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ielacuzar/Desktop/highlands templates/"/>
    </mc:Choice>
  </mc:AlternateContent>
  <xr:revisionPtr revIDLastSave="0" documentId="8_{859CE46B-BC7A-0C47-A203-444AB61B4E49}" xr6:coauthVersionLast="36" xr6:coauthVersionMax="36" xr10:uidLastSave="{00000000-0000-0000-0000-000000000000}"/>
  <workbookProtection workbookPassword="CAF1" lockStructure="1"/>
  <bookViews>
    <workbookView xWindow="0" yWindow="460" windowWidth="28260" windowHeight="14380" tabRatio="952" activeTab="1" xr2:uid="{00000000-000D-0000-FFFF-FFFF00000000}"/>
  </bookViews>
  <sheets>
    <sheet name="9 cedar" sheetId="52" state="hidden" r:id="rId1"/>
    <sheet name="DATA SHEET" sheetId="1" r:id="rId2"/>
    <sheet name="Price List" sheetId="23" state="hidden" r:id="rId3"/>
    <sheet name="10 cedar" sheetId="53" state="hidden" r:id="rId4"/>
    <sheet name="11 elm" sheetId="54" state="hidden" r:id="rId5"/>
    <sheet name="3 cedar" sheetId="55" state="hidden" r:id="rId6"/>
    <sheet name="1 olive" sheetId="56" state="hidden" r:id="rId7"/>
    <sheet name="2 olive" sheetId="57" state="hidden" r:id="rId8"/>
    <sheet name="8 birch" sheetId="58" state="hidden" r:id="rId9"/>
    <sheet name="INST 1_Non-member " sheetId="61" r:id="rId10"/>
    <sheet name="INST 1_Member" sheetId="62" r:id="rId11"/>
    <sheet name="INST 2_Non-member" sheetId="63" r:id="rId12"/>
    <sheet name="INST 2_Member" sheetId="64" r:id="rId13"/>
    <sheet name="NO DP TERM 1_Non-member" sheetId="65" r:id="rId14"/>
    <sheet name="NP DP TERM 1_Member " sheetId="66" r:id="rId15"/>
    <sheet name="NO DP TERM 2_Non-member" sheetId="67" r:id="rId16"/>
    <sheet name="NP DP TERM 2_Member" sheetId="68" r:id="rId17"/>
    <sheet name="NO DP TERM 3_Non-member" sheetId="69" state="hidden" r:id="rId18"/>
    <sheet name="NO DP TERM 3_Member" sheetId="70" state="hidden" r:id="rId19"/>
  </sheets>
  <definedNames>
    <definedName name="_2008_CF_CONSO_PROJECT_SBU_CO" localSheetId="6">#REF!</definedName>
    <definedName name="_2008_CF_CONSO_PROJECT_SBU_CO" localSheetId="3">#REF!</definedName>
    <definedName name="_2008_CF_CONSO_PROJECT_SBU_CO" localSheetId="4">#REF!</definedName>
    <definedName name="_2008_CF_CONSO_PROJECT_SBU_CO" localSheetId="7">#REF!</definedName>
    <definedName name="_2008_CF_CONSO_PROJECT_SBU_CO" localSheetId="5">#REF!</definedName>
    <definedName name="_2008_CF_CONSO_PROJECT_SBU_CO" localSheetId="8">#REF!</definedName>
    <definedName name="_2008_CF_CONSO_PROJECT_SBU_CO" localSheetId="10">#REF!</definedName>
    <definedName name="_2008_CF_CONSO_PROJECT_SBU_CO" localSheetId="9">#REF!</definedName>
    <definedName name="_2008_CF_CONSO_PROJECT_SBU_CO" localSheetId="12">#REF!</definedName>
    <definedName name="_2008_CF_CONSO_PROJECT_SBU_CO" localSheetId="11">#REF!</definedName>
    <definedName name="_2008_CF_CONSO_PROJECT_SBU_CO" localSheetId="13">#REF!</definedName>
    <definedName name="_2008_CF_CONSO_PROJECT_SBU_CO" localSheetId="15">#REF!</definedName>
    <definedName name="_2008_CF_CONSO_PROJECT_SBU_CO" localSheetId="18">#REF!</definedName>
    <definedName name="_2008_CF_CONSO_PROJECT_SBU_CO" localSheetId="17">#REF!</definedName>
    <definedName name="_2008_CF_CONSO_PROJECT_SBU_CO" localSheetId="14">#REF!</definedName>
    <definedName name="_2008_CF_CONSO_PROJECT_SBU_CO" localSheetId="16">#REF!</definedName>
    <definedName name="_2008_CF_CONSO_PROJECT_SBU_CO">#REF!</definedName>
    <definedName name="_2008_CF1__PROJECT_SBU_CO" localSheetId="6">#REF!</definedName>
    <definedName name="_2008_CF1__PROJECT_SBU_CO" localSheetId="3">#REF!</definedName>
    <definedName name="_2008_CF1__PROJECT_SBU_CO" localSheetId="4">#REF!</definedName>
    <definedName name="_2008_CF1__PROJECT_SBU_CO" localSheetId="7">#REF!</definedName>
    <definedName name="_2008_CF1__PROJECT_SBU_CO" localSheetId="5">#REF!</definedName>
    <definedName name="_2008_CF1__PROJECT_SBU_CO" localSheetId="8">#REF!</definedName>
    <definedName name="_2008_CF1__PROJECT_SBU_CO" localSheetId="10">#REF!</definedName>
    <definedName name="_2008_CF1__PROJECT_SBU_CO" localSheetId="9">#REF!</definedName>
    <definedName name="_2008_CF1__PROJECT_SBU_CO" localSheetId="12">#REF!</definedName>
    <definedName name="_2008_CF1__PROJECT_SBU_CO" localSheetId="11">#REF!</definedName>
    <definedName name="_2008_CF1__PROJECT_SBU_CO" localSheetId="13">#REF!</definedName>
    <definedName name="_2008_CF1__PROJECT_SBU_CO" localSheetId="15">#REF!</definedName>
    <definedName name="_2008_CF1__PROJECT_SBU_CO" localSheetId="18">#REF!</definedName>
    <definedName name="_2008_CF1__PROJECT_SBU_CO" localSheetId="17">#REF!</definedName>
    <definedName name="_2008_CF1__PROJECT_SBU_CO" localSheetId="14">#REF!</definedName>
    <definedName name="_2008_CF1__PROJECT_SBU_CO" localSheetId="16">#REF!</definedName>
    <definedName name="_2008_CF1__PROJECT_SBU_CO">#REF!</definedName>
    <definedName name="_2008_PNL__PROJECT_SBU_CO" localSheetId="6">#REF!</definedName>
    <definedName name="_2008_PNL__PROJECT_SBU_CO" localSheetId="3">#REF!</definedName>
    <definedName name="_2008_PNL__PROJECT_SBU_CO" localSheetId="4">#REF!</definedName>
    <definedName name="_2008_PNL__PROJECT_SBU_CO" localSheetId="7">#REF!</definedName>
    <definedName name="_2008_PNL__PROJECT_SBU_CO" localSheetId="5">#REF!</definedName>
    <definedName name="_2008_PNL__PROJECT_SBU_CO" localSheetId="8">#REF!</definedName>
    <definedName name="_2008_PNL__PROJECT_SBU_CO" localSheetId="10">#REF!</definedName>
    <definedName name="_2008_PNL__PROJECT_SBU_CO" localSheetId="9">#REF!</definedName>
    <definedName name="_2008_PNL__PROJECT_SBU_CO" localSheetId="12">#REF!</definedName>
    <definedName name="_2008_PNL__PROJECT_SBU_CO" localSheetId="11">#REF!</definedName>
    <definedName name="_2008_PNL__PROJECT_SBU_CO" localSheetId="13">#REF!</definedName>
    <definedName name="_2008_PNL__PROJECT_SBU_CO" localSheetId="15">#REF!</definedName>
    <definedName name="_2008_PNL__PROJECT_SBU_CO" localSheetId="18">#REF!</definedName>
    <definedName name="_2008_PNL__PROJECT_SBU_CO" localSheetId="17">#REF!</definedName>
    <definedName name="_2008_PNL__PROJECT_SBU_CO" localSheetId="14">#REF!</definedName>
    <definedName name="_2008_PNL__PROJECT_SBU_CO" localSheetId="16">#REF!</definedName>
    <definedName name="_2008_PNL__PROJECT_SBU_CO">#REF!</definedName>
    <definedName name="_2008_PNL_1__PROJECT_SBU_CO" localSheetId="6">#REF!</definedName>
    <definedName name="_2008_PNL_1__PROJECT_SBU_CO" localSheetId="3">#REF!</definedName>
    <definedName name="_2008_PNL_1__PROJECT_SBU_CO" localSheetId="4">#REF!</definedName>
    <definedName name="_2008_PNL_1__PROJECT_SBU_CO" localSheetId="7">#REF!</definedName>
    <definedName name="_2008_PNL_1__PROJECT_SBU_CO" localSheetId="5">#REF!</definedName>
    <definedName name="_2008_PNL_1__PROJECT_SBU_CO" localSheetId="8">#REF!</definedName>
    <definedName name="_2008_PNL_1__PROJECT_SBU_CO" localSheetId="10">#REF!</definedName>
    <definedName name="_2008_PNL_1__PROJECT_SBU_CO" localSheetId="9">#REF!</definedName>
    <definedName name="_2008_PNL_1__PROJECT_SBU_CO" localSheetId="12">#REF!</definedName>
    <definedName name="_2008_PNL_1__PROJECT_SBU_CO" localSheetId="11">#REF!</definedName>
    <definedName name="_2008_PNL_1__PROJECT_SBU_CO" localSheetId="13">#REF!</definedName>
    <definedName name="_2008_PNL_1__PROJECT_SBU_CO" localSheetId="15">#REF!</definedName>
    <definedName name="_2008_PNL_1__PROJECT_SBU_CO" localSheetId="18">#REF!</definedName>
    <definedName name="_2008_PNL_1__PROJECT_SBU_CO" localSheetId="17">#REF!</definedName>
    <definedName name="_2008_PNL_1__PROJECT_SBU_CO" localSheetId="14">#REF!</definedName>
    <definedName name="_2008_PNL_1__PROJECT_SBU_CO" localSheetId="16">#REF!</definedName>
    <definedName name="_2008_PNL_1__PROJECT_SBU_CO">#REF!</definedName>
    <definedName name="_2009_CF_1" localSheetId="6">#REF!</definedName>
    <definedName name="_2009_CF_1" localSheetId="3">#REF!</definedName>
    <definedName name="_2009_CF_1" localSheetId="4">#REF!</definedName>
    <definedName name="_2009_CF_1" localSheetId="7">#REF!</definedName>
    <definedName name="_2009_CF_1" localSheetId="5">#REF!</definedName>
    <definedName name="_2009_CF_1" localSheetId="8">#REF!</definedName>
    <definedName name="_2009_CF_1" localSheetId="10">#REF!</definedName>
    <definedName name="_2009_CF_1" localSheetId="9">#REF!</definedName>
    <definedName name="_2009_CF_1" localSheetId="12">#REF!</definedName>
    <definedName name="_2009_CF_1" localSheetId="11">#REF!</definedName>
    <definedName name="_2009_CF_1" localSheetId="13">#REF!</definedName>
    <definedName name="_2009_CF_1" localSheetId="15">#REF!</definedName>
    <definedName name="_2009_CF_1" localSheetId="18">#REF!</definedName>
    <definedName name="_2009_CF_1" localSheetId="17">#REF!</definedName>
    <definedName name="_2009_CF_1" localSheetId="14">#REF!</definedName>
    <definedName name="_2009_CF_1" localSheetId="16">#REF!</definedName>
    <definedName name="_2009_CF_1">#REF!</definedName>
    <definedName name="_2009_CF_CONSO" localSheetId="6">#REF!</definedName>
    <definedName name="_2009_CF_CONSO" localSheetId="3">#REF!</definedName>
    <definedName name="_2009_CF_CONSO" localSheetId="4">#REF!</definedName>
    <definedName name="_2009_CF_CONSO" localSheetId="7">#REF!</definedName>
    <definedName name="_2009_CF_CONSO" localSheetId="5">#REF!</definedName>
    <definedName name="_2009_CF_CONSO" localSheetId="8">#REF!</definedName>
    <definedName name="_2009_CF_CONSO" localSheetId="10">#REF!</definedName>
    <definedName name="_2009_CF_CONSO" localSheetId="9">#REF!</definedName>
    <definedName name="_2009_CF_CONSO" localSheetId="12">#REF!</definedName>
    <definedName name="_2009_CF_CONSO" localSheetId="11">#REF!</definedName>
    <definedName name="_2009_CF_CONSO" localSheetId="13">#REF!</definedName>
    <definedName name="_2009_CF_CONSO" localSheetId="15">#REF!</definedName>
    <definedName name="_2009_CF_CONSO" localSheetId="18">#REF!</definedName>
    <definedName name="_2009_CF_CONSO" localSheetId="17">#REF!</definedName>
    <definedName name="_2009_CF_CONSO" localSheetId="14">#REF!</definedName>
    <definedName name="_2009_CF_CONSO" localSheetId="16">#REF!</definedName>
    <definedName name="_2009_CF_CONSO">#REF!</definedName>
    <definedName name="_2009_CONSO_PNL" localSheetId="6">#REF!</definedName>
    <definedName name="_2009_CONSO_PNL" localSheetId="3">#REF!</definedName>
    <definedName name="_2009_CONSO_PNL" localSheetId="4">#REF!</definedName>
    <definedName name="_2009_CONSO_PNL" localSheetId="7">#REF!</definedName>
    <definedName name="_2009_CONSO_PNL" localSheetId="5">#REF!</definedName>
    <definedName name="_2009_CONSO_PNL" localSheetId="8">#REF!</definedName>
    <definedName name="_2009_CONSO_PNL" localSheetId="10">#REF!</definedName>
    <definedName name="_2009_CONSO_PNL" localSheetId="9">#REF!</definedName>
    <definedName name="_2009_CONSO_PNL" localSheetId="12">#REF!</definedName>
    <definedName name="_2009_CONSO_PNL" localSheetId="11">#REF!</definedName>
    <definedName name="_2009_CONSO_PNL" localSheetId="13">#REF!</definedName>
    <definedName name="_2009_CONSO_PNL" localSheetId="15">#REF!</definedName>
    <definedName name="_2009_CONSO_PNL" localSheetId="18">#REF!</definedName>
    <definedName name="_2009_CONSO_PNL" localSheetId="17">#REF!</definedName>
    <definedName name="_2009_CONSO_PNL" localSheetId="14">#REF!</definedName>
    <definedName name="_2009_CONSO_PNL" localSheetId="16">#REF!</definedName>
    <definedName name="_2009_CONSO_PNL">#REF!</definedName>
    <definedName name="_2009_PNL" localSheetId="6">#REF!</definedName>
    <definedName name="_2009_PNL" localSheetId="3">#REF!</definedName>
    <definedName name="_2009_PNL" localSheetId="4">#REF!</definedName>
    <definedName name="_2009_PNL" localSheetId="7">#REF!</definedName>
    <definedName name="_2009_PNL" localSheetId="5">#REF!</definedName>
    <definedName name="_2009_PNL" localSheetId="8">#REF!</definedName>
    <definedName name="_2009_PNL" localSheetId="10">#REF!</definedName>
    <definedName name="_2009_PNL" localSheetId="9">#REF!</definedName>
    <definedName name="_2009_PNL" localSheetId="12">#REF!</definedName>
    <definedName name="_2009_PNL" localSheetId="11">#REF!</definedName>
    <definedName name="_2009_PNL" localSheetId="13">#REF!</definedName>
    <definedName name="_2009_PNL" localSheetId="15">#REF!</definedName>
    <definedName name="_2009_PNL" localSheetId="18">#REF!</definedName>
    <definedName name="_2009_PNL" localSheetId="17">#REF!</definedName>
    <definedName name="_2009_PNL" localSheetId="14">#REF!</definedName>
    <definedName name="_2009_PNL" localSheetId="16">#REF!</definedName>
    <definedName name="_2009_PNL">#REF!</definedName>
    <definedName name="_2009_PNL_1" localSheetId="6">#REF!</definedName>
    <definedName name="_2009_PNL_1" localSheetId="3">#REF!</definedName>
    <definedName name="_2009_PNL_1" localSheetId="4">#REF!</definedName>
    <definedName name="_2009_PNL_1" localSheetId="7">#REF!</definedName>
    <definedName name="_2009_PNL_1" localSheetId="5">#REF!</definedName>
    <definedName name="_2009_PNL_1" localSheetId="8">#REF!</definedName>
    <definedName name="_2009_PNL_1" localSheetId="10">#REF!</definedName>
    <definedName name="_2009_PNL_1" localSheetId="9">#REF!</definedName>
    <definedName name="_2009_PNL_1" localSheetId="12">#REF!</definedName>
    <definedName name="_2009_PNL_1" localSheetId="11">#REF!</definedName>
    <definedName name="_2009_PNL_1" localSheetId="13">#REF!</definedName>
    <definedName name="_2009_PNL_1" localSheetId="15">#REF!</definedName>
    <definedName name="_2009_PNL_1" localSheetId="18">#REF!</definedName>
    <definedName name="_2009_PNL_1" localSheetId="17">#REF!</definedName>
    <definedName name="_2009_PNL_1" localSheetId="14">#REF!</definedName>
    <definedName name="_2009_PNL_1" localSheetId="16">#REF!</definedName>
    <definedName name="_2009_PNL_1">#REF!</definedName>
    <definedName name="_2010_CF_1" localSheetId="6">#REF!</definedName>
    <definedName name="_2010_CF_1" localSheetId="3">#REF!</definedName>
    <definedName name="_2010_CF_1" localSheetId="4">#REF!</definedName>
    <definedName name="_2010_CF_1" localSheetId="7">#REF!</definedName>
    <definedName name="_2010_CF_1" localSheetId="5">#REF!</definedName>
    <definedName name="_2010_CF_1" localSheetId="8">#REF!</definedName>
    <definedName name="_2010_CF_1" localSheetId="10">#REF!</definedName>
    <definedName name="_2010_CF_1" localSheetId="9">#REF!</definedName>
    <definedName name="_2010_CF_1" localSheetId="12">#REF!</definedName>
    <definedName name="_2010_CF_1" localSheetId="11">#REF!</definedName>
    <definedName name="_2010_CF_1" localSheetId="13">#REF!</definedName>
    <definedName name="_2010_CF_1" localSheetId="15">#REF!</definedName>
    <definedName name="_2010_CF_1" localSheetId="18">#REF!</definedName>
    <definedName name="_2010_CF_1" localSheetId="17">#REF!</definedName>
    <definedName name="_2010_CF_1" localSheetId="14">#REF!</definedName>
    <definedName name="_2010_CF_1" localSheetId="16">#REF!</definedName>
    <definedName name="_2010_CF_1">#REF!</definedName>
    <definedName name="_2010_CF_CONSO" localSheetId="6">#REF!</definedName>
    <definedName name="_2010_CF_CONSO" localSheetId="3">#REF!</definedName>
    <definedName name="_2010_CF_CONSO" localSheetId="4">#REF!</definedName>
    <definedName name="_2010_CF_CONSO" localSheetId="7">#REF!</definedName>
    <definedName name="_2010_CF_CONSO" localSheetId="5">#REF!</definedName>
    <definedName name="_2010_CF_CONSO" localSheetId="8">#REF!</definedName>
    <definedName name="_2010_CF_CONSO" localSheetId="10">#REF!</definedName>
    <definedName name="_2010_CF_CONSO" localSheetId="9">#REF!</definedName>
    <definedName name="_2010_CF_CONSO" localSheetId="12">#REF!</definedName>
    <definedName name="_2010_CF_CONSO" localSheetId="11">#REF!</definedName>
    <definedName name="_2010_CF_CONSO" localSheetId="13">#REF!</definedName>
    <definedName name="_2010_CF_CONSO" localSheetId="15">#REF!</definedName>
    <definedName name="_2010_CF_CONSO" localSheetId="18">#REF!</definedName>
    <definedName name="_2010_CF_CONSO" localSheetId="17">#REF!</definedName>
    <definedName name="_2010_CF_CONSO" localSheetId="14">#REF!</definedName>
    <definedName name="_2010_CF_CONSO" localSheetId="16">#REF!</definedName>
    <definedName name="_2010_CF_CONSO">#REF!</definedName>
    <definedName name="_2010_CONSO_PNL" localSheetId="6">#REF!</definedName>
    <definedName name="_2010_CONSO_PNL" localSheetId="3">#REF!</definedName>
    <definedName name="_2010_CONSO_PNL" localSheetId="4">#REF!</definedName>
    <definedName name="_2010_CONSO_PNL" localSheetId="7">#REF!</definedName>
    <definedName name="_2010_CONSO_PNL" localSheetId="5">#REF!</definedName>
    <definedName name="_2010_CONSO_PNL" localSheetId="8">#REF!</definedName>
    <definedName name="_2010_CONSO_PNL" localSheetId="10">#REF!</definedName>
    <definedName name="_2010_CONSO_PNL" localSheetId="9">#REF!</definedName>
    <definedName name="_2010_CONSO_PNL" localSheetId="12">#REF!</definedName>
    <definedName name="_2010_CONSO_PNL" localSheetId="11">#REF!</definedName>
    <definedName name="_2010_CONSO_PNL" localSheetId="13">#REF!</definedName>
    <definedName name="_2010_CONSO_PNL" localSheetId="15">#REF!</definedName>
    <definedName name="_2010_CONSO_PNL" localSheetId="18">#REF!</definedName>
    <definedName name="_2010_CONSO_PNL" localSheetId="17">#REF!</definedName>
    <definedName name="_2010_CONSO_PNL" localSheetId="14">#REF!</definedName>
    <definedName name="_2010_CONSO_PNL" localSheetId="16">#REF!</definedName>
    <definedName name="_2010_CONSO_PNL">#REF!</definedName>
    <definedName name="_2010_PNL" localSheetId="6">#REF!</definedName>
    <definedName name="_2010_PNL" localSheetId="3">#REF!</definedName>
    <definedName name="_2010_PNL" localSheetId="4">#REF!</definedName>
    <definedName name="_2010_PNL" localSheetId="7">#REF!</definedName>
    <definedName name="_2010_PNL" localSheetId="5">#REF!</definedName>
    <definedName name="_2010_PNL" localSheetId="8">#REF!</definedName>
    <definedName name="_2010_PNL" localSheetId="10">#REF!</definedName>
    <definedName name="_2010_PNL" localSheetId="9">#REF!</definedName>
    <definedName name="_2010_PNL" localSheetId="12">#REF!</definedName>
    <definedName name="_2010_PNL" localSheetId="11">#REF!</definedName>
    <definedName name="_2010_PNL" localSheetId="13">#REF!</definedName>
    <definedName name="_2010_PNL" localSheetId="15">#REF!</definedName>
    <definedName name="_2010_PNL" localSheetId="18">#REF!</definedName>
    <definedName name="_2010_PNL" localSheetId="17">#REF!</definedName>
    <definedName name="_2010_PNL" localSheetId="14">#REF!</definedName>
    <definedName name="_2010_PNL" localSheetId="16">#REF!</definedName>
    <definedName name="_2010_PNL">#REF!</definedName>
    <definedName name="_2010_PNL_1" localSheetId="6">#REF!</definedName>
    <definedName name="_2010_PNL_1" localSheetId="3">#REF!</definedName>
    <definedName name="_2010_PNL_1" localSheetId="4">#REF!</definedName>
    <definedName name="_2010_PNL_1" localSheetId="7">#REF!</definedName>
    <definedName name="_2010_PNL_1" localSheetId="5">#REF!</definedName>
    <definedName name="_2010_PNL_1" localSheetId="8">#REF!</definedName>
    <definedName name="_2010_PNL_1" localSheetId="10">#REF!</definedName>
    <definedName name="_2010_PNL_1" localSheetId="9">#REF!</definedName>
    <definedName name="_2010_PNL_1" localSheetId="12">#REF!</definedName>
    <definedName name="_2010_PNL_1" localSheetId="11">#REF!</definedName>
    <definedName name="_2010_PNL_1" localSheetId="13">#REF!</definedName>
    <definedName name="_2010_PNL_1" localSheetId="15">#REF!</definedName>
    <definedName name="_2010_PNL_1" localSheetId="18">#REF!</definedName>
    <definedName name="_2010_PNL_1" localSheetId="17">#REF!</definedName>
    <definedName name="_2010_PNL_1" localSheetId="14">#REF!</definedName>
    <definedName name="_2010_PNL_1" localSheetId="16">#REF!</definedName>
    <definedName name="_2010_PNL_1">#REF!</definedName>
    <definedName name="\" localSheetId="6">#REF!</definedName>
    <definedName name="\" localSheetId="3">#REF!</definedName>
    <definedName name="\" localSheetId="4">#REF!</definedName>
    <definedName name="\" localSheetId="7">#REF!</definedName>
    <definedName name="\" localSheetId="5">#REF!</definedName>
    <definedName name="\" localSheetId="8">#REF!</definedName>
    <definedName name="\" localSheetId="0">#REF!</definedName>
    <definedName name="A_P_Brand_Identity_Advertising" localSheetId="6">#REF!</definedName>
    <definedName name="A_P_Brand_Identity_Advertising" localSheetId="3">#REF!</definedName>
    <definedName name="A_P_Brand_Identity_Advertising" localSheetId="4">#REF!</definedName>
    <definedName name="A_P_Brand_Identity_Advertising" localSheetId="7">#REF!</definedName>
    <definedName name="A_P_Brand_Identity_Advertising" localSheetId="5">#REF!</definedName>
    <definedName name="A_P_Brand_Identity_Advertising" localSheetId="8">#REF!</definedName>
    <definedName name="A_P_Brand_Identity_Advertising" localSheetId="10">#REF!</definedName>
    <definedName name="A_P_Brand_Identity_Advertising" localSheetId="9">#REF!</definedName>
    <definedName name="A_P_Brand_Identity_Advertising" localSheetId="12">#REF!</definedName>
    <definedName name="A_P_Brand_Identity_Advertising" localSheetId="11">#REF!</definedName>
    <definedName name="A_P_Brand_Identity_Advertising" localSheetId="13">#REF!</definedName>
    <definedName name="A_P_Brand_Identity_Advertising" localSheetId="15">#REF!</definedName>
    <definedName name="A_P_Brand_Identity_Advertising" localSheetId="18">#REF!</definedName>
    <definedName name="A_P_Brand_Identity_Advertising" localSheetId="17">#REF!</definedName>
    <definedName name="A_P_Brand_Identity_Advertising" localSheetId="14">#REF!</definedName>
    <definedName name="A_P_Brand_Identity_Advertising" localSheetId="16">#REF!</definedName>
    <definedName name="A_P_Brand_Identity_Advertising">#REF!</definedName>
    <definedName name="A_P_Direct_Marketing" localSheetId="6">#REF!</definedName>
    <definedName name="A_P_Direct_Marketing" localSheetId="3">#REF!</definedName>
    <definedName name="A_P_Direct_Marketing" localSheetId="4">#REF!</definedName>
    <definedName name="A_P_Direct_Marketing" localSheetId="7">#REF!</definedName>
    <definedName name="A_P_Direct_Marketing" localSheetId="5">#REF!</definedName>
    <definedName name="A_P_Direct_Marketing" localSheetId="8">#REF!</definedName>
    <definedName name="A_P_Direct_Marketing" localSheetId="10">#REF!</definedName>
    <definedName name="A_P_Direct_Marketing" localSheetId="9">#REF!</definedName>
    <definedName name="A_P_Direct_Marketing" localSheetId="12">#REF!</definedName>
    <definedName name="A_P_Direct_Marketing" localSheetId="11">#REF!</definedName>
    <definedName name="A_P_Direct_Marketing" localSheetId="13">#REF!</definedName>
    <definedName name="A_P_Direct_Marketing" localSheetId="15">#REF!</definedName>
    <definedName name="A_P_Direct_Marketing" localSheetId="18">#REF!</definedName>
    <definedName name="A_P_Direct_Marketing" localSheetId="17">#REF!</definedName>
    <definedName name="A_P_Direct_Marketing" localSheetId="14">#REF!</definedName>
    <definedName name="A_P_Direct_Marketing" localSheetId="16">#REF!</definedName>
    <definedName name="A_P_Direct_Marketing">#REF!</definedName>
    <definedName name="A_P_Lifestyle_Tours" localSheetId="6">#REF!</definedName>
    <definedName name="A_P_Lifestyle_Tours" localSheetId="3">#REF!</definedName>
    <definedName name="A_P_Lifestyle_Tours" localSheetId="4">#REF!</definedName>
    <definedName name="A_P_Lifestyle_Tours" localSheetId="7">#REF!</definedName>
    <definedName name="A_P_Lifestyle_Tours" localSheetId="5">#REF!</definedName>
    <definedName name="A_P_Lifestyle_Tours" localSheetId="8">#REF!</definedName>
    <definedName name="A_P_Lifestyle_Tours" localSheetId="10">#REF!</definedName>
    <definedName name="A_P_Lifestyle_Tours" localSheetId="9">#REF!</definedName>
    <definedName name="A_P_Lifestyle_Tours" localSheetId="12">#REF!</definedName>
    <definedName name="A_P_Lifestyle_Tours" localSheetId="11">#REF!</definedName>
    <definedName name="A_P_Lifestyle_Tours" localSheetId="13">#REF!</definedName>
    <definedName name="A_P_Lifestyle_Tours" localSheetId="15">#REF!</definedName>
    <definedName name="A_P_Lifestyle_Tours" localSheetId="18">#REF!</definedName>
    <definedName name="A_P_Lifestyle_Tours" localSheetId="17">#REF!</definedName>
    <definedName name="A_P_Lifestyle_Tours" localSheetId="14">#REF!</definedName>
    <definedName name="A_P_Lifestyle_Tours" localSheetId="16">#REF!</definedName>
    <definedName name="A_P_Lifestyle_Tours">#REF!</definedName>
    <definedName name="A_P_New_Media_Non_Trad_Ad" localSheetId="6">#REF!</definedName>
    <definedName name="A_P_New_Media_Non_Trad_Ad" localSheetId="3">#REF!</definedName>
    <definedName name="A_P_New_Media_Non_Trad_Ad" localSheetId="4">#REF!</definedName>
    <definedName name="A_P_New_Media_Non_Trad_Ad" localSheetId="7">#REF!</definedName>
    <definedName name="A_P_New_Media_Non_Trad_Ad" localSheetId="5">#REF!</definedName>
    <definedName name="A_P_New_Media_Non_Trad_Ad" localSheetId="8">#REF!</definedName>
    <definedName name="A_P_New_Media_Non_Trad_Ad" localSheetId="10">#REF!</definedName>
    <definedName name="A_P_New_Media_Non_Trad_Ad" localSheetId="9">#REF!</definedName>
    <definedName name="A_P_New_Media_Non_Trad_Ad" localSheetId="12">#REF!</definedName>
    <definedName name="A_P_New_Media_Non_Trad_Ad" localSheetId="11">#REF!</definedName>
    <definedName name="A_P_New_Media_Non_Trad_Ad" localSheetId="13">#REF!</definedName>
    <definedName name="A_P_New_Media_Non_Trad_Ad" localSheetId="15">#REF!</definedName>
    <definedName name="A_P_New_Media_Non_Trad_Ad" localSheetId="18">#REF!</definedName>
    <definedName name="A_P_New_Media_Non_Trad_Ad" localSheetId="17">#REF!</definedName>
    <definedName name="A_P_New_Media_Non_Trad_Ad" localSheetId="14">#REF!</definedName>
    <definedName name="A_P_New_Media_Non_Trad_Ad" localSheetId="16">#REF!</definedName>
    <definedName name="A_P_New_Media_Non_Trad_Ad">#REF!</definedName>
    <definedName name="A_P_On_E_Marketing" localSheetId="6">#REF!</definedName>
    <definedName name="A_P_On_E_Marketing" localSheetId="3">#REF!</definedName>
    <definedName name="A_P_On_E_Marketing" localSheetId="4">#REF!</definedName>
    <definedName name="A_P_On_E_Marketing" localSheetId="7">#REF!</definedName>
    <definedName name="A_P_On_E_Marketing" localSheetId="5">#REF!</definedName>
    <definedName name="A_P_On_E_Marketing" localSheetId="8">#REF!</definedName>
    <definedName name="A_P_On_E_Marketing" localSheetId="10">#REF!</definedName>
    <definedName name="A_P_On_E_Marketing" localSheetId="9">#REF!</definedName>
    <definedName name="A_P_On_E_Marketing" localSheetId="12">#REF!</definedName>
    <definedName name="A_P_On_E_Marketing" localSheetId="11">#REF!</definedName>
    <definedName name="A_P_On_E_Marketing" localSheetId="13">#REF!</definedName>
    <definedName name="A_P_On_E_Marketing" localSheetId="15">#REF!</definedName>
    <definedName name="A_P_On_E_Marketing" localSheetId="18">#REF!</definedName>
    <definedName name="A_P_On_E_Marketing" localSheetId="17">#REF!</definedName>
    <definedName name="A_P_On_E_Marketing" localSheetId="14">#REF!</definedName>
    <definedName name="A_P_On_E_Marketing" localSheetId="16">#REF!</definedName>
    <definedName name="A_P_On_E_Marketing">#REF!</definedName>
    <definedName name="A_P_On_Site_Collaterals" localSheetId="6">#REF!</definedName>
    <definedName name="A_P_On_Site_Collaterals" localSheetId="3">#REF!</definedName>
    <definedName name="A_P_On_Site_Collaterals" localSheetId="4">#REF!</definedName>
    <definedName name="A_P_On_Site_Collaterals" localSheetId="7">#REF!</definedName>
    <definedName name="A_P_On_Site_Collaterals" localSheetId="5">#REF!</definedName>
    <definedName name="A_P_On_Site_Collaterals" localSheetId="8">#REF!</definedName>
    <definedName name="A_P_On_Site_Collaterals" localSheetId="10">#REF!</definedName>
    <definedName name="A_P_On_Site_Collaterals" localSheetId="9">#REF!</definedName>
    <definedName name="A_P_On_Site_Collaterals" localSheetId="12">#REF!</definedName>
    <definedName name="A_P_On_Site_Collaterals" localSheetId="11">#REF!</definedName>
    <definedName name="A_P_On_Site_Collaterals" localSheetId="13">#REF!</definedName>
    <definedName name="A_P_On_Site_Collaterals" localSheetId="15">#REF!</definedName>
    <definedName name="A_P_On_Site_Collaterals" localSheetId="18">#REF!</definedName>
    <definedName name="A_P_On_Site_Collaterals" localSheetId="17">#REF!</definedName>
    <definedName name="A_P_On_Site_Collaterals" localSheetId="14">#REF!</definedName>
    <definedName name="A_P_On_Site_Collaterals" localSheetId="16">#REF!</definedName>
    <definedName name="A_P_On_Site_Collaterals">#REF!</definedName>
    <definedName name="A_P_Outdoor_Advertising" localSheetId="6">#REF!</definedName>
    <definedName name="A_P_Outdoor_Advertising" localSheetId="3">#REF!</definedName>
    <definedName name="A_P_Outdoor_Advertising" localSheetId="4">#REF!</definedName>
    <definedName name="A_P_Outdoor_Advertising" localSheetId="7">#REF!</definedName>
    <definedName name="A_P_Outdoor_Advertising" localSheetId="5">#REF!</definedName>
    <definedName name="A_P_Outdoor_Advertising" localSheetId="8">#REF!</definedName>
    <definedName name="A_P_Outdoor_Advertising" localSheetId="10">#REF!</definedName>
    <definedName name="A_P_Outdoor_Advertising" localSheetId="9">#REF!</definedName>
    <definedName name="A_P_Outdoor_Advertising" localSheetId="12">#REF!</definedName>
    <definedName name="A_P_Outdoor_Advertising" localSheetId="11">#REF!</definedName>
    <definedName name="A_P_Outdoor_Advertising" localSheetId="13">#REF!</definedName>
    <definedName name="A_P_Outdoor_Advertising" localSheetId="15">#REF!</definedName>
    <definedName name="A_P_Outdoor_Advertising" localSheetId="18">#REF!</definedName>
    <definedName name="A_P_Outdoor_Advertising" localSheetId="17">#REF!</definedName>
    <definedName name="A_P_Outdoor_Advertising" localSheetId="14">#REF!</definedName>
    <definedName name="A_P_Outdoor_Advertising" localSheetId="16">#REF!</definedName>
    <definedName name="A_P_Outdoor_Advertising">#REF!</definedName>
    <definedName name="A_P_Print_Advertising" localSheetId="6">#REF!</definedName>
    <definedName name="A_P_Print_Advertising" localSheetId="3">#REF!</definedName>
    <definedName name="A_P_Print_Advertising" localSheetId="4">#REF!</definedName>
    <definedName name="A_P_Print_Advertising" localSheetId="7">#REF!</definedName>
    <definedName name="A_P_Print_Advertising" localSheetId="5">#REF!</definedName>
    <definedName name="A_P_Print_Advertising" localSheetId="8">#REF!</definedName>
    <definedName name="A_P_Print_Advertising" localSheetId="10">#REF!</definedName>
    <definedName name="A_P_Print_Advertising" localSheetId="9">#REF!</definedName>
    <definedName name="A_P_Print_Advertising" localSheetId="12">#REF!</definedName>
    <definedName name="A_P_Print_Advertising" localSheetId="11">#REF!</definedName>
    <definedName name="A_P_Print_Advertising" localSheetId="13">#REF!</definedName>
    <definedName name="A_P_Print_Advertising" localSheetId="15">#REF!</definedName>
    <definedName name="A_P_Print_Advertising" localSheetId="18">#REF!</definedName>
    <definedName name="A_P_Print_Advertising" localSheetId="17">#REF!</definedName>
    <definedName name="A_P_Print_Advertising" localSheetId="14">#REF!</definedName>
    <definedName name="A_P_Print_Advertising" localSheetId="16">#REF!</definedName>
    <definedName name="A_P_Print_Advertising">#REF!</definedName>
    <definedName name="A_P_Radio_Advertising" localSheetId="6">#REF!</definedName>
    <definedName name="A_P_Radio_Advertising" localSheetId="3">#REF!</definedName>
    <definedName name="A_P_Radio_Advertising" localSheetId="4">#REF!</definedName>
    <definedName name="A_P_Radio_Advertising" localSheetId="7">#REF!</definedName>
    <definedName name="A_P_Radio_Advertising" localSheetId="5">#REF!</definedName>
    <definedName name="A_P_Radio_Advertising" localSheetId="8">#REF!</definedName>
    <definedName name="A_P_Radio_Advertising" localSheetId="10">#REF!</definedName>
    <definedName name="A_P_Radio_Advertising" localSheetId="9">#REF!</definedName>
    <definedName name="A_P_Radio_Advertising" localSheetId="12">#REF!</definedName>
    <definedName name="A_P_Radio_Advertising" localSheetId="11">#REF!</definedName>
    <definedName name="A_P_Radio_Advertising" localSheetId="13">#REF!</definedName>
    <definedName name="A_P_Radio_Advertising" localSheetId="15">#REF!</definedName>
    <definedName name="A_P_Radio_Advertising" localSheetId="18">#REF!</definedName>
    <definedName name="A_P_Radio_Advertising" localSheetId="17">#REF!</definedName>
    <definedName name="A_P_Radio_Advertising" localSheetId="14">#REF!</definedName>
    <definedName name="A_P_Radio_Advertising" localSheetId="16">#REF!</definedName>
    <definedName name="A_P_Radio_Advertising">#REF!</definedName>
    <definedName name="A_P_Sales_Materials_Collaterals" localSheetId="6">#REF!</definedName>
    <definedName name="A_P_Sales_Materials_Collaterals" localSheetId="3">#REF!</definedName>
    <definedName name="A_P_Sales_Materials_Collaterals" localSheetId="4">#REF!</definedName>
    <definedName name="A_P_Sales_Materials_Collaterals" localSheetId="7">#REF!</definedName>
    <definedName name="A_P_Sales_Materials_Collaterals" localSheetId="5">#REF!</definedName>
    <definedName name="A_P_Sales_Materials_Collaterals" localSheetId="8">#REF!</definedName>
    <definedName name="A_P_Sales_Materials_Collaterals" localSheetId="10">#REF!</definedName>
    <definedName name="A_P_Sales_Materials_Collaterals" localSheetId="9">#REF!</definedName>
    <definedName name="A_P_Sales_Materials_Collaterals" localSheetId="12">#REF!</definedName>
    <definedName name="A_P_Sales_Materials_Collaterals" localSheetId="11">#REF!</definedName>
    <definedName name="A_P_Sales_Materials_Collaterals" localSheetId="13">#REF!</definedName>
    <definedName name="A_P_Sales_Materials_Collaterals" localSheetId="15">#REF!</definedName>
    <definedName name="A_P_Sales_Materials_Collaterals" localSheetId="18">#REF!</definedName>
    <definedName name="A_P_Sales_Materials_Collaterals" localSheetId="17">#REF!</definedName>
    <definedName name="A_P_Sales_Materials_Collaterals" localSheetId="14">#REF!</definedName>
    <definedName name="A_P_Sales_Materials_Collaterals" localSheetId="16">#REF!</definedName>
    <definedName name="A_P_Sales_Materials_Collaterals">#REF!</definedName>
    <definedName name="A_P_TV_Advertising" localSheetId="6">#REF!</definedName>
    <definedName name="A_P_TV_Advertising" localSheetId="3">#REF!</definedName>
    <definedName name="A_P_TV_Advertising" localSheetId="4">#REF!</definedName>
    <definedName name="A_P_TV_Advertising" localSheetId="7">#REF!</definedName>
    <definedName name="A_P_TV_Advertising" localSheetId="5">#REF!</definedName>
    <definedName name="A_P_TV_Advertising" localSheetId="8">#REF!</definedName>
    <definedName name="A_P_TV_Advertising" localSheetId="10">#REF!</definedName>
    <definedName name="A_P_TV_Advertising" localSheetId="9">#REF!</definedName>
    <definedName name="A_P_TV_Advertising" localSheetId="12">#REF!</definedName>
    <definedName name="A_P_TV_Advertising" localSheetId="11">#REF!</definedName>
    <definedName name="A_P_TV_Advertising" localSheetId="13">#REF!</definedName>
    <definedName name="A_P_TV_Advertising" localSheetId="15">#REF!</definedName>
    <definedName name="A_P_TV_Advertising" localSheetId="18">#REF!</definedName>
    <definedName name="A_P_TV_Advertising" localSheetId="17">#REF!</definedName>
    <definedName name="A_P_TV_Advertising" localSheetId="14">#REF!</definedName>
    <definedName name="A_P_TV_Advertising" localSheetId="16">#REF!</definedName>
    <definedName name="A_P_TV_Advertising">#REF!</definedName>
    <definedName name="ALLOW" localSheetId="6">#REF!</definedName>
    <definedName name="ALLOW" localSheetId="3">#REF!</definedName>
    <definedName name="ALLOW" localSheetId="4">#REF!</definedName>
    <definedName name="ALLOW" localSheetId="7">#REF!</definedName>
    <definedName name="ALLOW" localSheetId="5">#REF!</definedName>
    <definedName name="ALLOW" localSheetId="8">#REF!</definedName>
    <definedName name="ALLOW" localSheetId="10">#REF!</definedName>
    <definedName name="ALLOW" localSheetId="9">#REF!</definedName>
    <definedName name="ALLOW" localSheetId="12">#REF!</definedName>
    <definedName name="ALLOW" localSheetId="11">#REF!</definedName>
    <definedName name="ALLOW" localSheetId="13">#REF!</definedName>
    <definedName name="ALLOW" localSheetId="15">#REF!</definedName>
    <definedName name="ALLOW" localSheetId="18">#REF!</definedName>
    <definedName name="ALLOW" localSheetId="17">#REF!</definedName>
    <definedName name="ALLOW" localSheetId="14">#REF!</definedName>
    <definedName name="ALLOW" localSheetId="16">#REF!</definedName>
    <definedName name="ALLOW">#REF!</definedName>
    <definedName name="AREA" localSheetId="6">#REF!</definedName>
    <definedName name="AREA" localSheetId="3">#REF!</definedName>
    <definedName name="AREA" localSheetId="4">#REF!</definedName>
    <definedName name="AREA" localSheetId="7">#REF!</definedName>
    <definedName name="AREA" localSheetId="5">#REF!</definedName>
    <definedName name="AREA" localSheetId="8">#REF!</definedName>
    <definedName name="AREA" localSheetId="10">#REF!</definedName>
    <definedName name="AREA" localSheetId="9">#REF!</definedName>
    <definedName name="AREA" localSheetId="12">#REF!</definedName>
    <definedName name="AREA" localSheetId="11">#REF!</definedName>
    <definedName name="AREA" localSheetId="13">#REF!</definedName>
    <definedName name="AREA" localSheetId="15">#REF!</definedName>
    <definedName name="AREA" localSheetId="18">#REF!</definedName>
    <definedName name="AREA" localSheetId="17">#REF!</definedName>
    <definedName name="AREA" localSheetId="14">#REF!</definedName>
    <definedName name="AREA" localSheetId="16">#REF!</definedName>
    <definedName name="AREA">#REF!</definedName>
    <definedName name="AREA_INTL" localSheetId="6">#REF!</definedName>
    <definedName name="AREA_INTL" localSheetId="3">#REF!</definedName>
    <definedName name="AREA_INTL" localSheetId="4">#REF!</definedName>
    <definedName name="AREA_INTL" localSheetId="7">#REF!</definedName>
    <definedName name="AREA_INTL" localSheetId="5">#REF!</definedName>
    <definedName name="AREA_INTL" localSheetId="8">#REF!</definedName>
    <definedName name="AREA_INTL" localSheetId="10">#REF!</definedName>
    <definedName name="AREA_INTL" localSheetId="9">#REF!</definedName>
    <definedName name="AREA_INTL" localSheetId="12">#REF!</definedName>
    <definedName name="AREA_INTL" localSheetId="11">#REF!</definedName>
    <definedName name="AREA_INTL" localSheetId="13">#REF!</definedName>
    <definedName name="AREA_INTL" localSheetId="15">#REF!</definedName>
    <definedName name="AREA_INTL" localSheetId="18">#REF!</definedName>
    <definedName name="AREA_INTL" localSheetId="17">#REF!</definedName>
    <definedName name="AREA_INTL" localSheetId="14">#REF!</definedName>
    <definedName name="AREA_INTL" localSheetId="16">#REF!</definedName>
    <definedName name="AREA_INTL">#REF!</definedName>
    <definedName name="BaseNPV" localSheetId="6">#REF!</definedName>
    <definedName name="BaseNPV" localSheetId="3">#REF!</definedName>
    <definedName name="BaseNPV" localSheetId="4">#REF!</definedName>
    <definedName name="BaseNPV" localSheetId="7">#REF!</definedName>
    <definedName name="BaseNPV" localSheetId="5">#REF!</definedName>
    <definedName name="BaseNPV" localSheetId="8">#REF!</definedName>
    <definedName name="BaseNPV" localSheetId="0">#REF!</definedName>
    <definedName name="BaseNPV_1" localSheetId="6">#REF!</definedName>
    <definedName name="BaseNPV_1" localSheetId="3">#REF!</definedName>
    <definedName name="BaseNPV_1" localSheetId="4">#REF!</definedName>
    <definedName name="BaseNPV_1" localSheetId="7">#REF!</definedName>
    <definedName name="BaseNPV_1" localSheetId="5">#REF!</definedName>
    <definedName name="BaseNPV_1" localSheetId="8">#REF!</definedName>
    <definedName name="BaseNPV_1" localSheetId="0">#REF!</definedName>
    <definedName name="carplan" localSheetId="6">#REF!</definedName>
    <definedName name="carplan" localSheetId="3">#REF!</definedName>
    <definedName name="carplan" localSheetId="4">#REF!</definedName>
    <definedName name="carplan" localSheetId="7">#REF!</definedName>
    <definedName name="carplan" localSheetId="5">#REF!</definedName>
    <definedName name="carplan" localSheetId="8">#REF!</definedName>
    <definedName name="carplan" localSheetId="10">#REF!</definedName>
    <definedName name="carplan" localSheetId="9">#REF!</definedName>
    <definedName name="carplan" localSheetId="12">#REF!</definedName>
    <definedName name="carplan" localSheetId="11">#REF!</definedName>
    <definedName name="carplan" localSheetId="13">#REF!</definedName>
    <definedName name="carplan" localSheetId="15">#REF!</definedName>
    <definedName name="carplan" localSheetId="18">#REF!</definedName>
    <definedName name="carplan" localSheetId="17">#REF!</definedName>
    <definedName name="carplan" localSheetId="14">#REF!</definedName>
    <definedName name="carplan" localSheetId="16">#REF!</definedName>
    <definedName name="carplan">#REF!</definedName>
    <definedName name="carreg" localSheetId="6">#REF!</definedName>
    <definedName name="carreg" localSheetId="3">#REF!</definedName>
    <definedName name="carreg" localSheetId="4">#REF!</definedName>
    <definedName name="carreg" localSheetId="7">#REF!</definedName>
    <definedName name="carreg" localSheetId="5">#REF!</definedName>
    <definedName name="carreg" localSheetId="8">#REF!</definedName>
    <definedName name="carreg" localSheetId="10">#REF!</definedName>
    <definedName name="carreg" localSheetId="9">#REF!</definedName>
    <definedName name="carreg" localSheetId="12">#REF!</definedName>
    <definedName name="carreg" localSheetId="11">#REF!</definedName>
    <definedName name="carreg" localSheetId="13">#REF!</definedName>
    <definedName name="carreg" localSheetId="15">#REF!</definedName>
    <definedName name="carreg" localSheetId="18">#REF!</definedName>
    <definedName name="carreg" localSheetId="17">#REF!</definedName>
    <definedName name="carreg" localSheetId="14">#REF!</definedName>
    <definedName name="carreg" localSheetId="16">#REF!</definedName>
    <definedName name="carreg">#REF!</definedName>
    <definedName name="case_current" localSheetId="6">#REF!</definedName>
    <definedName name="case_current" localSheetId="3">#REF!</definedName>
    <definedName name="case_current" localSheetId="4">#REF!</definedName>
    <definedName name="case_current" localSheetId="7">#REF!</definedName>
    <definedName name="case_current" localSheetId="5">#REF!</definedName>
    <definedName name="case_current" localSheetId="8">#REF!</definedName>
    <definedName name="case_current" localSheetId="0">#REF!</definedName>
    <definedName name="case_current_1" localSheetId="6">#REF!</definedName>
    <definedName name="case_current_1" localSheetId="3">#REF!</definedName>
    <definedName name="case_current_1" localSheetId="4">#REF!</definedName>
    <definedName name="case_current_1" localSheetId="7">#REF!</definedName>
    <definedName name="case_current_1" localSheetId="5">#REF!</definedName>
    <definedName name="case_current_1" localSheetId="8">#REF!</definedName>
    <definedName name="case_current_1" localSheetId="0">#REF!</definedName>
    <definedName name="case_max" localSheetId="6">#REF!</definedName>
    <definedName name="case_max" localSheetId="3">#REF!</definedName>
    <definedName name="case_max" localSheetId="4">#REF!</definedName>
    <definedName name="case_max" localSheetId="7">#REF!</definedName>
    <definedName name="case_max" localSheetId="5">#REF!</definedName>
    <definedName name="case_max" localSheetId="8">#REF!</definedName>
    <definedName name="case_max" localSheetId="0">#REF!</definedName>
    <definedName name="case_max_1" localSheetId="6">#REF!</definedName>
    <definedName name="case_max_1" localSheetId="3">#REF!</definedName>
    <definedName name="case_max_1" localSheetId="4">#REF!</definedName>
    <definedName name="case_max_1" localSheetId="7">#REF!</definedName>
    <definedName name="case_max_1" localSheetId="5">#REF!</definedName>
    <definedName name="case_max_1" localSheetId="8">#REF!</definedName>
    <definedName name="case_max_1" localSheetId="0">#REF!</definedName>
    <definedName name="case_min" localSheetId="6">#REF!</definedName>
    <definedName name="case_min" localSheetId="3">#REF!</definedName>
    <definedName name="case_min" localSheetId="4">#REF!</definedName>
    <definedName name="case_min" localSheetId="7">#REF!</definedName>
    <definedName name="case_min" localSheetId="5">#REF!</definedName>
    <definedName name="case_min" localSheetId="8">#REF!</definedName>
    <definedName name="case_min" localSheetId="0">#REF!</definedName>
    <definedName name="case_min_1" localSheetId="6">#REF!</definedName>
    <definedName name="case_min_1" localSheetId="3">#REF!</definedName>
    <definedName name="case_min_1" localSheetId="4">#REF!</definedName>
    <definedName name="case_min_1" localSheetId="7">#REF!</definedName>
    <definedName name="case_min_1" localSheetId="5">#REF!</definedName>
    <definedName name="case_min_1" localSheetId="8">#REF!</definedName>
    <definedName name="case_min_1" localSheetId="0">#REF!</definedName>
    <definedName name="case_row" localSheetId="6">#REF!</definedName>
    <definedName name="case_row" localSheetId="3">#REF!</definedName>
    <definedName name="case_row" localSheetId="4">#REF!</definedName>
    <definedName name="case_row" localSheetId="7">#REF!</definedName>
    <definedName name="case_row" localSheetId="5">#REF!</definedName>
    <definedName name="case_row" localSheetId="8">#REF!</definedName>
    <definedName name="case_row" localSheetId="0">#REF!</definedName>
    <definedName name="case_row_1" localSheetId="6">#REF!</definedName>
    <definedName name="case_row_1" localSheetId="3">#REF!</definedName>
    <definedName name="case_row_1" localSheetId="4">#REF!</definedName>
    <definedName name="case_row_1" localSheetId="7">#REF!</definedName>
    <definedName name="case_row_1" localSheetId="5">#REF!</definedName>
    <definedName name="case_row_1" localSheetId="8">#REF!</definedName>
    <definedName name="case_row_1" localSheetId="0">#REF!</definedName>
    <definedName name="case_rowmax" localSheetId="6">#REF!</definedName>
    <definedName name="case_rowmax" localSheetId="3">#REF!</definedName>
    <definedName name="case_rowmax" localSheetId="4">#REF!</definedName>
    <definedName name="case_rowmax" localSheetId="7">#REF!</definedName>
    <definedName name="case_rowmax" localSheetId="5">#REF!</definedName>
    <definedName name="case_rowmax" localSheetId="8">#REF!</definedName>
    <definedName name="case_rowmax" localSheetId="0">#REF!</definedName>
    <definedName name="case_rowmax_1" localSheetId="6">#REF!</definedName>
    <definedName name="case_rowmax_1" localSheetId="3">#REF!</definedName>
    <definedName name="case_rowmax_1" localSheetId="4">#REF!</definedName>
    <definedName name="case_rowmax_1" localSheetId="7">#REF!</definedName>
    <definedName name="case_rowmax_1" localSheetId="5">#REF!</definedName>
    <definedName name="case_rowmax_1" localSheetId="8">#REF!</definedName>
    <definedName name="case_rowmax_1" localSheetId="0">#REF!</definedName>
    <definedName name="case_rowmin" localSheetId="6">#REF!</definedName>
    <definedName name="case_rowmin" localSheetId="3">#REF!</definedName>
    <definedName name="case_rowmin" localSheetId="4">#REF!</definedName>
    <definedName name="case_rowmin" localSheetId="7">#REF!</definedName>
    <definedName name="case_rowmin" localSheetId="5">#REF!</definedName>
    <definedName name="case_rowmin" localSheetId="8">#REF!</definedName>
    <definedName name="case_rowmin" localSheetId="0">#REF!</definedName>
    <definedName name="case_rowmin_1" localSheetId="6">#REF!</definedName>
    <definedName name="case_rowmin_1" localSheetId="3">#REF!</definedName>
    <definedName name="case_rowmin_1" localSheetId="4">#REF!</definedName>
    <definedName name="case_rowmin_1" localSheetId="7">#REF!</definedName>
    <definedName name="case_rowmin_1" localSheetId="5">#REF!</definedName>
    <definedName name="case_rowmin_1" localSheetId="8">#REF!</definedName>
    <definedName name="case_rowmin_1" localSheetId="0">#REF!</definedName>
    <definedName name="Cebu_2007" localSheetId="6">#REF!</definedName>
    <definedName name="Cebu_2007" localSheetId="3">#REF!</definedName>
    <definedName name="Cebu_2007" localSheetId="4">#REF!</definedName>
    <definedName name="Cebu_2007" localSheetId="7">#REF!</definedName>
    <definedName name="Cebu_2007" localSheetId="5">#REF!</definedName>
    <definedName name="Cebu_2007" localSheetId="8">#REF!</definedName>
    <definedName name="Cebu_2007" localSheetId="10">#REF!</definedName>
    <definedName name="Cebu_2007" localSheetId="9">#REF!</definedName>
    <definedName name="Cebu_2007" localSheetId="12">#REF!</definedName>
    <definedName name="Cebu_2007" localSheetId="11">#REF!</definedName>
    <definedName name="Cebu_2007" localSheetId="13">#REF!</definedName>
    <definedName name="Cebu_2007" localSheetId="15">#REF!</definedName>
    <definedName name="Cebu_2007" localSheetId="18">#REF!</definedName>
    <definedName name="Cebu_2007" localSheetId="17">#REF!</definedName>
    <definedName name="Cebu_2007" localSheetId="14">#REF!</definedName>
    <definedName name="Cebu_2007" localSheetId="16">#REF!</definedName>
    <definedName name="Cebu_2007">#REF!</definedName>
    <definedName name="Cebu_2008" localSheetId="6">#REF!</definedName>
    <definedName name="Cebu_2008" localSheetId="3">#REF!</definedName>
    <definedName name="Cebu_2008" localSheetId="4">#REF!</definedName>
    <definedName name="Cebu_2008" localSheetId="7">#REF!</definedName>
    <definedName name="Cebu_2008" localSheetId="5">#REF!</definedName>
    <definedName name="Cebu_2008" localSheetId="8">#REF!</definedName>
    <definedName name="Cebu_2008" localSheetId="10">#REF!</definedName>
    <definedName name="Cebu_2008" localSheetId="9">#REF!</definedName>
    <definedName name="Cebu_2008" localSheetId="12">#REF!</definedName>
    <definedName name="Cebu_2008" localSheetId="11">#REF!</definedName>
    <definedName name="Cebu_2008" localSheetId="13">#REF!</definedName>
    <definedName name="Cebu_2008" localSheetId="15">#REF!</definedName>
    <definedName name="Cebu_2008" localSheetId="18">#REF!</definedName>
    <definedName name="Cebu_2008" localSheetId="17">#REF!</definedName>
    <definedName name="Cebu_2008" localSheetId="14">#REF!</definedName>
    <definedName name="Cebu_2008" localSheetId="16">#REF!</definedName>
    <definedName name="Cebu_2008">#REF!</definedName>
    <definedName name="Cebu_annual" localSheetId="6">#REF!</definedName>
    <definedName name="Cebu_annual" localSheetId="3">#REF!</definedName>
    <definedName name="Cebu_annual" localSheetId="4">#REF!</definedName>
    <definedName name="Cebu_annual" localSheetId="7">#REF!</definedName>
    <definedName name="Cebu_annual" localSheetId="5">#REF!</definedName>
    <definedName name="Cebu_annual" localSheetId="8">#REF!</definedName>
    <definedName name="Cebu_annual" localSheetId="10">#REF!</definedName>
    <definedName name="Cebu_annual" localSheetId="9">#REF!</definedName>
    <definedName name="Cebu_annual" localSheetId="12">#REF!</definedName>
    <definedName name="Cebu_annual" localSheetId="11">#REF!</definedName>
    <definedName name="Cebu_annual" localSheetId="13">#REF!</definedName>
    <definedName name="Cebu_annual" localSheetId="15">#REF!</definedName>
    <definedName name="Cebu_annual" localSheetId="18">#REF!</definedName>
    <definedName name="Cebu_annual" localSheetId="17">#REF!</definedName>
    <definedName name="Cebu_annual" localSheetId="14">#REF!</definedName>
    <definedName name="Cebu_annual" localSheetId="16">#REF!</definedName>
    <definedName name="Cebu_annual">#REF!</definedName>
    <definedName name="cellmasterlist" localSheetId="6">#REF!</definedName>
    <definedName name="cellmasterlist" localSheetId="3">#REF!</definedName>
    <definedName name="cellmasterlist" localSheetId="4">#REF!</definedName>
    <definedName name="cellmasterlist" localSheetId="7">#REF!</definedName>
    <definedName name="cellmasterlist" localSheetId="5">#REF!</definedName>
    <definedName name="cellmasterlist" localSheetId="8">#REF!</definedName>
    <definedName name="cellmasterlist" localSheetId="10">#REF!</definedName>
    <definedName name="cellmasterlist" localSheetId="9">#REF!</definedName>
    <definedName name="cellmasterlist" localSheetId="12">#REF!</definedName>
    <definedName name="cellmasterlist" localSheetId="11">#REF!</definedName>
    <definedName name="cellmasterlist" localSheetId="13">#REF!</definedName>
    <definedName name="cellmasterlist" localSheetId="15">#REF!</definedName>
    <definedName name="cellmasterlist" localSheetId="18">#REF!</definedName>
    <definedName name="cellmasterlist" localSheetId="17">#REF!</definedName>
    <definedName name="cellmasterlist" localSheetId="14">#REF!</definedName>
    <definedName name="cellmasterlist" localSheetId="16">#REF!</definedName>
    <definedName name="cellmasterlist">#REF!</definedName>
    <definedName name="COMMISSION" localSheetId="6">#REF!</definedName>
    <definedName name="COMMISSION" localSheetId="3">#REF!</definedName>
    <definedName name="COMMISSION" localSheetId="4">#REF!</definedName>
    <definedName name="COMMISSION" localSheetId="7">#REF!</definedName>
    <definedName name="COMMISSION" localSheetId="5">#REF!</definedName>
    <definedName name="COMMISSION" localSheetId="8">#REF!</definedName>
    <definedName name="COMMISSION" localSheetId="10">#REF!</definedName>
    <definedName name="COMMISSION" localSheetId="9">#REF!</definedName>
    <definedName name="COMMISSION" localSheetId="12">#REF!</definedName>
    <definedName name="COMMISSION" localSheetId="11">#REF!</definedName>
    <definedName name="COMMISSION" localSheetId="13">#REF!</definedName>
    <definedName name="COMMISSION" localSheetId="15">#REF!</definedName>
    <definedName name="COMMISSION" localSheetId="18">#REF!</definedName>
    <definedName name="COMMISSION" localSheetId="17">#REF!</definedName>
    <definedName name="COMMISSION" localSheetId="14">#REF!</definedName>
    <definedName name="COMMISSION" localSheetId="16">#REF!</definedName>
    <definedName name="COMMISSION">#REF!</definedName>
    <definedName name="company" localSheetId="6">#REF!</definedName>
    <definedName name="company" localSheetId="3">#REF!</definedName>
    <definedName name="company" localSheetId="4">#REF!</definedName>
    <definedName name="company" localSheetId="7">#REF!</definedName>
    <definedName name="company" localSheetId="5">#REF!</definedName>
    <definedName name="company" localSheetId="8">#REF!</definedName>
    <definedName name="company" localSheetId="10">#REF!</definedName>
    <definedName name="company" localSheetId="9">#REF!</definedName>
    <definedName name="company" localSheetId="12">#REF!</definedName>
    <definedName name="company" localSheetId="11">#REF!</definedName>
    <definedName name="company" localSheetId="13">#REF!</definedName>
    <definedName name="company" localSheetId="15">#REF!</definedName>
    <definedName name="company" localSheetId="18">#REF!</definedName>
    <definedName name="company" localSheetId="17">#REF!</definedName>
    <definedName name="company" localSheetId="14">#REF!</definedName>
    <definedName name="company" localSheetId="16">#REF!</definedName>
    <definedName name="company">#REF!</definedName>
    <definedName name="company_2" localSheetId="6">#REF!</definedName>
    <definedName name="company_2" localSheetId="3">#REF!</definedName>
    <definedName name="company_2" localSheetId="4">#REF!</definedName>
    <definedName name="company_2" localSheetId="7">#REF!</definedName>
    <definedName name="company_2" localSheetId="5">#REF!</definedName>
    <definedName name="company_2" localSheetId="8">#REF!</definedName>
    <definedName name="company_2" localSheetId="10">#REF!</definedName>
    <definedName name="company_2" localSheetId="9">#REF!</definedName>
    <definedName name="company_2" localSheetId="12">#REF!</definedName>
    <definedName name="company_2" localSheetId="11">#REF!</definedName>
    <definedName name="company_2" localSheetId="13">#REF!</definedName>
    <definedName name="company_2" localSheetId="15">#REF!</definedName>
    <definedName name="company_2" localSheetId="18">#REF!</definedName>
    <definedName name="company_2" localSheetId="17">#REF!</definedName>
    <definedName name="company_2" localSheetId="14">#REF!</definedName>
    <definedName name="company_2" localSheetId="16">#REF!</definedName>
    <definedName name="company_2">#REF!</definedName>
    <definedName name="company_3" localSheetId="6">#REF!</definedName>
    <definedName name="company_3" localSheetId="3">#REF!</definedName>
    <definedName name="company_3" localSheetId="4">#REF!</definedName>
    <definedName name="company_3" localSheetId="7">#REF!</definedName>
    <definedName name="company_3" localSheetId="5">#REF!</definedName>
    <definedName name="company_3" localSheetId="8">#REF!</definedName>
    <definedName name="company_3" localSheetId="10">#REF!</definedName>
    <definedName name="company_3" localSheetId="9">#REF!</definedName>
    <definedName name="company_3" localSheetId="12">#REF!</definedName>
    <definedName name="company_3" localSheetId="11">#REF!</definedName>
    <definedName name="company_3" localSheetId="13">#REF!</definedName>
    <definedName name="company_3" localSheetId="15">#REF!</definedName>
    <definedName name="company_3" localSheetId="18">#REF!</definedName>
    <definedName name="company_3" localSheetId="17">#REF!</definedName>
    <definedName name="company_3" localSheetId="14">#REF!</definedName>
    <definedName name="company_3" localSheetId="16">#REF!</definedName>
    <definedName name="company_3">#REF!</definedName>
    <definedName name="comploan" localSheetId="6">#REF!</definedName>
    <definedName name="comploan" localSheetId="3">#REF!</definedName>
    <definedName name="comploan" localSheetId="4">#REF!</definedName>
    <definedName name="comploan" localSheetId="7">#REF!</definedName>
    <definedName name="comploan" localSheetId="5">#REF!</definedName>
    <definedName name="comploan" localSheetId="8">#REF!</definedName>
    <definedName name="comploan" localSheetId="10">#REF!</definedName>
    <definedName name="comploan" localSheetId="9">#REF!</definedName>
    <definedName name="comploan" localSheetId="12">#REF!</definedName>
    <definedName name="comploan" localSheetId="11">#REF!</definedName>
    <definedName name="comploan" localSheetId="13">#REF!</definedName>
    <definedName name="comploan" localSheetId="15">#REF!</definedName>
    <definedName name="comploan" localSheetId="18">#REF!</definedName>
    <definedName name="comploan" localSheetId="17">#REF!</definedName>
    <definedName name="comploan" localSheetId="14">#REF!</definedName>
    <definedName name="comploan" localSheetId="16">#REF!</definedName>
    <definedName name="comploan">#REF!</definedName>
    <definedName name="Conso_2007" localSheetId="6">#REF!</definedName>
    <definedName name="Conso_2007" localSheetId="3">#REF!</definedName>
    <definedName name="Conso_2007" localSheetId="4">#REF!</definedName>
    <definedName name="Conso_2007" localSheetId="7">#REF!</definedName>
    <definedName name="Conso_2007" localSheetId="5">#REF!</definedName>
    <definedName name="Conso_2007" localSheetId="8">#REF!</definedName>
    <definedName name="Conso_2007" localSheetId="10">#REF!</definedName>
    <definedName name="Conso_2007" localSheetId="9">#REF!</definedName>
    <definedName name="Conso_2007" localSheetId="12">#REF!</definedName>
    <definedName name="Conso_2007" localSheetId="11">#REF!</definedName>
    <definedName name="Conso_2007" localSheetId="13">#REF!</definedName>
    <definedName name="Conso_2007" localSheetId="15">#REF!</definedName>
    <definedName name="Conso_2007" localSheetId="18">#REF!</definedName>
    <definedName name="Conso_2007" localSheetId="17">#REF!</definedName>
    <definedName name="Conso_2007" localSheetId="14">#REF!</definedName>
    <definedName name="Conso_2007" localSheetId="16">#REF!</definedName>
    <definedName name="Conso_2007">#REF!</definedName>
    <definedName name="Conso_2008" localSheetId="6">#REF!</definedName>
    <definedName name="Conso_2008" localSheetId="3">#REF!</definedName>
    <definedName name="Conso_2008" localSheetId="4">#REF!</definedName>
    <definedName name="Conso_2008" localSheetId="7">#REF!</definedName>
    <definedName name="Conso_2008" localSheetId="5">#REF!</definedName>
    <definedName name="Conso_2008" localSheetId="8">#REF!</definedName>
    <definedName name="Conso_2008" localSheetId="10">#REF!</definedName>
    <definedName name="Conso_2008" localSheetId="9">#REF!</definedName>
    <definedName name="Conso_2008" localSheetId="12">#REF!</definedName>
    <definedName name="Conso_2008" localSheetId="11">#REF!</definedName>
    <definedName name="Conso_2008" localSheetId="13">#REF!</definedName>
    <definedName name="Conso_2008" localSheetId="15">#REF!</definedName>
    <definedName name="Conso_2008" localSheetId="18">#REF!</definedName>
    <definedName name="Conso_2008" localSheetId="17">#REF!</definedName>
    <definedName name="Conso_2008" localSheetId="14">#REF!</definedName>
    <definedName name="Conso_2008" localSheetId="16">#REF!</definedName>
    <definedName name="Conso_2008">#REF!</definedName>
    <definedName name="CONSO_2008_PNL__SBU_PROJECT" localSheetId="6">#REF!</definedName>
    <definedName name="CONSO_2008_PNL__SBU_PROJECT" localSheetId="3">#REF!</definedName>
    <definedName name="CONSO_2008_PNL__SBU_PROJECT" localSheetId="4">#REF!</definedName>
    <definedName name="CONSO_2008_PNL__SBU_PROJECT" localSheetId="7">#REF!</definedName>
    <definedName name="CONSO_2008_PNL__SBU_PROJECT" localSheetId="5">#REF!</definedName>
    <definedName name="CONSO_2008_PNL__SBU_PROJECT" localSheetId="8">#REF!</definedName>
    <definedName name="CONSO_2008_PNL__SBU_PROJECT" localSheetId="10">#REF!</definedName>
    <definedName name="CONSO_2008_PNL__SBU_PROJECT" localSheetId="9">#REF!</definedName>
    <definedName name="CONSO_2008_PNL__SBU_PROJECT" localSheetId="12">#REF!</definedName>
    <definedName name="CONSO_2008_PNL__SBU_PROJECT" localSheetId="11">#REF!</definedName>
    <definedName name="CONSO_2008_PNL__SBU_PROJECT" localSheetId="13">#REF!</definedName>
    <definedName name="CONSO_2008_PNL__SBU_PROJECT" localSheetId="15">#REF!</definedName>
    <definedName name="CONSO_2008_PNL__SBU_PROJECT" localSheetId="18">#REF!</definedName>
    <definedName name="CONSO_2008_PNL__SBU_PROJECT" localSheetId="17">#REF!</definedName>
    <definedName name="CONSO_2008_PNL__SBU_PROJECT" localSheetId="14">#REF!</definedName>
    <definedName name="CONSO_2008_PNL__SBU_PROJECT" localSheetId="16">#REF!</definedName>
    <definedName name="CONSO_2008_PNL__SBU_PROJECT">#REF!</definedName>
    <definedName name="Conso_existing_vs_new" localSheetId="6">#REF!</definedName>
    <definedName name="Conso_existing_vs_new" localSheetId="3">#REF!</definedName>
    <definedName name="Conso_existing_vs_new" localSheetId="4">#REF!</definedName>
    <definedName name="Conso_existing_vs_new" localSheetId="7">#REF!</definedName>
    <definedName name="Conso_existing_vs_new" localSheetId="5">#REF!</definedName>
    <definedName name="Conso_existing_vs_new" localSheetId="8">#REF!</definedName>
    <definedName name="Conso_existing_vs_new" localSheetId="10">#REF!</definedName>
    <definedName name="Conso_existing_vs_new" localSheetId="9">#REF!</definedName>
    <definedName name="Conso_existing_vs_new" localSheetId="12">#REF!</definedName>
    <definedName name="Conso_existing_vs_new" localSheetId="11">#REF!</definedName>
    <definedName name="Conso_existing_vs_new" localSheetId="13">#REF!</definedName>
    <definedName name="Conso_existing_vs_new" localSheetId="15">#REF!</definedName>
    <definedName name="Conso_existing_vs_new" localSheetId="18">#REF!</definedName>
    <definedName name="Conso_existing_vs_new" localSheetId="17">#REF!</definedName>
    <definedName name="Conso_existing_vs_new" localSheetId="14">#REF!</definedName>
    <definedName name="Conso_existing_vs_new" localSheetId="16">#REF!</definedName>
    <definedName name="Conso_existing_vs_new">#REF!</definedName>
    <definedName name="Conso_Sales" localSheetId="6">#REF!</definedName>
    <definedName name="Conso_Sales" localSheetId="3">#REF!</definedName>
    <definedName name="Conso_Sales" localSheetId="4">#REF!</definedName>
    <definedName name="Conso_Sales" localSheetId="7">#REF!</definedName>
    <definedName name="Conso_Sales" localSheetId="5">#REF!</definedName>
    <definedName name="Conso_Sales" localSheetId="8">#REF!</definedName>
    <definedName name="Conso_Sales" localSheetId="10">#REF!</definedName>
    <definedName name="Conso_Sales" localSheetId="9">#REF!</definedName>
    <definedName name="Conso_Sales" localSheetId="12">#REF!</definedName>
    <definedName name="Conso_Sales" localSheetId="11">#REF!</definedName>
    <definedName name="Conso_Sales" localSheetId="13">#REF!</definedName>
    <definedName name="Conso_Sales" localSheetId="15">#REF!</definedName>
    <definedName name="Conso_Sales" localSheetId="18">#REF!</definedName>
    <definedName name="Conso_Sales" localSheetId="17">#REF!</definedName>
    <definedName name="Conso_Sales" localSheetId="14">#REF!</definedName>
    <definedName name="Conso_Sales" localSheetId="16">#REF!</definedName>
    <definedName name="Conso_Sales">#REF!</definedName>
    <definedName name="Cost_Responsibility_Centers">#N/A</definedName>
    <definedName name="Department" localSheetId="6">#REF!</definedName>
    <definedName name="Department" localSheetId="3">#REF!</definedName>
    <definedName name="Department" localSheetId="4">#REF!</definedName>
    <definedName name="Department" localSheetId="7">#REF!</definedName>
    <definedName name="Department" localSheetId="5">#REF!</definedName>
    <definedName name="Department" localSheetId="8">#REF!</definedName>
    <definedName name="Department" localSheetId="10">#REF!</definedName>
    <definedName name="Department" localSheetId="9">#REF!</definedName>
    <definedName name="Department" localSheetId="12">#REF!</definedName>
    <definedName name="Department" localSheetId="11">#REF!</definedName>
    <definedName name="Department" localSheetId="13">#REF!</definedName>
    <definedName name="Department" localSheetId="15">#REF!</definedName>
    <definedName name="Department" localSheetId="18">#REF!</definedName>
    <definedName name="Department" localSheetId="17">#REF!</definedName>
    <definedName name="Department" localSheetId="14">#REF!</definedName>
    <definedName name="Department" localSheetId="16">#REF!</definedName>
    <definedName name="Department">#REF!</definedName>
    <definedName name="DESTINATION" localSheetId="6">#REF!</definedName>
    <definedName name="DESTINATION" localSheetId="3">#REF!</definedName>
    <definedName name="DESTINATION" localSheetId="4">#REF!</definedName>
    <definedName name="DESTINATION" localSheetId="7">#REF!</definedName>
    <definedName name="DESTINATION" localSheetId="5">#REF!</definedName>
    <definedName name="DESTINATION" localSheetId="8">#REF!</definedName>
    <definedName name="DESTINATION" localSheetId="10">#REF!</definedName>
    <definedName name="DESTINATION" localSheetId="9">#REF!</definedName>
    <definedName name="DESTINATION" localSheetId="12">#REF!</definedName>
    <definedName name="DESTINATION" localSheetId="11">#REF!</definedName>
    <definedName name="DESTINATION" localSheetId="13">#REF!</definedName>
    <definedName name="DESTINATION" localSheetId="15">#REF!</definedName>
    <definedName name="DESTINATION" localSheetId="18">#REF!</definedName>
    <definedName name="DESTINATION" localSheetId="17">#REF!</definedName>
    <definedName name="DESTINATION" localSheetId="14">#REF!</definedName>
    <definedName name="DESTINATION" localSheetId="16">#REF!</definedName>
    <definedName name="DESTINATION">#REF!</definedName>
    <definedName name="domestic" localSheetId="6">#REF!</definedName>
    <definedName name="domestic" localSheetId="3">#REF!</definedName>
    <definedName name="domestic" localSheetId="4">#REF!</definedName>
    <definedName name="domestic" localSheetId="7">#REF!</definedName>
    <definedName name="domestic" localSheetId="5">#REF!</definedName>
    <definedName name="domestic" localSheetId="8">#REF!</definedName>
    <definedName name="domestic" localSheetId="10">#REF!</definedName>
    <definedName name="domestic" localSheetId="9">#REF!</definedName>
    <definedName name="domestic" localSheetId="12">#REF!</definedName>
    <definedName name="domestic" localSheetId="11">#REF!</definedName>
    <definedName name="domestic" localSheetId="13">#REF!</definedName>
    <definedName name="domestic" localSheetId="15">#REF!</definedName>
    <definedName name="domestic" localSheetId="18">#REF!</definedName>
    <definedName name="domestic" localSheetId="17">#REF!</definedName>
    <definedName name="domestic" localSheetId="14">#REF!</definedName>
    <definedName name="domestic" localSheetId="16">#REF!</definedName>
    <definedName name="domestic">#REF!</definedName>
    <definedName name="empcarreg" localSheetId="6">#REF!</definedName>
    <definedName name="empcarreg" localSheetId="3">#REF!</definedName>
    <definedName name="empcarreg" localSheetId="4">#REF!</definedName>
    <definedName name="empcarreg" localSheetId="7">#REF!</definedName>
    <definedName name="empcarreg" localSheetId="5">#REF!</definedName>
    <definedName name="empcarreg" localSheetId="8">#REF!</definedName>
    <definedName name="empcarreg" localSheetId="10">#REF!</definedName>
    <definedName name="empcarreg" localSheetId="9">#REF!</definedName>
    <definedName name="empcarreg" localSheetId="12">#REF!</definedName>
    <definedName name="empcarreg" localSheetId="11">#REF!</definedName>
    <definedName name="empcarreg" localSheetId="13">#REF!</definedName>
    <definedName name="empcarreg" localSheetId="15">#REF!</definedName>
    <definedName name="empcarreg" localSheetId="18">#REF!</definedName>
    <definedName name="empcarreg" localSheetId="17">#REF!</definedName>
    <definedName name="empcarreg" localSheetId="14">#REF!</definedName>
    <definedName name="empcarreg" localSheetId="16">#REF!</definedName>
    <definedName name="empcarreg">#REF!</definedName>
    <definedName name="EMPLOYEE_NAME" localSheetId="6">#REF!</definedName>
    <definedName name="EMPLOYEE_NAME" localSheetId="3">#REF!</definedName>
    <definedName name="EMPLOYEE_NAME" localSheetId="4">#REF!</definedName>
    <definedName name="EMPLOYEE_NAME" localSheetId="7">#REF!</definedName>
    <definedName name="EMPLOYEE_NAME" localSheetId="5">#REF!</definedName>
    <definedName name="EMPLOYEE_NAME" localSheetId="8">#REF!</definedName>
    <definedName name="EMPLOYEE_NAME" localSheetId="10">#REF!</definedName>
    <definedName name="EMPLOYEE_NAME" localSheetId="9">#REF!</definedName>
    <definedName name="EMPLOYEE_NAME" localSheetId="12">#REF!</definedName>
    <definedName name="EMPLOYEE_NAME" localSheetId="11">#REF!</definedName>
    <definedName name="EMPLOYEE_NAME" localSheetId="13">#REF!</definedName>
    <definedName name="EMPLOYEE_NAME" localSheetId="15">#REF!</definedName>
    <definedName name="EMPLOYEE_NAME" localSheetId="18">#REF!</definedName>
    <definedName name="EMPLOYEE_NAME" localSheetId="17">#REF!</definedName>
    <definedName name="EMPLOYEE_NAME" localSheetId="14">#REF!</definedName>
    <definedName name="EMPLOYEE_NAME" localSheetId="16">#REF!</definedName>
    <definedName name="EMPLOYEE_NAME">#REF!</definedName>
    <definedName name="Excel_BuiltIn_Criteria" localSheetId="6">#REF!</definedName>
    <definedName name="Excel_BuiltIn_Criteria" localSheetId="3">#REF!</definedName>
    <definedName name="Excel_BuiltIn_Criteria" localSheetId="4">#REF!</definedName>
    <definedName name="Excel_BuiltIn_Criteria" localSheetId="7">#REF!</definedName>
    <definedName name="Excel_BuiltIn_Criteria" localSheetId="5">#REF!</definedName>
    <definedName name="Excel_BuiltIn_Criteria" localSheetId="8">#REF!</definedName>
    <definedName name="Excel_BuiltIn_Criteria" localSheetId="10">#REF!</definedName>
    <definedName name="Excel_BuiltIn_Criteria" localSheetId="9">#REF!</definedName>
    <definedName name="Excel_BuiltIn_Criteria" localSheetId="12">#REF!</definedName>
    <definedName name="Excel_BuiltIn_Criteria" localSheetId="11">#REF!</definedName>
    <definedName name="Excel_BuiltIn_Criteria" localSheetId="13">#REF!</definedName>
    <definedName name="Excel_BuiltIn_Criteria" localSheetId="15">#REF!</definedName>
    <definedName name="Excel_BuiltIn_Criteria" localSheetId="18">#REF!</definedName>
    <definedName name="Excel_BuiltIn_Criteria" localSheetId="17">#REF!</definedName>
    <definedName name="Excel_BuiltIn_Criteria" localSheetId="14">#REF!</definedName>
    <definedName name="Excel_BuiltIn_Criteria" localSheetId="16">#REF!</definedName>
    <definedName name="Excel_BuiltIn_Criteria">#REF!</definedName>
    <definedName name="Excel_BuiltIn_Print_Area" localSheetId="6">#REF!</definedName>
    <definedName name="Excel_BuiltIn_Print_Area" localSheetId="3">#REF!</definedName>
    <definedName name="Excel_BuiltIn_Print_Area" localSheetId="4">#REF!</definedName>
    <definedName name="Excel_BuiltIn_Print_Area" localSheetId="7">#REF!</definedName>
    <definedName name="Excel_BuiltIn_Print_Area" localSheetId="5">#REF!</definedName>
    <definedName name="Excel_BuiltIn_Print_Area" localSheetId="8">#REF!</definedName>
    <definedName name="Excel_BuiltIn_Print_Area" localSheetId="10">#REF!</definedName>
    <definedName name="Excel_BuiltIn_Print_Area" localSheetId="9">#REF!</definedName>
    <definedName name="Excel_BuiltIn_Print_Area" localSheetId="12">#REF!</definedName>
    <definedName name="Excel_BuiltIn_Print_Area" localSheetId="11">#REF!</definedName>
    <definedName name="Excel_BuiltIn_Print_Area" localSheetId="13">#REF!</definedName>
    <definedName name="Excel_BuiltIn_Print_Area" localSheetId="15">#REF!</definedName>
    <definedName name="Excel_BuiltIn_Print_Area" localSheetId="18">#REF!</definedName>
    <definedName name="Excel_BuiltIn_Print_Area" localSheetId="17">#REF!</definedName>
    <definedName name="Excel_BuiltIn_Print_Area" localSheetId="14">#REF!</definedName>
    <definedName name="Excel_BuiltIn_Print_Area" localSheetId="16">#REF!</definedName>
    <definedName name="Excel_BuiltIn_Print_Area">#REF!</definedName>
    <definedName name="Excel_BuiltIn_Print_Titles" localSheetId="6">#REF!</definedName>
    <definedName name="Excel_BuiltIn_Print_Titles" localSheetId="3">#REF!</definedName>
    <definedName name="Excel_BuiltIn_Print_Titles" localSheetId="4">#REF!</definedName>
    <definedName name="Excel_BuiltIn_Print_Titles" localSheetId="7">#REF!</definedName>
    <definedName name="Excel_BuiltIn_Print_Titles" localSheetId="5">#REF!</definedName>
    <definedName name="Excel_BuiltIn_Print_Titles" localSheetId="8">#REF!</definedName>
    <definedName name="Excel_BuiltIn_Print_Titles" localSheetId="10">#REF!</definedName>
    <definedName name="Excel_BuiltIn_Print_Titles" localSheetId="9">#REF!</definedName>
    <definedName name="Excel_BuiltIn_Print_Titles" localSheetId="12">#REF!</definedName>
    <definedName name="Excel_BuiltIn_Print_Titles" localSheetId="11">#REF!</definedName>
    <definedName name="Excel_BuiltIn_Print_Titles" localSheetId="13">#REF!</definedName>
    <definedName name="Excel_BuiltIn_Print_Titles" localSheetId="15">#REF!</definedName>
    <definedName name="Excel_BuiltIn_Print_Titles" localSheetId="18">#REF!</definedName>
    <definedName name="Excel_BuiltIn_Print_Titles" localSheetId="17">#REF!</definedName>
    <definedName name="Excel_BuiltIn_Print_Titles" localSheetId="14">#REF!</definedName>
    <definedName name="Excel_BuiltIn_Print_Titles" localSheetId="16">#REF!</definedName>
    <definedName name="Excel_BuiltIn_Print_Titles">#REF!</definedName>
    <definedName name="figures_max" localSheetId="6">#REF!</definedName>
    <definedName name="figures_max" localSheetId="3">#REF!</definedName>
    <definedName name="figures_max" localSheetId="4">#REF!</definedName>
    <definedName name="figures_max" localSheetId="7">#REF!</definedName>
    <definedName name="figures_max" localSheetId="5">#REF!</definedName>
    <definedName name="figures_max" localSheetId="8">#REF!</definedName>
    <definedName name="figures_max" localSheetId="0">#REF!</definedName>
    <definedName name="figures_max_1" localSheetId="6">#REF!</definedName>
    <definedName name="figures_max_1" localSheetId="3">#REF!</definedName>
    <definedName name="figures_max_1" localSheetId="4">#REF!</definedName>
    <definedName name="figures_max_1" localSheetId="7">#REF!</definedName>
    <definedName name="figures_max_1" localSheetId="5">#REF!</definedName>
    <definedName name="figures_max_1" localSheetId="8">#REF!</definedName>
    <definedName name="figures_max_1" localSheetId="0">#REF!</definedName>
    <definedName name="figures_min" localSheetId="6">#REF!</definedName>
    <definedName name="figures_min" localSheetId="3">#REF!</definedName>
    <definedName name="figures_min" localSheetId="4">#REF!</definedName>
    <definedName name="figures_min" localSheetId="7">#REF!</definedName>
    <definedName name="figures_min" localSheetId="5">#REF!</definedName>
    <definedName name="figures_min" localSheetId="8">#REF!</definedName>
    <definedName name="figures_min" localSheetId="0">#REF!</definedName>
    <definedName name="figures_min_1" localSheetId="6">#REF!</definedName>
    <definedName name="figures_min_1" localSheetId="3">#REF!</definedName>
    <definedName name="figures_min_1" localSheetId="4">#REF!</definedName>
    <definedName name="figures_min_1" localSheetId="7">#REF!</definedName>
    <definedName name="figures_min_1" localSheetId="5">#REF!</definedName>
    <definedName name="figures_min_1" localSheetId="8">#REF!</definedName>
    <definedName name="figures_min_1" localSheetId="0">#REF!</definedName>
    <definedName name="FREQUENCY" localSheetId="6">#REF!</definedName>
    <definedName name="FREQUENCY" localSheetId="3">#REF!</definedName>
    <definedName name="FREQUENCY" localSheetId="4">#REF!</definedName>
    <definedName name="FREQUENCY" localSheetId="7">#REF!</definedName>
    <definedName name="FREQUENCY" localSheetId="5">#REF!</definedName>
    <definedName name="FREQUENCY" localSheetId="8">#REF!</definedName>
    <definedName name="FREQUENCY" localSheetId="10">#REF!</definedName>
    <definedName name="FREQUENCY" localSheetId="9">#REF!</definedName>
    <definedName name="FREQUENCY" localSheetId="12">#REF!</definedName>
    <definedName name="FREQUENCY" localSheetId="11">#REF!</definedName>
    <definedName name="FREQUENCY" localSheetId="13">#REF!</definedName>
    <definedName name="FREQUENCY" localSheetId="15">#REF!</definedName>
    <definedName name="FREQUENCY" localSheetId="18">#REF!</definedName>
    <definedName name="FREQUENCY" localSheetId="17">#REF!</definedName>
    <definedName name="FREQUENCY" localSheetId="14">#REF!</definedName>
    <definedName name="FREQUENCY" localSheetId="16">#REF!</definedName>
    <definedName name="FREQUENCY">#REF!</definedName>
    <definedName name="gas" localSheetId="6">#REF!</definedName>
    <definedName name="gas" localSheetId="3">#REF!</definedName>
    <definedName name="gas" localSheetId="4">#REF!</definedName>
    <definedName name="gas" localSheetId="7">#REF!</definedName>
    <definedName name="gas" localSheetId="5">#REF!</definedName>
    <definedName name="gas" localSheetId="8">#REF!</definedName>
    <definedName name="gas" localSheetId="10">#REF!</definedName>
    <definedName name="gas" localSheetId="9">#REF!</definedName>
    <definedName name="gas" localSheetId="12">#REF!</definedName>
    <definedName name="gas" localSheetId="11">#REF!</definedName>
    <definedName name="gas" localSheetId="13">#REF!</definedName>
    <definedName name="gas" localSheetId="15">#REF!</definedName>
    <definedName name="gas" localSheetId="18">#REF!</definedName>
    <definedName name="gas" localSheetId="17">#REF!</definedName>
    <definedName name="gas" localSheetId="14">#REF!</definedName>
    <definedName name="gas" localSheetId="16">#REF!</definedName>
    <definedName name="gas">#REF!</definedName>
    <definedName name="Hometown_2007" localSheetId="6">#REF!</definedName>
    <definedName name="Hometown_2007" localSheetId="3">#REF!</definedName>
    <definedName name="Hometown_2007" localSheetId="4">#REF!</definedName>
    <definedName name="Hometown_2007" localSheetId="7">#REF!</definedName>
    <definedName name="Hometown_2007" localSheetId="5">#REF!</definedName>
    <definedName name="Hometown_2007" localSheetId="8">#REF!</definedName>
    <definedName name="Hometown_2007" localSheetId="10">#REF!</definedName>
    <definedName name="Hometown_2007" localSheetId="9">#REF!</definedName>
    <definedName name="Hometown_2007" localSheetId="12">#REF!</definedName>
    <definedName name="Hometown_2007" localSheetId="11">#REF!</definedName>
    <definedName name="Hometown_2007" localSheetId="13">#REF!</definedName>
    <definedName name="Hometown_2007" localSheetId="15">#REF!</definedName>
    <definedName name="Hometown_2007" localSheetId="18">#REF!</definedName>
    <definedName name="Hometown_2007" localSheetId="17">#REF!</definedName>
    <definedName name="Hometown_2007" localSheetId="14">#REF!</definedName>
    <definedName name="Hometown_2007" localSheetId="16">#REF!</definedName>
    <definedName name="Hometown_2007">#REF!</definedName>
    <definedName name="Hometown_2008" localSheetId="6">#REF!</definedName>
    <definedName name="Hometown_2008" localSheetId="3">#REF!</definedName>
    <definedName name="Hometown_2008" localSheetId="4">#REF!</definedName>
    <definedName name="Hometown_2008" localSheetId="7">#REF!</definedName>
    <definedName name="Hometown_2008" localSheetId="5">#REF!</definedName>
    <definedName name="Hometown_2008" localSheetId="8">#REF!</definedName>
    <definedName name="Hometown_2008" localSheetId="10">#REF!</definedName>
    <definedName name="Hometown_2008" localSheetId="9">#REF!</definedName>
    <definedName name="Hometown_2008" localSheetId="12">#REF!</definedName>
    <definedName name="Hometown_2008" localSheetId="11">#REF!</definedName>
    <definedName name="Hometown_2008" localSheetId="13">#REF!</definedName>
    <definedName name="Hometown_2008" localSheetId="15">#REF!</definedName>
    <definedName name="Hometown_2008" localSheetId="18">#REF!</definedName>
    <definedName name="Hometown_2008" localSheetId="17">#REF!</definedName>
    <definedName name="Hometown_2008" localSheetId="14">#REF!</definedName>
    <definedName name="Hometown_2008" localSheetId="16">#REF!</definedName>
    <definedName name="Hometown_2008">#REF!</definedName>
    <definedName name="Hometown_annual" localSheetId="6">#REF!</definedName>
    <definedName name="Hometown_annual" localSheetId="3">#REF!</definedName>
    <definedName name="Hometown_annual" localSheetId="4">#REF!</definedName>
    <definedName name="Hometown_annual" localSheetId="7">#REF!</definedName>
    <definedName name="Hometown_annual" localSheetId="5">#REF!</definedName>
    <definedName name="Hometown_annual" localSheetId="8">#REF!</definedName>
    <definedName name="Hometown_annual" localSheetId="10">#REF!</definedName>
    <definedName name="Hometown_annual" localSheetId="9">#REF!</definedName>
    <definedName name="Hometown_annual" localSheetId="12">#REF!</definedName>
    <definedName name="Hometown_annual" localSheetId="11">#REF!</definedName>
    <definedName name="Hometown_annual" localSheetId="13">#REF!</definedName>
    <definedName name="Hometown_annual" localSheetId="15">#REF!</definedName>
    <definedName name="Hometown_annual" localSheetId="18">#REF!</definedName>
    <definedName name="Hometown_annual" localSheetId="17">#REF!</definedName>
    <definedName name="Hometown_annual" localSheetId="14">#REF!</definedName>
    <definedName name="Hometown_annual" localSheetId="16">#REF!</definedName>
    <definedName name="Hometown_annual">#REF!</definedName>
    <definedName name="inah" localSheetId="6">#REF!</definedName>
    <definedName name="inah" localSheetId="3">#REF!</definedName>
    <definedName name="inah" localSheetId="4">#REF!</definedName>
    <definedName name="inah" localSheetId="7">#REF!</definedName>
    <definedName name="inah" localSheetId="5">#REF!</definedName>
    <definedName name="inah" localSheetId="8">#REF!</definedName>
    <definedName name="inah" localSheetId="10">#REF!</definedName>
    <definedName name="inah" localSheetId="9">#REF!</definedName>
    <definedName name="inah" localSheetId="12">#REF!</definedName>
    <definedName name="inah" localSheetId="11">#REF!</definedName>
    <definedName name="inah" localSheetId="13">#REF!</definedName>
    <definedName name="inah" localSheetId="15">#REF!</definedName>
    <definedName name="inah" localSheetId="18">#REF!</definedName>
    <definedName name="inah" localSheetId="17">#REF!</definedName>
    <definedName name="inah" localSheetId="14">#REF!</definedName>
    <definedName name="inah" localSheetId="16">#REF!</definedName>
    <definedName name="inah">#REF!</definedName>
    <definedName name="insurance" localSheetId="6">#REF!</definedName>
    <definedName name="insurance" localSheetId="3">#REF!</definedName>
    <definedName name="insurance" localSheetId="4">#REF!</definedName>
    <definedName name="insurance" localSheetId="7">#REF!</definedName>
    <definedName name="insurance" localSheetId="5">#REF!</definedName>
    <definedName name="insurance" localSheetId="8">#REF!</definedName>
    <definedName name="insurance" localSheetId="10">#REF!</definedName>
    <definedName name="insurance" localSheetId="9">#REF!</definedName>
    <definedName name="insurance" localSheetId="12">#REF!</definedName>
    <definedName name="insurance" localSheetId="11">#REF!</definedName>
    <definedName name="insurance" localSheetId="13">#REF!</definedName>
    <definedName name="insurance" localSheetId="15">#REF!</definedName>
    <definedName name="insurance" localSheetId="18">#REF!</definedName>
    <definedName name="insurance" localSheetId="17">#REF!</definedName>
    <definedName name="insurance" localSheetId="14">#REF!</definedName>
    <definedName name="insurance" localSheetId="16">#REF!</definedName>
    <definedName name="insurance">#REF!</definedName>
    <definedName name="ITEMS" localSheetId="6">#REF!</definedName>
    <definedName name="ITEMS" localSheetId="3">#REF!</definedName>
    <definedName name="ITEMS" localSheetId="4">#REF!</definedName>
    <definedName name="ITEMS" localSheetId="7">#REF!</definedName>
    <definedName name="ITEMS" localSheetId="5">#REF!</definedName>
    <definedName name="ITEMS" localSheetId="8">#REF!</definedName>
    <definedName name="ITEMS" localSheetId="10">#REF!</definedName>
    <definedName name="ITEMS" localSheetId="9">#REF!</definedName>
    <definedName name="ITEMS" localSheetId="12">#REF!</definedName>
    <definedName name="ITEMS" localSheetId="11">#REF!</definedName>
    <definedName name="ITEMS" localSheetId="13">#REF!</definedName>
    <definedName name="ITEMS" localSheetId="15">#REF!</definedName>
    <definedName name="ITEMS" localSheetId="18">#REF!</definedName>
    <definedName name="ITEMS" localSheetId="17">#REF!</definedName>
    <definedName name="ITEMS" localSheetId="14">#REF!</definedName>
    <definedName name="ITEMS" localSheetId="16">#REF!</definedName>
    <definedName name="ITEMS">#REF!</definedName>
    <definedName name="LEVEL" localSheetId="6">#REF!</definedName>
    <definedName name="LEVEL" localSheetId="3">#REF!</definedName>
    <definedName name="LEVEL" localSheetId="4">#REF!</definedName>
    <definedName name="LEVEL" localSheetId="7">#REF!</definedName>
    <definedName name="LEVEL" localSheetId="5">#REF!</definedName>
    <definedName name="LEVEL" localSheetId="8">#REF!</definedName>
    <definedName name="LEVEL" localSheetId="10">#REF!</definedName>
    <definedName name="LEVEL" localSheetId="9">#REF!</definedName>
    <definedName name="LEVEL" localSheetId="12">#REF!</definedName>
    <definedName name="LEVEL" localSheetId="11">#REF!</definedName>
    <definedName name="LEVEL" localSheetId="13">#REF!</definedName>
    <definedName name="LEVEL" localSheetId="15">#REF!</definedName>
    <definedName name="LEVEL" localSheetId="18">#REF!</definedName>
    <definedName name="LEVEL" localSheetId="17">#REF!</definedName>
    <definedName name="LEVEL" localSheetId="14">#REF!</definedName>
    <definedName name="LEVEL" localSheetId="16">#REF!</definedName>
    <definedName name="LEVEL">#REF!</definedName>
    <definedName name="LRNS_2007" localSheetId="6">#REF!</definedName>
    <definedName name="LRNS_2007" localSheetId="3">#REF!</definedName>
    <definedName name="LRNS_2007" localSheetId="4">#REF!</definedName>
    <definedName name="LRNS_2007" localSheetId="7">#REF!</definedName>
    <definedName name="LRNS_2007" localSheetId="5">#REF!</definedName>
    <definedName name="LRNS_2007" localSheetId="8">#REF!</definedName>
    <definedName name="LRNS_2007" localSheetId="10">#REF!</definedName>
    <definedName name="LRNS_2007" localSheetId="9">#REF!</definedName>
    <definedName name="LRNS_2007" localSheetId="12">#REF!</definedName>
    <definedName name="LRNS_2007" localSheetId="11">#REF!</definedName>
    <definedName name="LRNS_2007" localSheetId="13">#REF!</definedName>
    <definedName name="LRNS_2007" localSheetId="15">#REF!</definedName>
    <definedName name="LRNS_2007" localSheetId="18">#REF!</definedName>
    <definedName name="LRNS_2007" localSheetId="17">#REF!</definedName>
    <definedName name="LRNS_2007" localSheetId="14">#REF!</definedName>
    <definedName name="LRNS_2007" localSheetId="16">#REF!</definedName>
    <definedName name="LRNS_2007">#REF!</definedName>
    <definedName name="LRNS_2008" localSheetId="6">#REF!</definedName>
    <definedName name="LRNS_2008" localSheetId="3">#REF!</definedName>
    <definedName name="LRNS_2008" localSheetId="4">#REF!</definedName>
    <definedName name="LRNS_2008" localSheetId="7">#REF!</definedName>
    <definedName name="LRNS_2008" localSheetId="5">#REF!</definedName>
    <definedName name="LRNS_2008" localSheetId="8">#REF!</definedName>
    <definedName name="LRNS_2008" localSheetId="10">#REF!</definedName>
    <definedName name="LRNS_2008" localSheetId="9">#REF!</definedName>
    <definedName name="LRNS_2008" localSheetId="12">#REF!</definedName>
    <definedName name="LRNS_2008" localSheetId="11">#REF!</definedName>
    <definedName name="LRNS_2008" localSheetId="13">#REF!</definedName>
    <definedName name="LRNS_2008" localSheetId="15">#REF!</definedName>
    <definedName name="LRNS_2008" localSheetId="18">#REF!</definedName>
    <definedName name="LRNS_2008" localSheetId="17">#REF!</definedName>
    <definedName name="LRNS_2008" localSheetId="14">#REF!</definedName>
    <definedName name="LRNS_2008" localSheetId="16">#REF!</definedName>
    <definedName name="LRNS_2008">#REF!</definedName>
    <definedName name="LRNS_annual" localSheetId="6">#REF!</definedName>
    <definedName name="LRNS_annual" localSheetId="3">#REF!</definedName>
    <definedName name="LRNS_annual" localSheetId="4">#REF!</definedName>
    <definedName name="LRNS_annual" localSheetId="7">#REF!</definedName>
    <definedName name="LRNS_annual" localSheetId="5">#REF!</definedName>
    <definedName name="LRNS_annual" localSheetId="8">#REF!</definedName>
    <definedName name="LRNS_annual" localSheetId="10">#REF!</definedName>
    <definedName name="LRNS_annual" localSheetId="9">#REF!</definedName>
    <definedName name="LRNS_annual" localSheetId="12">#REF!</definedName>
    <definedName name="LRNS_annual" localSheetId="11">#REF!</definedName>
    <definedName name="LRNS_annual" localSheetId="13">#REF!</definedName>
    <definedName name="LRNS_annual" localSheetId="15">#REF!</definedName>
    <definedName name="LRNS_annual" localSheetId="18">#REF!</definedName>
    <definedName name="LRNS_annual" localSheetId="17">#REF!</definedName>
    <definedName name="LRNS_annual" localSheetId="14">#REF!</definedName>
    <definedName name="LRNS_annual" localSheetId="16">#REF!</definedName>
    <definedName name="LRNS_annual">#REF!</definedName>
    <definedName name="LRS_2007" localSheetId="6">#REF!</definedName>
    <definedName name="LRS_2007" localSheetId="3">#REF!</definedName>
    <definedName name="LRS_2007" localSheetId="4">#REF!</definedName>
    <definedName name="LRS_2007" localSheetId="7">#REF!</definedName>
    <definedName name="LRS_2007" localSheetId="5">#REF!</definedName>
    <definedName name="LRS_2007" localSheetId="8">#REF!</definedName>
    <definedName name="LRS_2007" localSheetId="10">#REF!</definedName>
    <definedName name="LRS_2007" localSheetId="9">#REF!</definedName>
    <definedName name="LRS_2007" localSheetId="12">#REF!</definedName>
    <definedName name="LRS_2007" localSheetId="11">#REF!</definedName>
    <definedName name="LRS_2007" localSheetId="13">#REF!</definedName>
    <definedName name="LRS_2007" localSheetId="15">#REF!</definedName>
    <definedName name="LRS_2007" localSheetId="18">#REF!</definedName>
    <definedName name="LRS_2007" localSheetId="17">#REF!</definedName>
    <definedName name="LRS_2007" localSheetId="14">#REF!</definedName>
    <definedName name="LRS_2007" localSheetId="16">#REF!</definedName>
    <definedName name="LRS_2007">#REF!</definedName>
    <definedName name="LRS_2008" localSheetId="6">#REF!</definedName>
    <definedName name="LRS_2008" localSheetId="3">#REF!</definedName>
    <definedName name="LRS_2008" localSheetId="4">#REF!</definedName>
    <definedName name="LRS_2008" localSheetId="7">#REF!</definedName>
    <definedName name="LRS_2008" localSheetId="5">#REF!</definedName>
    <definedName name="LRS_2008" localSheetId="8">#REF!</definedName>
    <definedName name="LRS_2008" localSheetId="10">#REF!</definedName>
    <definedName name="LRS_2008" localSheetId="9">#REF!</definedName>
    <definedName name="LRS_2008" localSheetId="12">#REF!</definedName>
    <definedName name="LRS_2008" localSheetId="11">#REF!</definedName>
    <definedName name="LRS_2008" localSheetId="13">#REF!</definedName>
    <definedName name="LRS_2008" localSheetId="15">#REF!</definedName>
    <definedName name="LRS_2008" localSheetId="18">#REF!</definedName>
    <definedName name="LRS_2008" localSheetId="17">#REF!</definedName>
    <definedName name="LRS_2008" localSheetId="14">#REF!</definedName>
    <definedName name="LRS_2008" localSheetId="16">#REF!</definedName>
    <definedName name="LRS_2008">#REF!</definedName>
    <definedName name="LRS_annual" localSheetId="6">#REF!</definedName>
    <definedName name="LRS_annual" localSheetId="3">#REF!</definedName>
    <definedName name="LRS_annual" localSheetId="4">#REF!</definedName>
    <definedName name="LRS_annual" localSheetId="7">#REF!</definedName>
    <definedName name="LRS_annual" localSheetId="5">#REF!</definedName>
    <definedName name="LRS_annual" localSheetId="8">#REF!</definedName>
    <definedName name="LRS_annual" localSheetId="10">#REF!</definedName>
    <definedName name="LRS_annual" localSheetId="9">#REF!</definedName>
    <definedName name="LRS_annual" localSheetId="12">#REF!</definedName>
    <definedName name="LRS_annual" localSheetId="11">#REF!</definedName>
    <definedName name="LRS_annual" localSheetId="13">#REF!</definedName>
    <definedName name="LRS_annual" localSheetId="15">#REF!</definedName>
    <definedName name="LRS_annual" localSheetId="18">#REF!</definedName>
    <definedName name="LRS_annual" localSheetId="17">#REF!</definedName>
    <definedName name="LRS_annual" localSheetId="14">#REF!</definedName>
    <definedName name="LRS_annual" localSheetId="16">#REF!</definedName>
    <definedName name="LRS_annual">#REF!</definedName>
    <definedName name="manpower" localSheetId="6">#REF!</definedName>
    <definedName name="manpower" localSheetId="3">#REF!</definedName>
    <definedName name="manpower" localSheetId="4">#REF!</definedName>
    <definedName name="manpower" localSheetId="7">#REF!</definedName>
    <definedName name="manpower" localSheetId="5">#REF!</definedName>
    <definedName name="manpower" localSheetId="8">#REF!</definedName>
    <definedName name="manpower" localSheetId="10">#REF!</definedName>
    <definedName name="manpower" localSheetId="9">#REF!</definedName>
    <definedName name="manpower" localSheetId="12">#REF!</definedName>
    <definedName name="manpower" localSheetId="11">#REF!</definedName>
    <definedName name="manpower" localSheetId="13">#REF!</definedName>
    <definedName name="manpower" localSheetId="15">#REF!</definedName>
    <definedName name="manpower" localSheetId="18">#REF!</definedName>
    <definedName name="manpower" localSheetId="17">#REF!</definedName>
    <definedName name="manpower" localSheetId="14">#REF!</definedName>
    <definedName name="manpower" localSheetId="16">#REF!</definedName>
    <definedName name="manpower">#REF!</definedName>
    <definedName name="MASTERLIST" localSheetId="6">#REF!</definedName>
    <definedName name="MASTERLIST" localSheetId="3">#REF!</definedName>
    <definedName name="MASTERLIST" localSheetId="4">#REF!</definedName>
    <definedName name="MASTERLIST" localSheetId="7">#REF!</definedName>
    <definedName name="MASTERLIST" localSheetId="5">#REF!</definedName>
    <definedName name="MASTERLIST" localSheetId="8">#REF!</definedName>
    <definedName name="MASTERLIST" localSheetId="10">#REF!</definedName>
    <definedName name="MASTERLIST" localSheetId="9">#REF!</definedName>
    <definedName name="MASTERLIST" localSheetId="12">#REF!</definedName>
    <definedName name="MASTERLIST" localSheetId="11">#REF!</definedName>
    <definedName name="MASTERLIST" localSheetId="13">#REF!</definedName>
    <definedName name="MASTERLIST" localSheetId="15">#REF!</definedName>
    <definedName name="MASTERLIST" localSheetId="18">#REF!</definedName>
    <definedName name="MASTERLIST" localSheetId="17">#REF!</definedName>
    <definedName name="MASTERLIST" localSheetId="14">#REF!</definedName>
    <definedName name="MASTERLIST" localSheetId="16">#REF!</definedName>
    <definedName name="MASTERLIST">#REF!</definedName>
    <definedName name="MASTERLIST_cellphone" localSheetId="6">#REF!</definedName>
    <definedName name="MASTERLIST_cellphone" localSheetId="3">#REF!</definedName>
    <definedName name="MASTERLIST_cellphone" localSheetId="4">#REF!</definedName>
    <definedName name="MASTERLIST_cellphone" localSheetId="7">#REF!</definedName>
    <definedName name="MASTERLIST_cellphone" localSheetId="5">#REF!</definedName>
    <definedName name="MASTERLIST_cellphone" localSheetId="8">#REF!</definedName>
    <definedName name="MASTERLIST_cellphone" localSheetId="10">#REF!</definedName>
    <definedName name="MASTERLIST_cellphone" localSheetId="9">#REF!</definedName>
    <definedName name="MASTERLIST_cellphone" localSheetId="12">#REF!</definedName>
    <definedName name="MASTERLIST_cellphone" localSheetId="11">#REF!</definedName>
    <definedName name="MASTERLIST_cellphone" localSheetId="13">#REF!</definedName>
    <definedName name="MASTERLIST_cellphone" localSheetId="15">#REF!</definedName>
    <definedName name="MASTERLIST_cellphone" localSheetId="18">#REF!</definedName>
    <definedName name="MASTERLIST_cellphone" localSheetId="17">#REF!</definedName>
    <definedName name="MASTERLIST_cellphone" localSheetId="14">#REF!</definedName>
    <definedName name="MASTERLIST_cellphone" localSheetId="16">#REF!</definedName>
    <definedName name="MASTERLIST_cellphone">#REF!</definedName>
    <definedName name="MODE" localSheetId="6">#REF!</definedName>
    <definedName name="MODE" localSheetId="3">#REF!</definedName>
    <definedName name="MODE" localSheetId="4">#REF!</definedName>
    <definedName name="MODE" localSheetId="7">#REF!</definedName>
    <definedName name="MODE" localSheetId="5">#REF!</definedName>
    <definedName name="MODE" localSheetId="8">#REF!</definedName>
    <definedName name="MODE" localSheetId="10">#REF!</definedName>
    <definedName name="MODE" localSheetId="9">#REF!</definedName>
    <definedName name="MODE" localSheetId="12">#REF!</definedName>
    <definedName name="MODE" localSheetId="11">#REF!</definedName>
    <definedName name="MODE" localSheetId="13">#REF!</definedName>
    <definedName name="MODE" localSheetId="15">#REF!</definedName>
    <definedName name="MODE" localSheetId="18">#REF!</definedName>
    <definedName name="MODE" localSheetId="17">#REF!</definedName>
    <definedName name="MODE" localSheetId="14">#REF!</definedName>
    <definedName name="MODE" localSheetId="16">#REF!</definedName>
    <definedName name="MODE">#REF!</definedName>
    <definedName name="month" localSheetId="6">#REF!</definedName>
    <definedName name="month" localSheetId="3">#REF!</definedName>
    <definedName name="month" localSheetId="4">#REF!</definedName>
    <definedName name="month" localSheetId="7">#REF!</definedName>
    <definedName name="month" localSheetId="5">#REF!</definedName>
    <definedName name="month" localSheetId="8">#REF!</definedName>
    <definedName name="month" localSheetId="10">#REF!</definedName>
    <definedName name="month" localSheetId="9">#REF!</definedName>
    <definedName name="month" localSheetId="12">#REF!</definedName>
    <definedName name="month" localSheetId="11">#REF!</definedName>
    <definedName name="month" localSheetId="13">#REF!</definedName>
    <definedName name="month" localSheetId="15">#REF!</definedName>
    <definedName name="month" localSheetId="18">#REF!</definedName>
    <definedName name="month" localSheetId="17">#REF!</definedName>
    <definedName name="month" localSheetId="14">#REF!</definedName>
    <definedName name="month" localSheetId="16">#REF!</definedName>
    <definedName name="month">#REF!</definedName>
    <definedName name="monthlycf08" localSheetId="6">#REF!</definedName>
    <definedName name="monthlycf08" localSheetId="3">#REF!</definedName>
    <definedName name="monthlycf08" localSheetId="4">#REF!</definedName>
    <definedName name="monthlycf08" localSheetId="7">#REF!</definedName>
    <definedName name="monthlycf08" localSheetId="5">#REF!</definedName>
    <definedName name="monthlycf08" localSheetId="8">#REF!</definedName>
    <definedName name="monthlycf08" localSheetId="10">#REF!</definedName>
    <definedName name="monthlycf08" localSheetId="9">#REF!</definedName>
    <definedName name="monthlycf08" localSheetId="12">#REF!</definedName>
    <definedName name="monthlycf08" localSheetId="11">#REF!</definedName>
    <definedName name="monthlycf08" localSheetId="13">#REF!</definedName>
    <definedName name="monthlycf08" localSheetId="15">#REF!</definedName>
    <definedName name="monthlycf08" localSheetId="18">#REF!</definedName>
    <definedName name="monthlycf08" localSheetId="17">#REF!</definedName>
    <definedName name="monthlycf08" localSheetId="14">#REF!</definedName>
    <definedName name="monthlycf08" localSheetId="16">#REF!</definedName>
    <definedName name="monthlycf08">#REF!</definedName>
    <definedName name="monthlypnl08" localSheetId="6">#REF!</definedName>
    <definedName name="monthlypnl08" localSheetId="3">#REF!</definedName>
    <definedName name="monthlypnl08" localSheetId="4">#REF!</definedName>
    <definedName name="monthlypnl08" localSheetId="7">#REF!</definedName>
    <definedName name="monthlypnl08" localSheetId="5">#REF!</definedName>
    <definedName name="monthlypnl08" localSheetId="8">#REF!</definedName>
    <definedName name="monthlypnl08" localSheetId="10">#REF!</definedName>
    <definedName name="monthlypnl08" localSheetId="9">#REF!</definedName>
    <definedName name="monthlypnl08" localSheetId="12">#REF!</definedName>
    <definedName name="monthlypnl08" localSheetId="11">#REF!</definedName>
    <definedName name="monthlypnl08" localSheetId="13">#REF!</definedName>
    <definedName name="monthlypnl08" localSheetId="15">#REF!</definedName>
    <definedName name="monthlypnl08" localSheetId="18">#REF!</definedName>
    <definedName name="monthlypnl08" localSheetId="17">#REF!</definedName>
    <definedName name="monthlypnl08" localSheetId="14">#REF!</definedName>
    <definedName name="monthlypnl08" localSheetId="16">#REF!</definedName>
    <definedName name="monthlypnl08">#REF!</definedName>
    <definedName name="MP_2007" localSheetId="6">#REF!</definedName>
    <definedName name="MP_2007" localSheetId="3">#REF!</definedName>
    <definedName name="MP_2007" localSheetId="4">#REF!</definedName>
    <definedName name="MP_2007" localSheetId="7">#REF!</definedName>
    <definedName name="MP_2007" localSheetId="5">#REF!</definedName>
    <definedName name="MP_2007" localSheetId="8">#REF!</definedName>
    <definedName name="MP_2007" localSheetId="10">#REF!</definedName>
    <definedName name="MP_2007" localSheetId="9">#REF!</definedName>
    <definedName name="MP_2007" localSheetId="12">#REF!</definedName>
    <definedName name="MP_2007" localSheetId="11">#REF!</definedName>
    <definedName name="MP_2007" localSheetId="13">#REF!</definedName>
    <definedName name="MP_2007" localSheetId="15">#REF!</definedName>
    <definedName name="MP_2007" localSheetId="18">#REF!</definedName>
    <definedName name="MP_2007" localSheetId="17">#REF!</definedName>
    <definedName name="MP_2007" localSheetId="14">#REF!</definedName>
    <definedName name="MP_2007" localSheetId="16">#REF!</definedName>
    <definedName name="MP_2007">#REF!</definedName>
    <definedName name="MP_2008" localSheetId="6">#REF!</definedName>
    <definedName name="MP_2008" localSheetId="3">#REF!</definedName>
    <definedName name="MP_2008" localSheetId="4">#REF!</definedName>
    <definedName name="MP_2008" localSheetId="7">#REF!</definedName>
    <definedName name="MP_2008" localSheetId="5">#REF!</definedName>
    <definedName name="MP_2008" localSheetId="8">#REF!</definedName>
    <definedName name="MP_2008" localSheetId="10">#REF!</definedName>
    <definedName name="MP_2008" localSheetId="9">#REF!</definedName>
    <definedName name="MP_2008" localSheetId="12">#REF!</definedName>
    <definedName name="MP_2008" localSheetId="11">#REF!</definedName>
    <definedName name="MP_2008" localSheetId="13">#REF!</definedName>
    <definedName name="MP_2008" localSheetId="15">#REF!</definedName>
    <definedName name="MP_2008" localSheetId="18">#REF!</definedName>
    <definedName name="MP_2008" localSheetId="17">#REF!</definedName>
    <definedName name="MP_2008" localSheetId="14">#REF!</definedName>
    <definedName name="MP_2008" localSheetId="16">#REF!</definedName>
    <definedName name="MP_2008">#REF!</definedName>
    <definedName name="MP_annual" localSheetId="6">#REF!</definedName>
    <definedName name="MP_annual" localSheetId="3">#REF!</definedName>
    <definedName name="MP_annual" localSheetId="4">#REF!</definedName>
    <definedName name="MP_annual" localSheetId="7">#REF!</definedName>
    <definedName name="MP_annual" localSheetId="5">#REF!</definedName>
    <definedName name="MP_annual" localSheetId="8">#REF!</definedName>
    <definedName name="MP_annual" localSheetId="10">#REF!</definedName>
    <definedName name="MP_annual" localSheetId="9">#REF!</definedName>
    <definedName name="MP_annual" localSheetId="12">#REF!</definedName>
    <definedName name="MP_annual" localSheetId="11">#REF!</definedName>
    <definedName name="MP_annual" localSheetId="13">#REF!</definedName>
    <definedName name="MP_annual" localSheetId="15">#REF!</definedName>
    <definedName name="MP_annual" localSheetId="18">#REF!</definedName>
    <definedName name="MP_annual" localSheetId="17">#REF!</definedName>
    <definedName name="MP_annual" localSheetId="14">#REF!</definedName>
    <definedName name="MP_annual" localSheetId="16">#REF!</definedName>
    <definedName name="MP_annual">#REF!</definedName>
    <definedName name="ORIG_DEST" localSheetId="6">#REF!</definedName>
    <definedName name="ORIG_DEST" localSheetId="3">#REF!</definedName>
    <definedName name="ORIG_DEST" localSheetId="4">#REF!</definedName>
    <definedName name="ORIG_DEST" localSheetId="7">#REF!</definedName>
    <definedName name="ORIG_DEST" localSheetId="5">#REF!</definedName>
    <definedName name="ORIG_DEST" localSheetId="8">#REF!</definedName>
    <definedName name="ORIG_DEST" localSheetId="10">#REF!</definedName>
    <definedName name="ORIG_DEST" localSheetId="9">#REF!</definedName>
    <definedName name="ORIG_DEST" localSheetId="12">#REF!</definedName>
    <definedName name="ORIG_DEST" localSheetId="11">#REF!</definedName>
    <definedName name="ORIG_DEST" localSheetId="13">#REF!</definedName>
    <definedName name="ORIG_DEST" localSheetId="15">#REF!</definedName>
    <definedName name="ORIG_DEST" localSheetId="18">#REF!</definedName>
    <definedName name="ORIG_DEST" localSheetId="17">#REF!</definedName>
    <definedName name="ORIG_DEST" localSheetId="14">#REF!</definedName>
    <definedName name="ORIG_DEST" localSheetId="16">#REF!</definedName>
    <definedName name="ORIG_DEST">#REF!</definedName>
    <definedName name="PARTICULARS" localSheetId="6">#REF!</definedName>
    <definedName name="PARTICULARS" localSheetId="3">#REF!</definedName>
    <definedName name="PARTICULARS" localSheetId="4">#REF!</definedName>
    <definedName name="PARTICULARS" localSheetId="7">#REF!</definedName>
    <definedName name="PARTICULARS" localSheetId="5">#REF!</definedName>
    <definedName name="PARTICULARS" localSheetId="8">#REF!</definedName>
    <definedName name="PARTICULARS" localSheetId="10">#REF!</definedName>
    <definedName name="PARTICULARS" localSheetId="9">#REF!</definedName>
    <definedName name="PARTICULARS" localSheetId="12">#REF!</definedName>
    <definedName name="PARTICULARS" localSheetId="11">#REF!</definedName>
    <definedName name="PARTICULARS" localSheetId="13">#REF!</definedName>
    <definedName name="PARTICULARS" localSheetId="15">#REF!</definedName>
    <definedName name="PARTICULARS" localSheetId="18">#REF!</definedName>
    <definedName name="PARTICULARS" localSheetId="17">#REF!</definedName>
    <definedName name="PARTICULARS" localSheetId="14">#REF!</definedName>
    <definedName name="PARTICULARS" localSheetId="16">#REF!</definedName>
    <definedName name="PARTICULARS">#REF!</definedName>
    <definedName name="phase" localSheetId="6">#REF!</definedName>
    <definedName name="phase" localSheetId="3">#REF!</definedName>
    <definedName name="phase" localSheetId="4">#REF!</definedName>
    <definedName name="phase" localSheetId="7">#REF!</definedName>
    <definedName name="phase" localSheetId="5">#REF!</definedName>
    <definedName name="phase" localSheetId="8">#REF!</definedName>
    <definedName name="phase" localSheetId="10">#REF!</definedName>
    <definedName name="phase" localSheetId="9">#REF!</definedName>
    <definedName name="phase" localSheetId="12">#REF!</definedName>
    <definedName name="phase" localSheetId="11">#REF!</definedName>
    <definedName name="phase" localSheetId="13">#REF!</definedName>
    <definedName name="phase" localSheetId="15">#REF!</definedName>
    <definedName name="phase" localSheetId="18">#REF!</definedName>
    <definedName name="phase" localSheetId="17">#REF!</definedName>
    <definedName name="phase" localSheetId="14">#REF!</definedName>
    <definedName name="phase" localSheetId="16">#REF!</definedName>
    <definedName name="phase">#REF!</definedName>
    <definedName name="phase_2" localSheetId="6">#REF!</definedName>
    <definedName name="phase_2" localSheetId="3">#REF!</definedName>
    <definedName name="phase_2" localSheetId="4">#REF!</definedName>
    <definedName name="phase_2" localSheetId="7">#REF!</definedName>
    <definedName name="phase_2" localSheetId="5">#REF!</definedName>
    <definedName name="phase_2" localSheetId="8">#REF!</definedName>
    <definedName name="phase_2" localSheetId="10">#REF!</definedName>
    <definedName name="phase_2" localSheetId="9">#REF!</definedName>
    <definedName name="phase_2" localSheetId="12">#REF!</definedName>
    <definedName name="phase_2" localSheetId="11">#REF!</definedName>
    <definedName name="phase_2" localSheetId="13">#REF!</definedName>
    <definedName name="phase_2" localSheetId="15">#REF!</definedName>
    <definedName name="phase_2" localSheetId="18">#REF!</definedName>
    <definedName name="phase_2" localSheetId="17">#REF!</definedName>
    <definedName name="phase_2" localSheetId="14">#REF!</definedName>
    <definedName name="phase_2" localSheetId="16">#REF!</definedName>
    <definedName name="phase_2">#REF!</definedName>
    <definedName name="phase_3" localSheetId="6">#REF!</definedName>
    <definedName name="phase_3" localSheetId="3">#REF!</definedName>
    <definedName name="phase_3" localSheetId="4">#REF!</definedName>
    <definedName name="phase_3" localSheetId="7">#REF!</definedName>
    <definedName name="phase_3" localSheetId="5">#REF!</definedName>
    <definedName name="phase_3" localSheetId="8">#REF!</definedName>
    <definedName name="phase_3" localSheetId="10">#REF!</definedName>
    <definedName name="phase_3" localSheetId="9">#REF!</definedName>
    <definedName name="phase_3" localSheetId="12">#REF!</definedName>
    <definedName name="phase_3" localSheetId="11">#REF!</definedName>
    <definedName name="phase_3" localSheetId="13">#REF!</definedName>
    <definedName name="phase_3" localSheetId="15">#REF!</definedName>
    <definedName name="phase_3" localSheetId="18">#REF!</definedName>
    <definedName name="phase_3" localSheetId="17">#REF!</definedName>
    <definedName name="phase_3" localSheetId="14">#REF!</definedName>
    <definedName name="phase_3" localSheetId="16">#REF!</definedName>
    <definedName name="phase_3">#REF!</definedName>
    <definedName name="phase2" localSheetId="6">#REF!</definedName>
    <definedName name="phase2" localSheetId="3">#REF!</definedName>
    <definedName name="phase2" localSheetId="4">#REF!</definedName>
    <definedName name="phase2" localSheetId="7">#REF!</definedName>
    <definedName name="phase2" localSheetId="5">#REF!</definedName>
    <definedName name="phase2" localSheetId="8">#REF!</definedName>
    <definedName name="phase2" localSheetId="10">#REF!</definedName>
    <definedName name="phase2" localSheetId="9">#REF!</definedName>
    <definedName name="phase2" localSheetId="12">#REF!</definedName>
    <definedName name="phase2" localSheetId="11">#REF!</definedName>
    <definedName name="phase2" localSheetId="13">#REF!</definedName>
    <definedName name="phase2" localSheetId="15">#REF!</definedName>
    <definedName name="phase2" localSheetId="18">#REF!</definedName>
    <definedName name="phase2" localSheetId="17">#REF!</definedName>
    <definedName name="phase2" localSheetId="14">#REF!</definedName>
    <definedName name="phase2" localSheetId="16">#REF!</definedName>
    <definedName name="phase2">#REF!</definedName>
    <definedName name="phases" localSheetId="6">#REF!</definedName>
    <definedName name="phases" localSheetId="3">#REF!</definedName>
    <definedName name="phases" localSheetId="4">#REF!</definedName>
    <definedName name="phases" localSheetId="7">#REF!</definedName>
    <definedName name="phases" localSheetId="5">#REF!</definedName>
    <definedName name="phases" localSheetId="8">#REF!</definedName>
    <definedName name="phases" localSheetId="10">#REF!</definedName>
    <definedName name="phases" localSheetId="9">#REF!</definedName>
    <definedName name="phases" localSheetId="12">#REF!</definedName>
    <definedName name="phases" localSheetId="11">#REF!</definedName>
    <definedName name="phases" localSheetId="13">#REF!</definedName>
    <definedName name="phases" localSheetId="15">#REF!</definedName>
    <definedName name="phases" localSheetId="18">#REF!</definedName>
    <definedName name="phases" localSheetId="17">#REF!</definedName>
    <definedName name="phases" localSheetId="14">#REF!</definedName>
    <definedName name="phases" localSheetId="16">#REF!</definedName>
    <definedName name="phases">#REF!</definedName>
    <definedName name="pivot" localSheetId="6">#REF!</definedName>
    <definedName name="pivot" localSheetId="3">#REF!</definedName>
    <definedName name="pivot" localSheetId="4">#REF!</definedName>
    <definedName name="pivot" localSheetId="7">#REF!</definedName>
    <definedName name="pivot" localSheetId="5">#REF!</definedName>
    <definedName name="pivot" localSheetId="8">#REF!</definedName>
    <definedName name="pivot" localSheetId="0">#REF!</definedName>
    <definedName name="pivot_1" localSheetId="6">#REF!</definedName>
    <definedName name="pivot_1" localSheetId="3">#REF!</definedName>
    <definedName name="pivot_1" localSheetId="4">#REF!</definedName>
    <definedName name="pivot_1" localSheetId="7">#REF!</definedName>
    <definedName name="pivot_1" localSheetId="5">#REF!</definedName>
    <definedName name="pivot_1" localSheetId="8">#REF!</definedName>
    <definedName name="pivot_1" localSheetId="0">#REF!</definedName>
    <definedName name="PLACE" localSheetId="6">#REF!</definedName>
    <definedName name="PLACE" localSheetId="3">#REF!</definedName>
    <definedName name="PLACE" localSheetId="4">#REF!</definedName>
    <definedName name="PLACE" localSheetId="7">#REF!</definedName>
    <definedName name="PLACE" localSheetId="5">#REF!</definedName>
    <definedName name="PLACE" localSheetId="8">#REF!</definedName>
    <definedName name="PLACE" localSheetId="10">#REF!</definedName>
    <definedName name="PLACE" localSheetId="9">#REF!</definedName>
    <definedName name="PLACE" localSheetId="12">#REF!</definedName>
    <definedName name="PLACE" localSheetId="11">#REF!</definedName>
    <definedName name="PLACE" localSheetId="13">#REF!</definedName>
    <definedName name="PLACE" localSheetId="15">#REF!</definedName>
    <definedName name="PLACE" localSheetId="18">#REF!</definedName>
    <definedName name="PLACE" localSheetId="17">#REF!</definedName>
    <definedName name="PLACE" localSheetId="14">#REF!</definedName>
    <definedName name="PLACE" localSheetId="16">#REF!</definedName>
    <definedName name="PLACE">#REF!</definedName>
    <definedName name="PNL_ONE" localSheetId="6">#REF!</definedName>
    <definedName name="PNL_ONE" localSheetId="3">#REF!</definedName>
    <definedName name="PNL_ONE" localSheetId="4">#REF!</definedName>
    <definedName name="PNL_ONE" localSheetId="7">#REF!</definedName>
    <definedName name="PNL_ONE" localSheetId="5">#REF!</definedName>
    <definedName name="PNL_ONE" localSheetId="8">#REF!</definedName>
    <definedName name="PNL_ONE" localSheetId="10">#REF!</definedName>
    <definedName name="PNL_ONE" localSheetId="9">#REF!</definedName>
    <definedName name="PNL_ONE" localSheetId="12">#REF!</definedName>
    <definedName name="PNL_ONE" localSheetId="11">#REF!</definedName>
    <definedName name="PNL_ONE" localSheetId="13">#REF!</definedName>
    <definedName name="PNL_ONE" localSheetId="15">#REF!</definedName>
    <definedName name="PNL_ONE" localSheetId="18">#REF!</definedName>
    <definedName name="PNL_ONE" localSheetId="17">#REF!</definedName>
    <definedName name="PNL_ONE" localSheetId="14">#REF!</definedName>
    <definedName name="PNL_ONE" localSheetId="16">#REF!</definedName>
    <definedName name="PNL_ONE">#REF!</definedName>
    <definedName name="POSITION" localSheetId="6">#REF!</definedName>
    <definedName name="POSITION" localSheetId="3">#REF!</definedName>
    <definedName name="POSITION" localSheetId="4">#REF!</definedName>
    <definedName name="POSITION" localSheetId="7">#REF!</definedName>
    <definedName name="POSITION" localSheetId="5">#REF!</definedName>
    <definedName name="POSITION" localSheetId="8">#REF!</definedName>
    <definedName name="POSITION" localSheetId="10">#REF!</definedName>
    <definedName name="POSITION" localSheetId="9">#REF!</definedName>
    <definedName name="POSITION" localSheetId="12">#REF!</definedName>
    <definedName name="POSITION" localSheetId="11">#REF!</definedName>
    <definedName name="POSITION" localSheetId="13">#REF!</definedName>
    <definedName name="POSITION" localSheetId="15">#REF!</definedName>
    <definedName name="POSITION" localSheetId="18">#REF!</definedName>
    <definedName name="POSITION" localSheetId="17">#REF!</definedName>
    <definedName name="POSITION" localSheetId="14">#REF!</definedName>
    <definedName name="POSITION" localSheetId="16">#REF!</definedName>
    <definedName name="POSITION">#REF!</definedName>
    <definedName name="Position1" localSheetId="6">#REF!</definedName>
    <definedName name="Position1" localSheetId="3">#REF!</definedName>
    <definedName name="Position1" localSheetId="4">#REF!</definedName>
    <definedName name="Position1" localSheetId="7">#REF!</definedName>
    <definedName name="Position1" localSheetId="5">#REF!</definedName>
    <definedName name="Position1" localSheetId="8">#REF!</definedName>
    <definedName name="Position1" localSheetId="10">#REF!</definedName>
    <definedName name="Position1" localSheetId="9">#REF!</definedName>
    <definedName name="Position1" localSheetId="12">#REF!</definedName>
    <definedName name="Position1" localSheetId="11">#REF!</definedName>
    <definedName name="Position1" localSheetId="13">#REF!</definedName>
    <definedName name="Position1" localSheetId="15">#REF!</definedName>
    <definedName name="Position1" localSheetId="18">#REF!</definedName>
    <definedName name="Position1" localSheetId="17">#REF!</definedName>
    <definedName name="Position1" localSheetId="14">#REF!</definedName>
    <definedName name="Position1" localSheetId="16">#REF!</definedName>
    <definedName name="Position1">#REF!</definedName>
    <definedName name="postages" localSheetId="6">#REF!</definedName>
    <definedName name="postages" localSheetId="3">#REF!</definedName>
    <definedName name="postages" localSheetId="4">#REF!</definedName>
    <definedName name="postages" localSheetId="7">#REF!</definedName>
    <definedName name="postages" localSheetId="5">#REF!</definedName>
    <definedName name="postages" localSheetId="8">#REF!</definedName>
    <definedName name="postages" localSheetId="10">#REF!</definedName>
    <definedName name="postages" localSheetId="9">#REF!</definedName>
    <definedName name="postages" localSheetId="12">#REF!</definedName>
    <definedName name="postages" localSheetId="11">#REF!</definedName>
    <definedName name="postages" localSheetId="13">#REF!</definedName>
    <definedName name="postages" localSheetId="15">#REF!</definedName>
    <definedName name="postages" localSheetId="18">#REF!</definedName>
    <definedName name="postages" localSheetId="17">#REF!</definedName>
    <definedName name="postages" localSheetId="14">#REF!</definedName>
    <definedName name="postages" localSheetId="16">#REF!</definedName>
    <definedName name="postages">#REF!</definedName>
    <definedName name="PP" localSheetId="6">#REF!</definedName>
    <definedName name="PP" localSheetId="3">#REF!</definedName>
    <definedName name="PP" localSheetId="4">#REF!</definedName>
    <definedName name="PP" localSheetId="7">#REF!</definedName>
    <definedName name="PP" localSheetId="5">#REF!</definedName>
    <definedName name="PP" localSheetId="8">#REF!</definedName>
    <definedName name="PP" localSheetId="0">#REF!</definedName>
    <definedName name="_xlnm.Print_Area" localSheetId="6">'1 olive'!$B$1:$F$32</definedName>
    <definedName name="_xlnm.Print_Area" localSheetId="3">'10 cedar'!$B$1:$F$32</definedName>
    <definedName name="_xlnm.Print_Area" localSheetId="4">'11 elm'!$B$1:$F$32</definedName>
    <definedName name="_xlnm.Print_Area" localSheetId="7">'2 olive'!$B$1:$F$32</definedName>
    <definedName name="_xlnm.Print_Area" localSheetId="5">'3 cedar'!$B$1:$F$32</definedName>
    <definedName name="_xlnm.Print_Area" localSheetId="8">'8 birch'!$B$1:$F$32</definedName>
    <definedName name="_xlnm.Print_Area" localSheetId="0">'9 cedar'!$B$1:$F$32</definedName>
    <definedName name="_xlnm.Print_Area" localSheetId="10">'INST 1_Member'!$A$1:$E$61</definedName>
    <definedName name="_xlnm.Print_Area" localSheetId="9">'INST 1_Non-member '!$A$1:$E$61</definedName>
    <definedName name="_xlnm.Print_Area" localSheetId="12">'INST 2_Member'!$A$1:$E$73</definedName>
    <definedName name="_xlnm.Print_Area" localSheetId="11">'INST 2_Non-member'!$A$1:$E$73</definedName>
    <definedName name="_xlnm.Print_Area" localSheetId="13">'NO DP TERM 1_Non-member'!$A$1:$E$62</definedName>
    <definedName name="_xlnm.Print_Area" localSheetId="15">'NO DP TERM 2_Non-member'!$A$1:$E$79</definedName>
    <definedName name="_xlnm.Print_Area" localSheetId="18">'NO DP TERM 3_Member'!$A$1:$E$89</definedName>
    <definedName name="_xlnm.Print_Area" localSheetId="17">'NO DP TERM 3_Non-member'!$A$1:$E$91</definedName>
    <definedName name="_xlnm.Print_Area" localSheetId="14">'NP DP TERM 1_Member '!$A$1:$E$62</definedName>
    <definedName name="_xlnm.Print_Area" localSheetId="16">'NP DP TERM 2_Member'!$A$1:$E$79</definedName>
    <definedName name="_xlnm.Print_Titles" localSheetId="10">'INST 1_Member'!$22:$22</definedName>
    <definedName name="_xlnm.Print_Titles" localSheetId="9">'INST 1_Non-member '!$22:$22</definedName>
    <definedName name="_xlnm.Print_Titles" localSheetId="12">'INST 2_Member'!$22:$22</definedName>
    <definedName name="_xlnm.Print_Titles" localSheetId="11">'INST 2_Non-member'!$22:$22</definedName>
    <definedName name="_xlnm.Print_Titles" localSheetId="13">'NO DP TERM 1_Non-member'!$18:$18</definedName>
    <definedName name="_xlnm.Print_Titles" localSheetId="15">'NO DP TERM 2_Non-member'!$18:$18</definedName>
    <definedName name="_xlnm.Print_Titles" localSheetId="18">'NO DP TERM 3_Member'!$16:$16</definedName>
    <definedName name="_xlnm.Print_Titles" localSheetId="17">'NO DP TERM 3_Non-member'!$18:$18</definedName>
    <definedName name="_xlnm.Print_Titles" localSheetId="14">'NP DP TERM 1_Member '!$18:$18</definedName>
    <definedName name="_xlnm.Print_Titles" localSheetId="16">'NP DP TERM 2_Member'!$18:$18</definedName>
    <definedName name="PRINT_TITLES_MI" localSheetId="6">#REF!</definedName>
    <definedName name="PRINT_TITLES_MI" localSheetId="3">#REF!</definedName>
    <definedName name="PRINT_TITLES_MI" localSheetId="4">#REF!</definedName>
    <definedName name="PRINT_TITLES_MI" localSheetId="7">#REF!</definedName>
    <definedName name="PRINT_TITLES_MI" localSheetId="5">#REF!</definedName>
    <definedName name="PRINT_TITLES_MI" localSheetId="8">#REF!</definedName>
    <definedName name="PRINT_TITLES_MI" localSheetId="10">#REF!</definedName>
    <definedName name="PRINT_TITLES_MI" localSheetId="9">#REF!</definedName>
    <definedName name="PRINT_TITLES_MI" localSheetId="12">#REF!</definedName>
    <definedName name="PRINT_TITLES_MI" localSheetId="11">#REF!</definedName>
    <definedName name="PRINT_TITLES_MI" localSheetId="13">#REF!</definedName>
    <definedName name="PRINT_TITLES_MI" localSheetId="15">#REF!</definedName>
    <definedName name="PRINT_TITLES_MI" localSheetId="18">#REF!</definedName>
    <definedName name="PRINT_TITLES_MI" localSheetId="17">#REF!</definedName>
    <definedName name="PRINT_TITLES_MI" localSheetId="14">#REF!</definedName>
    <definedName name="PRINT_TITLES_MI" localSheetId="16">#REF!</definedName>
    <definedName name="PRINT_TITLES_MI">#REF!</definedName>
    <definedName name="PROJECT" localSheetId="6">#REF!</definedName>
    <definedName name="PROJECT" localSheetId="3">#REF!</definedName>
    <definedName name="PROJECT" localSheetId="4">#REF!</definedName>
    <definedName name="PROJECT" localSheetId="7">#REF!</definedName>
    <definedName name="PROJECT" localSheetId="5">#REF!</definedName>
    <definedName name="PROJECT" localSheetId="8">#REF!</definedName>
    <definedName name="PROJECT" localSheetId="10">#REF!</definedName>
    <definedName name="PROJECT" localSheetId="9">#REF!</definedName>
    <definedName name="PROJECT" localSheetId="12">#REF!</definedName>
    <definedName name="PROJECT" localSheetId="11">#REF!</definedName>
    <definedName name="PROJECT" localSheetId="13">#REF!</definedName>
    <definedName name="PROJECT" localSheetId="15">#REF!</definedName>
    <definedName name="PROJECT" localSheetId="18">#REF!</definedName>
    <definedName name="PROJECT" localSheetId="17">#REF!</definedName>
    <definedName name="PROJECT" localSheetId="14">#REF!</definedName>
    <definedName name="PROJECT" localSheetId="16">#REF!</definedName>
    <definedName name="PROJECT">#REF!</definedName>
    <definedName name="project_2" localSheetId="6">#REF!</definedName>
    <definedName name="project_2" localSheetId="3">#REF!</definedName>
    <definedName name="project_2" localSheetId="4">#REF!</definedName>
    <definedName name="project_2" localSheetId="7">#REF!</definedName>
    <definedName name="project_2" localSheetId="5">#REF!</definedName>
    <definedName name="project_2" localSheetId="8">#REF!</definedName>
    <definedName name="project_2" localSheetId="10">#REF!</definedName>
    <definedName name="project_2" localSheetId="9">#REF!</definedName>
    <definedName name="project_2" localSheetId="12">#REF!</definedName>
    <definedName name="project_2" localSheetId="11">#REF!</definedName>
    <definedName name="project_2" localSheetId="13">#REF!</definedName>
    <definedName name="project_2" localSheetId="15">#REF!</definedName>
    <definedName name="project_2" localSheetId="18">#REF!</definedName>
    <definedName name="project_2" localSheetId="17">#REF!</definedName>
    <definedName name="project_2" localSheetId="14">#REF!</definedName>
    <definedName name="project_2" localSheetId="16">#REF!</definedName>
    <definedName name="project_2">#REF!</definedName>
    <definedName name="project_3" localSheetId="6">#REF!</definedName>
    <definedName name="project_3" localSheetId="3">#REF!</definedName>
    <definedName name="project_3" localSheetId="4">#REF!</definedName>
    <definedName name="project_3" localSheetId="7">#REF!</definedName>
    <definedName name="project_3" localSheetId="5">#REF!</definedName>
    <definedName name="project_3" localSheetId="8">#REF!</definedName>
    <definedName name="project_3" localSheetId="10">#REF!</definedName>
    <definedName name="project_3" localSheetId="9">#REF!</definedName>
    <definedName name="project_3" localSheetId="12">#REF!</definedName>
    <definedName name="project_3" localSheetId="11">#REF!</definedName>
    <definedName name="project_3" localSheetId="13">#REF!</definedName>
    <definedName name="project_3" localSheetId="15">#REF!</definedName>
    <definedName name="project_3" localSheetId="18">#REF!</definedName>
    <definedName name="project_3" localSheetId="17">#REF!</definedName>
    <definedName name="project_3" localSheetId="14">#REF!</definedName>
    <definedName name="project_3" localSheetId="16">#REF!</definedName>
    <definedName name="project_3">#REF!</definedName>
    <definedName name="projects" localSheetId="6">#REF!</definedName>
    <definedName name="projects" localSheetId="3">#REF!</definedName>
    <definedName name="projects" localSheetId="4">#REF!</definedName>
    <definedName name="projects" localSheetId="7">#REF!</definedName>
    <definedName name="projects" localSheetId="5">#REF!</definedName>
    <definedName name="projects" localSheetId="8">#REF!</definedName>
    <definedName name="projects" localSheetId="10">#REF!</definedName>
    <definedName name="projects" localSheetId="9">#REF!</definedName>
    <definedName name="projects" localSheetId="12">#REF!</definedName>
    <definedName name="projects" localSheetId="11">#REF!</definedName>
    <definedName name="projects" localSheetId="13">#REF!</definedName>
    <definedName name="projects" localSheetId="15">#REF!</definedName>
    <definedName name="projects" localSheetId="18">#REF!</definedName>
    <definedName name="projects" localSheetId="17">#REF!</definedName>
    <definedName name="projects" localSheetId="14">#REF!</definedName>
    <definedName name="projects" localSheetId="16">#REF!</definedName>
    <definedName name="projects">#REF!</definedName>
    <definedName name="RCENTER" localSheetId="6">#REF!</definedName>
    <definedName name="RCENTER" localSheetId="3">#REF!</definedName>
    <definedName name="RCENTER" localSheetId="4">#REF!</definedName>
    <definedName name="RCENTER" localSheetId="7">#REF!</definedName>
    <definedName name="RCENTER" localSheetId="5">#REF!</definedName>
    <definedName name="RCENTER" localSheetId="8">#REF!</definedName>
    <definedName name="RCENTER" localSheetId="10">#REF!</definedName>
    <definedName name="RCENTER" localSheetId="9">#REF!</definedName>
    <definedName name="RCENTER" localSheetId="12">#REF!</definedName>
    <definedName name="RCENTER" localSheetId="11">#REF!</definedName>
    <definedName name="RCENTER" localSheetId="13">#REF!</definedName>
    <definedName name="RCENTER" localSheetId="15">#REF!</definedName>
    <definedName name="RCENTER" localSheetId="18">#REF!</definedName>
    <definedName name="RCENTER" localSheetId="17">#REF!</definedName>
    <definedName name="RCENTER" localSheetId="14">#REF!</definedName>
    <definedName name="RCENTER" localSheetId="16">#REF!</definedName>
    <definedName name="RCENTER">#REF!</definedName>
    <definedName name="RCLIST" localSheetId="6">#REF!</definedName>
    <definedName name="RCLIST" localSheetId="3">#REF!</definedName>
    <definedName name="RCLIST" localSheetId="4">#REF!</definedName>
    <definedName name="RCLIST" localSheetId="7">#REF!</definedName>
    <definedName name="RCLIST" localSheetId="5">#REF!</definedName>
    <definedName name="RCLIST" localSheetId="8">#REF!</definedName>
    <definedName name="RCLIST" localSheetId="10">#REF!</definedName>
    <definedName name="RCLIST" localSheetId="9">#REF!</definedName>
    <definedName name="RCLIST" localSheetId="12">#REF!</definedName>
    <definedName name="RCLIST" localSheetId="11">#REF!</definedName>
    <definedName name="RCLIST" localSheetId="13">#REF!</definedName>
    <definedName name="RCLIST" localSheetId="15">#REF!</definedName>
    <definedName name="RCLIST" localSheetId="18">#REF!</definedName>
    <definedName name="RCLIST" localSheetId="17">#REF!</definedName>
    <definedName name="RCLIST" localSheetId="14">#REF!</definedName>
    <definedName name="RCLIST" localSheetId="16">#REF!</definedName>
    <definedName name="RCLIST">#REF!</definedName>
    <definedName name="revenue" localSheetId="6">#REF!</definedName>
    <definedName name="revenue" localSheetId="3">#REF!</definedName>
    <definedName name="revenue" localSheetId="4">#REF!</definedName>
    <definedName name="revenue" localSheetId="7">#REF!</definedName>
    <definedName name="revenue" localSheetId="5">#REF!</definedName>
    <definedName name="revenue" localSheetId="8">#REF!</definedName>
    <definedName name="revenue" localSheetId="10">#REF!</definedName>
    <definedName name="revenue" localSheetId="9">#REF!</definedName>
    <definedName name="revenue" localSheetId="12">#REF!</definedName>
    <definedName name="revenue" localSheetId="11">#REF!</definedName>
    <definedName name="revenue" localSheetId="13">#REF!</definedName>
    <definedName name="revenue" localSheetId="15">#REF!</definedName>
    <definedName name="revenue" localSheetId="18">#REF!</definedName>
    <definedName name="revenue" localSheetId="17">#REF!</definedName>
    <definedName name="revenue" localSheetId="14">#REF!</definedName>
    <definedName name="revenue" localSheetId="16">#REF!</definedName>
    <definedName name="revenue">#REF!</definedName>
    <definedName name="Revenue_Center" localSheetId="6">#REF!</definedName>
    <definedName name="Revenue_Center" localSheetId="3">#REF!</definedName>
    <definedName name="Revenue_Center" localSheetId="4">#REF!</definedName>
    <definedName name="Revenue_Center" localSheetId="7">#REF!</definedName>
    <definedName name="Revenue_Center" localSheetId="5">#REF!</definedName>
    <definedName name="Revenue_Center" localSheetId="8">#REF!</definedName>
    <definedName name="Revenue_Center" localSheetId="10">#REF!</definedName>
    <definedName name="Revenue_Center" localSheetId="9">#REF!</definedName>
    <definedName name="Revenue_Center" localSheetId="12">#REF!</definedName>
    <definedName name="Revenue_Center" localSheetId="11">#REF!</definedName>
    <definedName name="Revenue_Center" localSheetId="13">#REF!</definedName>
    <definedName name="Revenue_Center" localSheetId="15">#REF!</definedName>
    <definedName name="Revenue_Center" localSheetId="18">#REF!</definedName>
    <definedName name="Revenue_Center" localSheetId="17">#REF!</definedName>
    <definedName name="Revenue_Center" localSheetId="14">#REF!</definedName>
    <definedName name="Revenue_Center" localSheetId="16">#REF!</definedName>
    <definedName name="Revenue_Center">#REF!</definedName>
    <definedName name="Sales_Chart_2007" localSheetId="6">#REF!</definedName>
    <definedName name="Sales_Chart_2007" localSheetId="3">#REF!</definedName>
    <definedName name="Sales_Chart_2007" localSheetId="4">#REF!</definedName>
    <definedName name="Sales_Chart_2007" localSheetId="7">#REF!</definedName>
    <definedName name="Sales_Chart_2007" localSheetId="5">#REF!</definedName>
    <definedName name="Sales_Chart_2007" localSheetId="8">#REF!</definedName>
    <definedName name="Sales_Chart_2007" localSheetId="10">#REF!</definedName>
    <definedName name="Sales_Chart_2007" localSheetId="9">#REF!</definedName>
    <definedName name="Sales_Chart_2007" localSheetId="12">#REF!</definedName>
    <definedName name="Sales_Chart_2007" localSheetId="11">#REF!</definedName>
    <definedName name="Sales_Chart_2007" localSheetId="13">#REF!</definedName>
    <definedName name="Sales_Chart_2007" localSheetId="15">#REF!</definedName>
    <definedName name="Sales_Chart_2007" localSheetId="18">#REF!</definedName>
    <definedName name="Sales_Chart_2007" localSheetId="17">#REF!</definedName>
    <definedName name="Sales_Chart_2007" localSheetId="14">#REF!</definedName>
    <definedName name="Sales_Chart_2007" localSheetId="16">#REF!</definedName>
    <definedName name="Sales_Chart_2007">#REF!</definedName>
    <definedName name="Sales_Chart_2008" localSheetId="6">#REF!</definedName>
    <definedName name="Sales_Chart_2008" localSheetId="3">#REF!</definedName>
    <definedName name="Sales_Chart_2008" localSheetId="4">#REF!</definedName>
    <definedName name="Sales_Chart_2008" localSheetId="7">#REF!</definedName>
    <definedName name="Sales_Chart_2008" localSheetId="5">#REF!</definedName>
    <definedName name="Sales_Chart_2008" localSheetId="8">#REF!</definedName>
    <definedName name="Sales_Chart_2008" localSheetId="10">#REF!</definedName>
    <definedName name="Sales_Chart_2008" localSheetId="9">#REF!</definedName>
    <definedName name="Sales_Chart_2008" localSheetId="12">#REF!</definedName>
    <definedName name="Sales_Chart_2008" localSheetId="11">#REF!</definedName>
    <definedName name="Sales_Chart_2008" localSheetId="13">#REF!</definedName>
    <definedName name="Sales_Chart_2008" localSheetId="15">#REF!</definedName>
    <definedName name="Sales_Chart_2008" localSheetId="18">#REF!</definedName>
    <definedName name="Sales_Chart_2008" localSheetId="17">#REF!</definedName>
    <definedName name="Sales_Chart_2008" localSheetId="14">#REF!</definedName>
    <definedName name="Sales_Chart_2008" localSheetId="16">#REF!</definedName>
    <definedName name="Sales_Chart_2008">#REF!</definedName>
    <definedName name="SBU" localSheetId="6">#REF!</definedName>
    <definedName name="SBU" localSheetId="3">#REF!</definedName>
    <definedName name="SBU" localSheetId="4">#REF!</definedName>
    <definedName name="SBU" localSheetId="7">#REF!</definedName>
    <definedName name="SBU" localSheetId="5">#REF!</definedName>
    <definedName name="SBU" localSheetId="8">#REF!</definedName>
    <definedName name="SBU" localSheetId="10">#REF!</definedName>
    <definedName name="SBU" localSheetId="9">#REF!</definedName>
    <definedName name="SBU" localSheetId="12">#REF!</definedName>
    <definedName name="SBU" localSheetId="11">#REF!</definedName>
    <definedName name="SBU" localSheetId="13">#REF!</definedName>
    <definedName name="SBU" localSheetId="15">#REF!</definedName>
    <definedName name="SBU" localSheetId="18">#REF!</definedName>
    <definedName name="SBU" localSheetId="17">#REF!</definedName>
    <definedName name="SBU" localSheetId="14">#REF!</definedName>
    <definedName name="SBU" localSheetId="16">#REF!</definedName>
    <definedName name="SBU">#REF!</definedName>
    <definedName name="SIZE_INTL" localSheetId="6">#REF!</definedName>
    <definedName name="SIZE_INTL" localSheetId="3">#REF!</definedName>
    <definedName name="SIZE_INTL" localSheetId="4">#REF!</definedName>
    <definedName name="SIZE_INTL" localSheetId="7">#REF!</definedName>
    <definedName name="SIZE_INTL" localSheetId="5">#REF!</definedName>
    <definedName name="SIZE_INTL" localSheetId="8">#REF!</definedName>
    <definedName name="SIZE_INTL" localSheetId="10">#REF!</definedName>
    <definedName name="SIZE_INTL" localSheetId="9">#REF!</definedName>
    <definedName name="SIZE_INTL" localSheetId="12">#REF!</definedName>
    <definedName name="SIZE_INTL" localSheetId="11">#REF!</definedName>
    <definedName name="SIZE_INTL" localSheetId="13">#REF!</definedName>
    <definedName name="SIZE_INTL" localSheetId="15">#REF!</definedName>
    <definedName name="SIZE_INTL" localSheetId="18">#REF!</definedName>
    <definedName name="SIZE_INTL" localSheetId="17">#REF!</definedName>
    <definedName name="SIZE_INTL" localSheetId="14">#REF!</definedName>
    <definedName name="SIZE_INTL" localSheetId="16">#REF!</definedName>
    <definedName name="SIZE_INTL">#REF!</definedName>
    <definedName name="SIZES" localSheetId="6">#REF!</definedName>
    <definedName name="SIZES" localSheetId="3">#REF!</definedName>
    <definedName name="SIZES" localSheetId="4">#REF!</definedName>
    <definedName name="SIZES" localSheetId="7">#REF!</definedName>
    <definedName name="SIZES" localSheetId="5">#REF!</definedName>
    <definedName name="SIZES" localSheetId="8">#REF!</definedName>
    <definedName name="SIZES" localSheetId="10">#REF!</definedName>
    <definedName name="SIZES" localSheetId="9">#REF!</definedName>
    <definedName name="SIZES" localSheetId="12">#REF!</definedName>
    <definedName name="SIZES" localSheetId="11">#REF!</definedName>
    <definedName name="SIZES" localSheetId="13">#REF!</definedName>
    <definedName name="SIZES" localSheetId="15">#REF!</definedName>
    <definedName name="SIZES" localSheetId="18">#REF!</definedName>
    <definedName name="SIZES" localSheetId="17">#REF!</definedName>
    <definedName name="SIZES" localSheetId="14">#REF!</definedName>
    <definedName name="SIZES" localSheetId="16">#REF!</definedName>
    <definedName name="SIZES">#REF!</definedName>
    <definedName name="SUM_CF_CONSO" localSheetId="6">#REF!</definedName>
    <definedName name="SUM_CF_CONSO" localSheetId="3">#REF!</definedName>
    <definedName name="SUM_CF_CONSO" localSheetId="4">#REF!</definedName>
    <definedName name="SUM_CF_CONSO" localSheetId="7">#REF!</definedName>
    <definedName name="SUM_CF_CONSO" localSheetId="5">#REF!</definedName>
    <definedName name="SUM_CF_CONSO" localSheetId="8">#REF!</definedName>
    <definedName name="SUM_CF_CONSO" localSheetId="10">#REF!</definedName>
    <definedName name="SUM_CF_CONSO" localSheetId="9">#REF!</definedName>
    <definedName name="SUM_CF_CONSO" localSheetId="12">#REF!</definedName>
    <definedName name="SUM_CF_CONSO" localSheetId="11">#REF!</definedName>
    <definedName name="SUM_CF_CONSO" localSheetId="13">#REF!</definedName>
    <definedName name="SUM_CF_CONSO" localSheetId="15">#REF!</definedName>
    <definedName name="SUM_CF_CONSO" localSheetId="18">#REF!</definedName>
    <definedName name="SUM_CF_CONSO" localSheetId="17">#REF!</definedName>
    <definedName name="SUM_CF_CONSO" localSheetId="14">#REF!</definedName>
    <definedName name="SUM_CF_CONSO" localSheetId="16">#REF!</definedName>
    <definedName name="SUM_CF_CONSO">#REF!</definedName>
    <definedName name="SUM_CONSO_PNL" localSheetId="6">#REF!</definedName>
    <definedName name="SUM_CONSO_PNL" localSheetId="3">#REF!</definedName>
    <definedName name="SUM_CONSO_PNL" localSheetId="4">#REF!</definedName>
    <definedName name="SUM_CONSO_PNL" localSheetId="7">#REF!</definedName>
    <definedName name="SUM_CONSO_PNL" localSheetId="5">#REF!</definedName>
    <definedName name="SUM_CONSO_PNL" localSheetId="8">#REF!</definedName>
    <definedName name="SUM_CONSO_PNL" localSheetId="10">#REF!</definedName>
    <definedName name="SUM_CONSO_PNL" localSheetId="9">#REF!</definedName>
    <definedName name="SUM_CONSO_PNL" localSheetId="12">#REF!</definedName>
    <definedName name="SUM_CONSO_PNL" localSheetId="11">#REF!</definedName>
    <definedName name="SUM_CONSO_PNL" localSheetId="13">#REF!</definedName>
    <definedName name="SUM_CONSO_PNL" localSheetId="15">#REF!</definedName>
    <definedName name="SUM_CONSO_PNL" localSheetId="18">#REF!</definedName>
    <definedName name="SUM_CONSO_PNL" localSheetId="17">#REF!</definedName>
    <definedName name="SUM_CONSO_PNL" localSheetId="14">#REF!</definedName>
    <definedName name="SUM_CONSO_PNL" localSheetId="16">#REF!</definedName>
    <definedName name="SUM_CONSO_PNL">#REF!</definedName>
    <definedName name="SUM_PNL_1" localSheetId="6">#REF!</definedName>
    <definedName name="SUM_PNL_1" localSheetId="3">#REF!</definedName>
    <definedName name="SUM_PNL_1" localSheetId="4">#REF!</definedName>
    <definedName name="SUM_PNL_1" localSheetId="7">#REF!</definedName>
    <definedName name="SUM_PNL_1" localSheetId="5">#REF!</definedName>
    <definedName name="SUM_PNL_1" localSheetId="8">#REF!</definedName>
    <definedName name="SUM_PNL_1" localSheetId="10">#REF!</definedName>
    <definedName name="SUM_PNL_1" localSheetId="9">#REF!</definedName>
    <definedName name="SUM_PNL_1" localSheetId="12">#REF!</definedName>
    <definedName name="SUM_PNL_1" localSheetId="11">#REF!</definedName>
    <definedName name="SUM_PNL_1" localSheetId="13">#REF!</definedName>
    <definedName name="SUM_PNL_1" localSheetId="15">#REF!</definedName>
    <definedName name="SUM_PNL_1" localSheetId="18">#REF!</definedName>
    <definedName name="SUM_PNL_1" localSheetId="17">#REF!</definedName>
    <definedName name="SUM_PNL_1" localSheetId="14">#REF!</definedName>
    <definedName name="SUM_PNL_1" localSheetId="16">#REF!</definedName>
    <definedName name="SUM_PNL_1">#REF!</definedName>
    <definedName name="SUMM_CF_1" localSheetId="6">#REF!</definedName>
    <definedName name="SUMM_CF_1" localSheetId="3">#REF!</definedName>
    <definedName name="SUMM_CF_1" localSheetId="4">#REF!</definedName>
    <definedName name="SUMM_CF_1" localSheetId="7">#REF!</definedName>
    <definedName name="SUMM_CF_1" localSheetId="5">#REF!</definedName>
    <definedName name="SUMM_CF_1" localSheetId="8">#REF!</definedName>
    <definedName name="SUMM_CF_1" localSheetId="10">#REF!</definedName>
    <definedName name="SUMM_CF_1" localSheetId="9">#REF!</definedName>
    <definedName name="SUMM_CF_1" localSheetId="12">#REF!</definedName>
    <definedName name="SUMM_CF_1" localSheetId="11">#REF!</definedName>
    <definedName name="SUMM_CF_1" localSheetId="13">#REF!</definedName>
    <definedName name="SUMM_CF_1" localSheetId="15">#REF!</definedName>
    <definedName name="SUMM_CF_1" localSheetId="18">#REF!</definedName>
    <definedName name="SUMM_CF_1" localSheetId="17">#REF!</definedName>
    <definedName name="SUMM_CF_1" localSheetId="14">#REF!</definedName>
    <definedName name="SUMM_CF_1" localSheetId="16">#REF!</definedName>
    <definedName name="SUMM_CF_1">#REF!</definedName>
    <definedName name="SUMMARY" localSheetId="6">#REF!</definedName>
    <definedName name="SUMMARY" localSheetId="3">#REF!</definedName>
    <definedName name="SUMMARY" localSheetId="4">#REF!</definedName>
    <definedName name="SUMMARY" localSheetId="7">#REF!</definedName>
    <definedName name="SUMMARY" localSheetId="5">#REF!</definedName>
    <definedName name="SUMMARY" localSheetId="8">#REF!</definedName>
    <definedName name="SUMMARY" localSheetId="10">#REF!</definedName>
    <definedName name="SUMMARY" localSheetId="9">#REF!</definedName>
    <definedName name="SUMMARY" localSheetId="12">#REF!</definedName>
    <definedName name="SUMMARY" localSheetId="11">#REF!</definedName>
    <definedName name="SUMMARY" localSheetId="13">#REF!</definedName>
    <definedName name="SUMMARY" localSheetId="15">#REF!</definedName>
    <definedName name="SUMMARY" localSheetId="18">#REF!</definedName>
    <definedName name="SUMMARY" localSheetId="17">#REF!</definedName>
    <definedName name="SUMMARY" localSheetId="14">#REF!</definedName>
    <definedName name="SUMMARY" localSheetId="16">#REF!</definedName>
    <definedName name="SUMMARY">#REF!</definedName>
    <definedName name="SUMMARY_PNL_1" localSheetId="6">#REF!</definedName>
    <definedName name="SUMMARY_PNL_1" localSheetId="3">#REF!</definedName>
    <definedName name="SUMMARY_PNL_1" localSheetId="4">#REF!</definedName>
    <definedName name="SUMMARY_PNL_1" localSheetId="7">#REF!</definedName>
    <definedName name="SUMMARY_PNL_1" localSheetId="5">#REF!</definedName>
    <definedName name="SUMMARY_PNL_1" localSheetId="8">#REF!</definedName>
    <definedName name="SUMMARY_PNL_1" localSheetId="10">#REF!</definedName>
    <definedName name="SUMMARY_PNL_1" localSheetId="9">#REF!</definedName>
    <definedName name="SUMMARY_PNL_1" localSheetId="12">#REF!</definedName>
    <definedName name="SUMMARY_PNL_1" localSheetId="11">#REF!</definedName>
    <definedName name="SUMMARY_PNL_1" localSheetId="13">#REF!</definedName>
    <definedName name="SUMMARY_PNL_1" localSheetId="15">#REF!</definedName>
    <definedName name="SUMMARY_PNL_1" localSheetId="18">#REF!</definedName>
    <definedName name="SUMMARY_PNL_1" localSheetId="17">#REF!</definedName>
    <definedName name="SUMMARY_PNL_1" localSheetId="14">#REF!</definedName>
    <definedName name="SUMMARY_PNL_1" localSheetId="16">#REF!</definedName>
    <definedName name="SUMMARY_PNL_1">#REF!</definedName>
    <definedName name="supplies" localSheetId="6">#REF!</definedName>
    <definedName name="supplies" localSheetId="3">#REF!</definedName>
    <definedName name="supplies" localSheetId="4">#REF!</definedName>
    <definedName name="supplies" localSheetId="7">#REF!</definedName>
    <definedName name="supplies" localSheetId="5">#REF!</definedName>
    <definedName name="supplies" localSheetId="8">#REF!</definedName>
    <definedName name="supplies" localSheetId="10">#REF!</definedName>
    <definedName name="supplies" localSheetId="9">#REF!</definedName>
    <definedName name="supplies" localSheetId="12">#REF!</definedName>
    <definedName name="supplies" localSheetId="11">#REF!</definedName>
    <definedName name="supplies" localSheetId="13">#REF!</definedName>
    <definedName name="supplies" localSheetId="15">#REF!</definedName>
    <definedName name="supplies" localSheetId="18">#REF!</definedName>
    <definedName name="supplies" localSheetId="17">#REF!</definedName>
    <definedName name="supplies" localSheetId="14">#REF!</definedName>
    <definedName name="supplies" localSheetId="16">#REF!</definedName>
    <definedName name="supplies">#REF!</definedName>
    <definedName name="trip" localSheetId="6">#REF!</definedName>
    <definedName name="trip" localSheetId="3">#REF!</definedName>
    <definedName name="trip" localSheetId="4">#REF!</definedName>
    <definedName name="trip" localSheetId="7">#REF!</definedName>
    <definedName name="trip" localSheetId="5">#REF!</definedName>
    <definedName name="trip" localSheetId="8">#REF!</definedName>
    <definedName name="trip" localSheetId="10">#REF!</definedName>
    <definedName name="trip" localSheetId="9">#REF!</definedName>
    <definedName name="trip" localSheetId="12">#REF!</definedName>
    <definedName name="trip" localSheetId="11">#REF!</definedName>
    <definedName name="trip" localSheetId="13">#REF!</definedName>
    <definedName name="trip" localSheetId="15">#REF!</definedName>
    <definedName name="trip" localSheetId="18">#REF!</definedName>
    <definedName name="trip" localSheetId="17">#REF!</definedName>
    <definedName name="trip" localSheetId="14">#REF!</definedName>
    <definedName name="trip" localSheetId="16">#REF!</definedName>
    <definedName name="trip">#REF!</definedName>
    <definedName name="Urban_2007" localSheetId="6">#REF!</definedName>
    <definedName name="Urban_2007" localSheetId="3">#REF!</definedName>
    <definedName name="Urban_2007" localSheetId="4">#REF!</definedName>
    <definedName name="Urban_2007" localSheetId="7">#REF!</definedName>
    <definedName name="Urban_2007" localSheetId="5">#REF!</definedName>
    <definedName name="Urban_2007" localSheetId="8">#REF!</definedName>
    <definedName name="Urban_2007" localSheetId="10">#REF!</definedName>
    <definedName name="Urban_2007" localSheetId="9">#REF!</definedName>
    <definedName name="Urban_2007" localSheetId="12">#REF!</definedName>
    <definedName name="Urban_2007" localSheetId="11">#REF!</definedName>
    <definedName name="Urban_2007" localSheetId="13">#REF!</definedName>
    <definedName name="Urban_2007" localSheetId="15">#REF!</definedName>
    <definedName name="Urban_2007" localSheetId="18">#REF!</definedName>
    <definedName name="Urban_2007" localSheetId="17">#REF!</definedName>
    <definedName name="Urban_2007" localSheetId="14">#REF!</definedName>
    <definedName name="Urban_2007" localSheetId="16">#REF!</definedName>
    <definedName name="Urban_2007">#REF!</definedName>
    <definedName name="Urban_2008" localSheetId="6">#REF!</definedName>
    <definedName name="Urban_2008" localSheetId="3">#REF!</definedName>
    <definedName name="Urban_2008" localSheetId="4">#REF!</definedName>
    <definedName name="Urban_2008" localSheetId="7">#REF!</definedName>
    <definedName name="Urban_2008" localSheetId="5">#REF!</definedName>
    <definedName name="Urban_2008" localSheetId="8">#REF!</definedName>
    <definedName name="Urban_2008" localSheetId="10">#REF!</definedName>
    <definedName name="Urban_2008" localSheetId="9">#REF!</definedName>
    <definedName name="Urban_2008" localSheetId="12">#REF!</definedName>
    <definedName name="Urban_2008" localSheetId="11">#REF!</definedName>
    <definedName name="Urban_2008" localSheetId="13">#REF!</definedName>
    <definedName name="Urban_2008" localSheetId="15">#REF!</definedName>
    <definedName name="Urban_2008" localSheetId="18">#REF!</definedName>
    <definedName name="Urban_2008" localSheetId="17">#REF!</definedName>
    <definedName name="Urban_2008" localSheetId="14">#REF!</definedName>
    <definedName name="Urban_2008" localSheetId="16">#REF!</definedName>
    <definedName name="Urban_2008">#REF!</definedName>
    <definedName name="Urban_annual" localSheetId="6">#REF!</definedName>
    <definedName name="Urban_annual" localSheetId="3">#REF!</definedName>
    <definedName name="Urban_annual" localSheetId="4">#REF!</definedName>
    <definedName name="Urban_annual" localSheetId="7">#REF!</definedName>
    <definedName name="Urban_annual" localSheetId="5">#REF!</definedName>
    <definedName name="Urban_annual" localSheetId="8">#REF!</definedName>
    <definedName name="Urban_annual" localSheetId="10">#REF!</definedName>
    <definedName name="Urban_annual" localSheetId="9">#REF!</definedName>
    <definedName name="Urban_annual" localSheetId="12">#REF!</definedName>
    <definedName name="Urban_annual" localSheetId="11">#REF!</definedName>
    <definedName name="Urban_annual" localSheetId="13">#REF!</definedName>
    <definedName name="Urban_annual" localSheetId="15">#REF!</definedName>
    <definedName name="Urban_annual" localSheetId="18">#REF!</definedName>
    <definedName name="Urban_annual" localSheetId="17">#REF!</definedName>
    <definedName name="Urban_annual" localSheetId="14">#REF!</definedName>
    <definedName name="Urban_annual" localSheetId="16">#REF!</definedName>
    <definedName name="Urban_annual">#REF!</definedName>
    <definedName name="YESNO" localSheetId="6">#REF!</definedName>
    <definedName name="YESNO" localSheetId="3">#REF!</definedName>
    <definedName name="YESNO" localSheetId="4">#REF!</definedName>
    <definedName name="YESNO" localSheetId="7">#REF!</definedName>
    <definedName name="YESNO" localSheetId="5">#REF!</definedName>
    <definedName name="YESNO" localSheetId="8">#REF!</definedName>
    <definedName name="YESNO" localSheetId="10">#REF!</definedName>
    <definedName name="YESNO" localSheetId="9">#REF!</definedName>
    <definedName name="YESNO" localSheetId="12">#REF!</definedName>
    <definedName name="YESNO" localSheetId="11">#REF!</definedName>
    <definedName name="YESNO" localSheetId="13">#REF!</definedName>
    <definedName name="YESNO" localSheetId="15">#REF!</definedName>
    <definedName name="YESNO" localSheetId="18">#REF!</definedName>
    <definedName name="YESNO" localSheetId="17">#REF!</definedName>
    <definedName name="YESNO" localSheetId="14">#REF!</definedName>
    <definedName name="YESNO" localSheetId="16">#REF!</definedName>
    <definedName name="YESNO">#REF!</definedName>
  </definedNames>
  <calcPr calcId="181029"/>
  <fileRecoveryPr repairLoad="1"/>
</workbook>
</file>

<file path=xl/calcChain.xml><?xml version="1.0" encoding="utf-8"?>
<calcChain xmlns="http://schemas.openxmlformats.org/spreadsheetml/2006/main">
  <c r="B20" i="70" l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32" i="70" s="1"/>
  <c r="B33" i="70" s="1"/>
  <c r="B34" i="70" s="1"/>
  <c r="B35" i="70" s="1"/>
  <c r="B36" i="70" s="1"/>
  <c r="B37" i="70" s="1"/>
  <c r="B38" i="70" s="1"/>
  <c r="B39" i="70" s="1"/>
  <c r="B40" i="70" s="1"/>
  <c r="B41" i="70" s="1"/>
  <c r="B42" i="70" s="1"/>
  <c r="B43" i="70" s="1"/>
  <c r="B44" i="70" s="1"/>
  <c r="B45" i="70" s="1"/>
  <c r="B46" i="70" s="1"/>
  <c r="B47" i="70" s="1"/>
  <c r="B48" i="70" s="1"/>
  <c r="B49" i="70" s="1"/>
  <c r="B50" i="70" s="1"/>
  <c r="B51" i="70" s="1"/>
  <c r="B52" i="70" s="1"/>
  <c r="B53" i="70" s="1"/>
  <c r="B54" i="70" s="1"/>
  <c r="B55" i="70" s="1"/>
  <c r="B56" i="70" s="1"/>
  <c r="B57" i="70" s="1"/>
  <c r="B58" i="70" s="1"/>
  <c r="B59" i="70" s="1"/>
  <c r="B60" i="70" s="1"/>
  <c r="B61" i="70" s="1"/>
  <c r="B62" i="70" s="1"/>
  <c r="B63" i="70" s="1"/>
  <c r="B64" i="70" s="1"/>
  <c r="B65" i="70" s="1"/>
  <c r="B66" i="70" s="1"/>
  <c r="B67" i="70" s="1"/>
  <c r="B68" i="70" s="1"/>
  <c r="B69" i="70" s="1"/>
  <c r="B70" i="70" s="1"/>
  <c r="B71" i="70" s="1"/>
  <c r="B72" i="70" s="1"/>
  <c r="B73" i="70" s="1"/>
  <c r="B74" i="70" s="1"/>
  <c r="B75" i="70" s="1"/>
  <c r="B76" i="70" s="1"/>
  <c r="B77" i="70" s="1"/>
  <c r="B17" i="70"/>
  <c r="B18" i="70" s="1"/>
  <c r="B19" i="70" s="1"/>
  <c r="C12" i="70"/>
  <c r="B8" i="70"/>
  <c r="B7" i="70"/>
  <c r="B6" i="70"/>
  <c r="B13" i="70" s="1"/>
  <c r="B5" i="70"/>
  <c r="B20" i="69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B36" i="69" s="1"/>
  <c r="B37" i="69" s="1"/>
  <c r="B38" i="69" s="1"/>
  <c r="B39" i="69" s="1"/>
  <c r="B40" i="69" s="1"/>
  <c r="B41" i="69" s="1"/>
  <c r="B42" i="69" s="1"/>
  <c r="B43" i="69" s="1"/>
  <c r="B44" i="69" s="1"/>
  <c r="B45" i="69" s="1"/>
  <c r="B46" i="69" s="1"/>
  <c r="B47" i="69" s="1"/>
  <c r="B48" i="69" s="1"/>
  <c r="B49" i="69" s="1"/>
  <c r="B50" i="69" s="1"/>
  <c r="B51" i="69" s="1"/>
  <c r="B52" i="69" s="1"/>
  <c r="B53" i="69" s="1"/>
  <c r="B54" i="69" s="1"/>
  <c r="B55" i="69" s="1"/>
  <c r="B56" i="69" s="1"/>
  <c r="B57" i="69" s="1"/>
  <c r="B58" i="69" s="1"/>
  <c r="B59" i="69" s="1"/>
  <c r="B60" i="69" s="1"/>
  <c r="B61" i="69" s="1"/>
  <c r="B62" i="69" s="1"/>
  <c r="B63" i="69" s="1"/>
  <c r="B64" i="69" s="1"/>
  <c r="B65" i="69" s="1"/>
  <c r="B66" i="69" s="1"/>
  <c r="B67" i="69" s="1"/>
  <c r="B68" i="69" s="1"/>
  <c r="B69" i="69" s="1"/>
  <c r="B70" i="69" s="1"/>
  <c r="B71" i="69" s="1"/>
  <c r="B72" i="69" s="1"/>
  <c r="B73" i="69" s="1"/>
  <c r="B74" i="69" s="1"/>
  <c r="B75" i="69" s="1"/>
  <c r="B76" i="69" s="1"/>
  <c r="B77" i="69" s="1"/>
  <c r="B78" i="69" s="1"/>
  <c r="B79" i="69" s="1"/>
  <c r="B19" i="69"/>
  <c r="B8" i="69"/>
  <c r="C12" i="69" s="1"/>
  <c r="B7" i="69"/>
  <c r="B6" i="69"/>
  <c r="B13" i="69" s="1"/>
  <c r="C13" i="69" s="1"/>
  <c r="B5" i="69"/>
  <c r="B21" i="68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44" i="68" s="1"/>
  <c r="B45" i="68" s="1"/>
  <c r="B46" i="68" s="1"/>
  <c r="B47" i="68" s="1"/>
  <c r="B48" i="68" s="1"/>
  <c r="B49" i="68" s="1"/>
  <c r="B50" i="68" s="1"/>
  <c r="B51" i="68" s="1"/>
  <c r="B52" i="68" s="1"/>
  <c r="B53" i="68" s="1"/>
  <c r="B54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20" i="68"/>
  <c r="B19" i="68"/>
  <c r="C12" i="68"/>
  <c r="C14" i="68" s="1"/>
  <c r="C16" i="68" s="1"/>
  <c r="B8" i="68"/>
  <c r="B7" i="68"/>
  <c r="B6" i="68"/>
  <c r="B5" i="68"/>
  <c r="B22" i="67"/>
  <c r="B23" i="67" s="1"/>
  <c r="B24" i="67" s="1"/>
  <c r="B25" i="67" s="1"/>
  <c r="B26" i="67" s="1"/>
  <c r="B27" i="67" s="1"/>
  <c r="B28" i="67" s="1"/>
  <c r="B29" i="67" s="1"/>
  <c r="B30" i="67" s="1"/>
  <c r="B31" i="67" s="1"/>
  <c r="B32" i="67" s="1"/>
  <c r="B33" i="67" s="1"/>
  <c r="B34" i="67" s="1"/>
  <c r="B35" i="67" s="1"/>
  <c r="B36" i="67" s="1"/>
  <c r="B37" i="67" s="1"/>
  <c r="B38" i="67" s="1"/>
  <c r="B39" i="67" s="1"/>
  <c r="B40" i="67" s="1"/>
  <c r="B41" i="67" s="1"/>
  <c r="B42" i="67" s="1"/>
  <c r="B43" i="67" s="1"/>
  <c r="B44" i="67" s="1"/>
  <c r="B45" i="67" s="1"/>
  <c r="B46" i="67" s="1"/>
  <c r="B47" i="67" s="1"/>
  <c r="B48" i="67" s="1"/>
  <c r="B49" i="67" s="1"/>
  <c r="B50" i="67" s="1"/>
  <c r="B51" i="67" s="1"/>
  <c r="B52" i="67" s="1"/>
  <c r="B53" i="67" s="1"/>
  <c r="B54" i="67" s="1"/>
  <c r="B55" i="67" s="1"/>
  <c r="B56" i="67" s="1"/>
  <c r="B57" i="67" s="1"/>
  <c r="B58" i="67" s="1"/>
  <c r="B59" i="67" s="1"/>
  <c r="B60" i="67" s="1"/>
  <c r="B61" i="67" s="1"/>
  <c r="B62" i="67" s="1"/>
  <c r="B63" i="67" s="1"/>
  <c r="B64" i="67" s="1"/>
  <c r="B65" i="67" s="1"/>
  <c r="B66" i="67" s="1"/>
  <c r="B67" i="67" s="1"/>
  <c r="B19" i="67"/>
  <c r="B20" i="67" s="1"/>
  <c r="B21" i="67" s="1"/>
  <c r="C16" i="67"/>
  <c r="C12" i="67"/>
  <c r="C14" i="67" s="1"/>
  <c r="B8" i="67"/>
  <c r="B7" i="67"/>
  <c r="B6" i="67"/>
  <c r="B5" i="67"/>
  <c r="B20" i="66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39" i="66" s="1"/>
  <c r="B40" i="66" s="1"/>
  <c r="B41" i="66" s="1"/>
  <c r="B42" i="66" s="1"/>
  <c r="B43" i="66" s="1"/>
  <c r="B44" i="66" s="1"/>
  <c r="B45" i="66" s="1"/>
  <c r="B46" i="66" s="1"/>
  <c r="B47" i="66" s="1"/>
  <c r="B48" i="66" s="1"/>
  <c r="B49" i="66" s="1"/>
  <c r="B50" i="66" s="1"/>
  <c r="B19" i="66"/>
  <c r="B8" i="66"/>
  <c r="C12" i="66" s="1"/>
  <c r="C14" i="66" s="1"/>
  <c r="B7" i="66"/>
  <c r="B6" i="66"/>
  <c r="B5" i="66"/>
  <c r="E19" i="65"/>
  <c r="B19" i="65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8" i="65"/>
  <c r="C12" i="65" s="1"/>
  <c r="C14" i="65" s="1"/>
  <c r="C16" i="65" s="1"/>
  <c r="B7" i="65"/>
  <c r="B6" i="65"/>
  <c r="B5" i="65"/>
  <c r="B29" i="64"/>
  <c r="B30" i="64" s="1"/>
  <c r="B31" i="64" s="1"/>
  <c r="B32" i="64" s="1"/>
  <c r="B33" i="64" s="1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B52" i="64" s="1"/>
  <c r="B53" i="64" s="1"/>
  <c r="B54" i="64" s="1"/>
  <c r="B55" i="64" s="1"/>
  <c r="B56" i="64" s="1"/>
  <c r="B57" i="64" s="1"/>
  <c r="B58" i="64" s="1"/>
  <c r="B59" i="64" s="1"/>
  <c r="B60" i="64" s="1"/>
  <c r="B27" i="64"/>
  <c r="B28" i="64" s="1"/>
  <c r="B25" i="64"/>
  <c r="B26" i="64" s="1"/>
  <c r="B24" i="64"/>
  <c r="B23" i="64"/>
  <c r="B19" i="64"/>
  <c r="B8" i="64"/>
  <c r="C12" i="64" s="1"/>
  <c r="C14" i="64" s="1"/>
  <c r="C16" i="64" s="1"/>
  <c r="B7" i="64"/>
  <c r="B6" i="64"/>
  <c r="B5" i="64"/>
  <c r="B24" i="63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37" i="63" s="1"/>
  <c r="B38" i="63" s="1"/>
  <c r="B39" i="63" s="1"/>
  <c r="B40" i="63" s="1"/>
  <c r="B41" i="63" s="1"/>
  <c r="B42" i="63" s="1"/>
  <c r="B43" i="63" s="1"/>
  <c r="B44" i="63" s="1"/>
  <c r="B45" i="63" s="1"/>
  <c r="B46" i="63" s="1"/>
  <c r="B47" i="63" s="1"/>
  <c r="B48" i="63" s="1"/>
  <c r="B49" i="63" s="1"/>
  <c r="B50" i="63" s="1"/>
  <c r="B51" i="63" s="1"/>
  <c r="B52" i="63" s="1"/>
  <c r="B53" i="63" s="1"/>
  <c r="B54" i="63" s="1"/>
  <c r="B55" i="63" s="1"/>
  <c r="B56" i="63" s="1"/>
  <c r="B57" i="63" s="1"/>
  <c r="B58" i="63" s="1"/>
  <c r="B59" i="63" s="1"/>
  <c r="B60" i="63" s="1"/>
  <c r="B23" i="63"/>
  <c r="B8" i="63"/>
  <c r="C12" i="63" s="1"/>
  <c r="B7" i="63"/>
  <c r="B6" i="63"/>
  <c r="B17" i="63" s="1"/>
  <c r="B5" i="63"/>
  <c r="D8" i="58"/>
  <c r="D10" i="58" s="1"/>
  <c r="D11" i="58" s="1"/>
  <c r="D6" i="58"/>
  <c r="F6" i="58" s="1"/>
  <c r="C6" i="58"/>
  <c r="F8" i="56"/>
  <c r="F6" i="56"/>
  <c r="F10" i="56" s="1"/>
  <c r="F11" i="56" s="1"/>
  <c r="E6" i="56"/>
  <c r="C6" i="56"/>
  <c r="D6" i="56" s="1"/>
  <c r="D8" i="55"/>
  <c r="D6" i="55"/>
  <c r="F6" i="55" s="1"/>
  <c r="C6" i="55"/>
  <c r="E6" i="54"/>
  <c r="C6" i="54"/>
  <c r="D6" i="54" s="1"/>
  <c r="D8" i="53"/>
  <c r="D10" i="53" s="1"/>
  <c r="D11" i="53" s="1"/>
  <c r="D6" i="53"/>
  <c r="F6" i="53" s="1"/>
  <c r="C6" i="53"/>
  <c r="C5" i="23"/>
  <c r="C4" i="23"/>
  <c r="C3" i="23"/>
  <c r="E8" i="52"/>
  <c r="E10" i="52" s="1"/>
  <c r="D8" i="52"/>
  <c r="E6" i="52"/>
  <c r="D6" i="52"/>
  <c r="F6" i="52" s="1"/>
  <c r="C6" i="52"/>
  <c r="D28" i="53" l="1"/>
  <c r="D30" i="53" s="1"/>
  <c r="D16" i="53"/>
  <c r="D18" i="53" s="1"/>
  <c r="D22" i="53"/>
  <c r="D24" i="53" s="1"/>
  <c r="F22" i="56"/>
  <c r="F24" i="56" s="1"/>
  <c r="F16" i="56"/>
  <c r="F18" i="56" s="1"/>
  <c r="D28" i="58"/>
  <c r="D30" i="58" s="1"/>
  <c r="D16" i="58"/>
  <c r="D18" i="58" s="1"/>
  <c r="D22" i="58"/>
  <c r="D24" i="58" s="1"/>
  <c r="E11" i="52"/>
  <c r="C15" i="63"/>
  <c r="C14" i="63"/>
  <c r="C16" i="63" s="1"/>
  <c r="D8" i="54"/>
  <c r="F11" i="55"/>
  <c r="F10" i="55"/>
  <c r="F8" i="55"/>
  <c r="C11" i="53"/>
  <c r="C17" i="64"/>
  <c r="C18" i="64" s="1"/>
  <c r="F8" i="52"/>
  <c r="D10" i="52"/>
  <c r="D11" i="52" s="1"/>
  <c r="F8" i="53"/>
  <c r="F6" i="54"/>
  <c r="D10" i="55"/>
  <c r="D11" i="55" s="1"/>
  <c r="D8" i="56"/>
  <c r="F8" i="58"/>
  <c r="D20" i="65"/>
  <c r="E20" i="65" s="1"/>
  <c r="D26" i="65"/>
  <c r="D27" i="65" s="1"/>
  <c r="D28" i="65" s="1"/>
  <c r="D29" i="65" s="1"/>
  <c r="D30" i="65" s="1"/>
  <c r="D31" i="65" s="1"/>
  <c r="D32" i="65" s="1"/>
  <c r="D33" i="65" s="1"/>
  <c r="D34" i="65" s="1"/>
  <c r="D35" i="65" s="1"/>
  <c r="D36" i="65" s="1"/>
  <c r="D37" i="65" s="1"/>
  <c r="D38" i="65" s="1"/>
  <c r="D39" i="65" s="1"/>
  <c r="D40" i="65" s="1"/>
  <c r="D41" i="65" s="1"/>
  <c r="D42" i="65" s="1"/>
  <c r="D43" i="65" s="1"/>
  <c r="D44" i="65" s="1"/>
  <c r="D45" i="65" s="1"/>
  <c r="D46" i="65" s="1"/>
  <c r="D47" i="65" s="1"/>
  <c r="D48" i="65" s="1"/>
  <c r="D49" i="65" s="1"/>
  <c r="D20" i="68"/>
  <c r="E19" i="68"/>
  <c r="D26" i="68"/>
  <c r="D27" i="68" s="1"/>
  <c r="D28" i="68" s="1"/>
  <c r="D29" i="68" s="1"/>
  <c r="D30" i="68" s="1"/>
  <c r="D31" i="68" s="1"/>
  <c r="D32" i="68" s="1"/>
  <c r="D33" i="68" s="1"/>
  <c r="D34" i="68" s="1"/>
  <c r="D35" i="68" s="1"/>
  <c r="D36" i="68" s="1"/>
  <c r="D37" i="68" s="1"/>
  <c r="D38" i="68" s="1"/>
  <c r="D39" i="68" s="1"/>
  <c r="D40" i="68" s="1"/>
  <c r="D41" i="68" s="1"/>
  <c r="D42" i="68" s="1"/>
  <c r="D43" i="68" s="1"/>
  <c r="D44" i="68" s="1"/>
  <c r="D45" i="68" s="1"/>
  <c r="D46" i="68" s="1"/>
  <c r="D47" i="68" s="1"/>
  <c r="D48" i="68" s="1"/>
  <c r="D49" i="68" s="1"/>
  <c r="D50" i="68" s="1"/>
  <c r="D51" i="68" s="1"/>
  <c r="D52" i="68" s="1"/>
  <c r="D53" i="68" s="1"/>
  <c r="D54" i="68" s="1"/>
  <c r="D55" i="68" s="1"/>
  <c r="D56" i="68" s="1"/>
  <c r="D57" i="68" s="1"/>
  <c r="D58" i="68" s="1"/>
  <c r="D59" i="68" s="1"/>
  <c r="D60" i="68" s="1"/>
  <c r="D61" i="68" s="1"/>
  <c r="D62" i="68" s="1"/>
  <c r="D63" i="68" s="1"/>
  <c r="D64" i="68" s="1"/>
  <c r="D65" i="68" s="1"/>
  <c r="D66" i="68" s="1"/>
  <c r="E6" i="53"/>
  <c r="C8" i="54"/>
  <c r="C10" i="54" s="1"/>
  <c r="E6" i="55"/>
  <c r="C8" i="56"/>
  <c r="C10" i="56" s="1"/>
  <c r="E6" i="58"/>
  <c r="E19" i="67"/>
  <c r="D26" i="67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38" i="67" s="1"/>
  <c r="D39" i="67" s="1"/>
  <c r="D40" i="67" s="1"/>
  <c r="D41" i="67" s="1"/>
  <c r="D42" i="67" s="1"/>
  <c r="D43" i="67" s="1"/>
  <c r="D44" i="67" s="1"/>
  <c r="D45" i="67" s="1"/>
  <c r="D46" i="67" s="1"/>
  <c r="D47" i="67" s="1"/>
  <c r="D48" i="67" s="1"/>
  <c r="D49" i="67" s="1"/>
  <c r="D50" i="67" s="1"/>
  <c r="D51" i="67" s="1"/>
  <c r="D52" i="67" s="1"/>
  <c r="D53" i="67" s="1"/>
  <c r="D54" i="67" s="1"/>
  <c r="D55" i="67" s="1"/>
  <c r="D56" i="67" s="1"/>
  <c r="D57" i="67" s="1"/>
  <c r="D58" i="67" s="1"/>
  <c r="D59" i="67" s="1"/>
  <c r="D60" i="67" s="1"/>
  <c r="D61" i="67" s="1"/>
  <c r="D62" i="67" s="1"/>
  <c r="D63" i="67" s="1"/>
  <c r="D64" i="67" s="1"/>
  <c r="D65" i="67" s="1"/>
  <c r="D66" i="67" s="1"/>
  <c r="C8" i="52"/>
  <c r="C11" i="52" s="1"/>
  <c r="C10" i="52"/>
  <c r="E19" i="66"/>
  <c r="C16" i="66"/>
  <c r="D20" i="67"/>
  <c r="C14" i="69"/>
  <c r="C16" i="69" s="1"/>
  <c r="C8" i="53"/>
  <c r="C10" i="53"/>
  <c r="E8" i="54"/>
  <c r="E11" i="54" s="1"/>
  <c r="E10" i="54"/>
  <c r="C8" i="55"/>
  <c r="C11" i="55" s="1"/>
  <c r="C10" i="55"/>
  <c r="E8" i="56"/>
  <c r="E11" i="56" s="1"/>
  <c r="E10" i="56"/>
  <c r="C8" i="58"/>
  <c r="C11" i="58" s="1"/>
  <c r="C10" i="58"/>
  <c r="C13" i="70"/>
  <c r="C14" i="70" s="1"/>
  <c r="C28" i="58" l="1"/>
  <c r="C30" i="58" s="1"/>
  <c r="C22" i="58"/>
  <c r="C24" i="58" s="1"/>
  <c r="C16" i="58"/>
  <c r="C18" i="58" s="1"/>
  <c r="C28" i="55"/>
  <c r="C30" i="55" s="1"/>
  <c r="C22" i="55"/>
  <c r="C24" i="55" s="1"/>
  <c r="C16" i="55"/>
  <c r="C18" i="55" s="1"/>
  <c r="D28" i="52"/>
  <c r="D30" i="52" s="1"/>
  <c r="D22" i="52"/>
  <c r="D24" i="52" s="1"/>
  <c r="D16" i="52"/>
  <c r="D18" i="52" s="1"/>
  <c r="D22" i="55"/>
  <c r="D24" i="55" s="1"/>
  <c r="D28" i="55"/>
  <c r="D30" i="55" s="1"/>
  <c r="D16" i="55"/>
  <c r="D18" i="55" s="1"/>
  <c r="E17" i="70"/>
  <c r="D18" i="70"/>
  <c r="E28" i="56"/>
  <c r="E30" i="56" s="1"/>
  <c r="E22" i="56"/>
  <c r="E24" i="56" s="1"/>
  <c r="E16" i="56"/>
  <c r="E18" i="56" s="1"/>
  <c r="E28" i="54"/>
  <c r="E30" i="54" s="1"/>
  <c r="E22" i="54"/>
  <c r="E24" i="54" s="1"/>
  <c r="E16" i="54"/>
  <c r="E18" i="54" s="1"/>
  <c r="C28" i="52"/>
  <c r="C30" i="52" s="1"/>
  <c r="C22" i="52"/>
  <c r="C24" i="52" s="1"/>
  <c r="C16" i="52"/>
  <c r="C18" i="52" s="1"/>
  <c r="C19" i="64"/>
  <c r="C20" i="64" s="1"/>
  <c r="F8" i="54"/>
  <c r="C28" i="53"/>
  <c r="C30" i="53" s="1"/>
  <c r="C22" i="53"/>
  <c r="C24" i="53" s="1"/>
  <c r="C16" i="53"/>
  <c r="C18" i="53" s="1"/>
  <c r="C17" i="63"/>
  <c r="C18" i="63" s="1"/>
  <c r="C20" i="63" s="1"/>
  <c r="E22" i="52"/>
  <c r="E24" i="52" s="1"/>
  <c r="E16" i="52"/>
  <c r="E18" i="52" s="1"/>
  <c r="E28" i="52"/>
  <c r="E30" i="52" s="1"/>
  <c r="D21" i="67"/>
  <c r="E8" i="58"/>
  <c r="E8" i="55"/>
  <c r="E8" i="53"/>
  <c r="E10" i="53" s="1"/>
  <c r="E11" i="53" s="1"/>
  <c r="D10" i="56"/>
  <c r="D11" i="56" s="1"/>
  <c r="D21" i="68"/>
  <c r="D22" i="68" s="1"/>
  <c r="D23" i="68" s="1"/>
  <c r="D24" i="68" s="1"/>
  <c r="D25" i="68" s="1"/>
  <c r="F22" i="55"/>
  <c r="F24" i="55" s="1"/>
  <c r="F16" i="55"/>
  <c r="F18" i="55" s="1"/>
  <c r="D26" i="66"/>
  <c r="D27" i="66" s="1"/>
  <c r="D28" i="66" s="1"/>
  <c r="D29" i="66" s="1"/>
  <c r="D30" i="66" s="1"/>
  <c r="D31" i="66" s="1"/>
  <c r="D32" i="66" s="1"/>
  <c r="D33" i="66" s="1"/>
  <c r="D34" i="66" s="1"/>
  <c r="D35" i="66" s="1"/>
  <c r="D36" i="66" s="1"/>
  <c r="D37" i="66" s="1"/>
  <c r="D38" i="66" s="1"/>
  <c r="D39" i="66" s="1"/>
  <c r="D40" i="66" s="1"/>
  <c r="D41" i="66" s="1"/>
  <c r="D42" i="66" s="1"/>
  <c r="D43" i="66" s="1"/>
  <c r="D44" i="66" s="1"/>
  <c r="D45" i="66" s="1"/>
  <c r="D46" i="66" s="1"/>
  <c r="D47" i="66" s="1"/>
  <c r="D48" i="66" s="1"/>
  <c r="D49" i="66" s="1"/>
  <c r="D20" i="66"/>
  <c r="F10" i="58"/>
  <c r="F11" i="58" s="1"/>
  <c r="F10" i="53"/>
  <c r="F11" i="53" s="1"/>
  <c r="F10" i="52"/>
  <c r="F11" i="52" s="1"/>
  <c r="D10" i="54"/>
  <c r="D11" i="54" s="1"/>
  <c r="D20" i="69"/>
  <c r="E19" i="69"/>
  <c r="E20" i="69" s="1"/>
  <c r="C11" i="56"/>
  <c r="C11" i="54"/>
  <c r="E20" i="66"/>
  <c r="E20" i="67"/>
  <c r="E21" i="67" s="1"/>
  <c r="E20" i="68"/>
  <c r="E21" i="68" s="1"/>
  <c r="E22" i="68" s="1"/>
  <c r="E23" i="68" s="1"/>
  <c r="E24" i="68" s="1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E37" i="68" s="1"/>
  <c r="E38" i="68" s="1"/>
  <c r="E39" i="68" s="1"/>
  <c r="E40" i="68" s="1"/>
  <c r="E41" i="68" s="1"/>
  <c r="E42" i="68" s="1"/>
  <c r="E43" i="68" s="1"/>
  <c r="E44" i="68" s="1"/>
  <c r="E45" i="68" s="1"/>
  <c r="E46" i="68" s="1"/>
  <c r="E47" i="68" s="1"/>
  <c r="E48" i="68" s="1"/>
  <c r="E49" i="68" s="1"/>
  <c r="E50" i="68" s="1"/>
  <c r="E51" i="68" s="1"/>
  <c r="E52" i="68" s="1"/>
  <c r="E53" i="68" s="1"/>
  <c r="E54" i="68" s="1"/>
  <c r="E55" i="68" s="1"/>
  <c r="E56" i="68" s="1"/>
  <c r="E57" i="68" s="1"/>
  <c r="E58" i="68" s="1"/>
  <c r="E59" i="68" s="1"/>
  <c r="E60" i="68" s="1"/>
  <c r="E61" i="68" s="1"/>
  <c r="E62" i="68" s="1"/>
  <c r="E63" i="68" s="1"/>
  <c r="E64" i="68" s="1"/>
  <c r="E65" i="68" s="1"/>
  <c r="E66" i="68" s="1"/>
  <c r="D21" i="65"/>
  <c r="E28" i="53" l="1"/>
  <c r="E30" i="53" s="1"/>
  <c r="E22" i="53"/>
  <c r="E24" i="53" s="1"/>
  <c r="E16" i="53"/>
  <c r="E18" i="53" s="1"/>
  <c r="F22" i="58"/>
  <c r="F24" i="58" s="1"/>
  <c r="F16" i="58"/>
  <c r="F18" i="58" s="1"/>
  <c r="F22" i="53"/>
  <c r="F24" i="53" s="1"/>
  <c r="F16" i="53"/>
  <c r="F18" i="53" s="1"/>
  <c r="D31" i="64"/>
  <c r="D32" i="64" s="1"/>
  <c r="D33" i="64" s="1"/>
  <c r="D34" i="64" s="1"/>
  <c r="D35" i="64" s="1"/>
  <c r="D36" i="64" s="1"/>
  <c r="D37" i="64" s="1"/>
  <c r="D38" i="64" s="1"/>
  <c r="D39" i="64" s="1"/>
  <c r="D40" i="64" s="1"/>
  <c r="D41" i="64" s="1"/>
  <c r="D42" i="64" s="1"/>
  <c r="D43" i="64" s="1"/>
  <c r="D44" i="64" s="1"/>
  <c r="D45" i="64" s="1"/>
  <c r="D46" i="64" s="1"/>
  <c r="D47" i="64" s="1"/>
  <c r="D48" i="64" s="1"/>
  <c r="D49" i="64" s="1"/>
  <c r="D50" i="64" s="1"/>
  <c r="D51" i="64" s="1"/>
  <c r="D52" i="64" s="1"/>
  <c r="D53" i="64" s="1"/>
  <c r="D54" i="64" s="1"/>
  <c r="D55" i="64" s="1"/>
  <c r="D56" i="64" s="1"/>
  <c r="D57" i="64" s="1"/>
  <c r="D58" i="64" s="1"/>
  <c r="D59" i="64" s="1"/>
  <c r="D60" i="64" s="1"/>
  <c r="E23" i="64"/>
  <c r="D25" i="64"/>
  <c r="D26" i="64" s="1"/>
  <c r="D27" i="64" s="1"/>
  <c r="D28" i="64" s="1"/>
  <c r="D29" i="64" s="1"/>
  <c r="D30" i="64" s="1"/>
  <c r="D28" i="54"/>
  <c r="D30" i="54" s="1"/>
  <c r="D22" i="54"/>
  <c r="D24" i="54" s="1"/>
  <c r="D16" i="54"/>
  <c r="D18" i="54" s="1"/>
  <c r="F22" i="52"/>
  <c r="F24" i="52" s="1"/>
  <c r="F16" i="52"/>
  <c r="F18" i="52" s="1"/>
  <c r="D28" i="56"/>
  <c r="D30" i="56" s="1"/>
  <c r="D22" i="56"/>
  <c r="D24" i="56" s="1"/>
  <c r="D16" i="56"/>
  <c r="D18" i="56" s="1"/>
  <c r="D25" i="63"/>
  <c r="D26" i="63" s="1"/>
  <c r="D27" i="63" s="1"/>
  <c r="D28" i="63" s="1"/>
  <c r="D29" i="63" s="1"/>
  <c r="D30" i="63" s="1"/>
  <c r="E23" i="63"/>
  <c r="D31" i="63"/>
  <c r="D32" i="63" s="1"/>
  <c r="D33" i="63" s="1"/>
  <c r="D34" i="63" s="1"/>
  <c r="D35" i="63" s="1"/>
  <c r="D36" i="63" s="1"/>
  <c r="D37" i="63" s="1"/>
  <c r="D38" i="63" s="1"/>
  <c r="D39" i="63" s="1"/>
  <c r="D40" i="63" s="1"/>
  <c r="D41" i="63" s="1"/>
  <c r="D42" i="63" s="1"/>
  <c r="D43" i="63" s="1"/>
  <c r="D44" i="63" s="1"/>
  <c r="D45" i="63" s="1"/>
  <c r="D46" i="63" s="1"/>
  <c r="D47" i="63" s="1"/>
  <c r="D48" i="63" s="1"/>
  <c r="D49" i="63" s="1"/>
  <c r="D50" i="63" s="1"/>
  <c r="D51" i="63" s="1"/>
  <c r="D52" i="63" s="1"/>
  <c r="D53" i="63" s="1"/>
  <c r="D54" i="63" s="1"/>
  <c r="D55" i="63" s="1"/>
  <c r="D56" i="63" s="1"/>
  <c r="D57" i="63" s="1"/>
  <c r="D58" i="63" s="1"/>
  <c r="D59" i="63" s="1"/>
  <c r="D60" i="63" s="1"/>
  <c r="D19" i="70"/>
  <c r="D20" i="70" s="1"/>
  <c r="D21" i="70" s="1"/>
  <c r="D22" i="70" s="1"/>
  <c r="D23" i="70" s="1"/>
  <c r="D24" i="70" s="1"/>
  <c r="D25" i="70" s="1"/>
  <c r="D26" i="70" s="1"/>
  <c r="D27" i="70" s="1"/>
  <c r="D28" i="70" s="1"/>
  <c r="D29" i="70" s="1"/>
  <c r="D30" i="70" s="1"/>
  <c r="D31" i="70" s="1"/>
  <c r="D32" i="70" s="1"/>
  <c r="D33" i="70" s="1"/>
  <c r="D34" i="70" s="1"/>
  <c r="D35" i="70" s="1"/>
  <c r="D36" i="70" s="1"/>
  <c r="D37" i="70" s="1"/>
  <c r="D38" i="70" s="1"/>
  <c r="D39" i="70" s="1"/>
  <c r="D40" i="70" s="1"/>
  <c r="D41" i="70" s="1"/>
  <c r="D42" i="70" s="1"/>
  <c r="D43" i="70" s="1"/>
  <c r="D44" i="70" s="1"/>
  <c r="D45" i="70" s="1"/>
  <c r="D46" i="70" s="1"/>
  <c r="D47" i="70" s="1"/>
  <c r="D48" i="70" s="1"/>
  <c r="D49" i="70" s="1"/>
  <c r="D50" i="70" s="1"/>
  <c r="D51" i="70" s="1"/>
  <c r="D52" i="70" s="1"/>
  <c r="D53" i="70" s="1"/>
  <c r="D54" i="70" s="1"/>
  <c r="D55" i="70" s="1"/>
  <c r="D56" i="70" s="1"/>
  <c r="D57" i="70" s="1"/>
  <c r="D58" i="70" s="1"/>
  <c r="D59" i="70" s="1"/>
  <c r="D60" i="70" s="1"/>
  <c r="D61" i="70" s="1"/>
  <c r="D62" i="70" s="1"/>
  <c r="D63" i="70" s="1"/>
  <c r="D64" i="70" s="1"/>
  <c r="D65" i="70" s="1"/>
  <c r="D66" i="70" s="1"/>
  <c r="D67" i="70" s="1"/>
  <c r="D68" i="70" s="1"/>
  <c r="D69" i="70" s="1"/>
  <c r="D70" i="70" s="1"/>
  <c r="D71" i="70" s="1"/>
  <c r="D72" i="70" s="1"/>
  <c r="D73" i="70" s="1"/>
  <c r="D74" i="70" s="1"/>
  <c r="D75" i="70" s="1"/>
  <c r="D76" i="70" s="1"/>
  <c r="D77" i="70" s="1"/>
  <c r="D21" i="69"/>
  <c r="D22" i="69" s="1"/>
  <c r="D23" i="69" s="1"/>
  <c r="D24" i="69" s="1"/>
  <c r="D25" i="69" s="1"/>
  <c r="D26" i="69" s="1"/>
  <c r="D27" i="69" s="1"/>
  <c r="D28" i="69" s="1"/>
  <c r="D29" i="69" s="1"/>
  <c r="D30" i="69" s="1"/>
  <c r="D31" i="69" s="1"/>
  <c r="D32" i="69" s="1"/>
  <c r="D33" i="69" s="1"/>
  <c r="D34" i="69" s="1"/>
  <c r="D35" i="69" s="1"/>
  <c r="D36" i="69" s="1"/>
  <c r="D37" i="69" s="1"/>
  <c r="D38" i="69" s="1"/>
  <c r="D39" i="69" s="1"/>
  <c r="D40" i="69" s="1"/>
  <c r="D41" i="69" s="1"/>
  <c r="D42" i="69" s="1"/>
  <c r="D43" i="69" s="1"/>
  <c r="D44" i="69" s="1"/>
  <c r="D45" i="69" s="1"/>
  <c r="D46" i="69" s="1"/>
  <c r="D47" i="69" s="1"/>
  <c r="D48" i="69" s="1"/>
  <c r="D49" i="69" s="1"/>
  <c r="D50" i="69" s="1"/>
  <c r="D51" i="69" s="1"/>
  <c r="D52" i="69" s="1"/>
  <c r="D53" i="69" s="1"/>
  <c r="D54" i="69" s="1"/>
  <c r="D55" i="69" s="1"/>
  <c r="D56" i="69" s="1"/>
  <c r="D57" i="69" s="1"/>
  <c r="D58" i="69" s="1"/>
  <c r="D59" i="69" s="1"/>
  <c r="D60" i="69" s="1"/>
  <c r="D61" i="69" s="1"/>
  <c r="D62" i="69" s="1"/>
  <c r="D63" i="69" s="1"/>
  <c r="D64" i="69" s="1"/>
  <c r="D65" i="69" s="1"/>
  <c r="D66" i="69" s="1"/>
  <c r="D67" i="69" s="1"/>
  <c r="D68" i="69" s="1"/>
  <c r="D69" i="69" s="1"/>
  <c r="D70" i="69" s="1"/>
  <c r="D71" i="69" s="1"/>
  <c r="D72" i="69" s="1"/>
  <c r="D73" i="69" s="1"/>
  <c r="D74" i="69" s="1"/>
  <c r="D75" i="69" s="1"/>
  <c r="D76" i="69" s="1"/>
  <c r="D77" i="69" s="1"/>
  <c r="D78" i="69" s="1"/>
  <c r="D79" i="69" s="1"/>
  <c r="E10" i="58"/>
  <c r="E11" i="58" s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E42" i="70" s="1"/>
  <c r="E43" i="70" s="1"/>
  <c r="E44" i="70" s="1"/>
  <c r="E45" i="70" s="1"/>
  <c r="E46" i="70" s="1"/>
  <c r="E47" i="70" s="1"/>
  <c r="E48" i="70" s="1"/>
  <c r="E49" i="70" s="1"/>
  <c r="E50" i="70" s="1"/>
  <c r="E51" i="70" s="1"/>
  <c r="E52" i="70" s="1"/>
  <c r="E53" i="70" s="1"/>
  <c r="E54" i="70" s="1"/>
  <c r="E55" i="70" s="1"/>
  <c r="E56" i="70" s="1"/>
  <c r="E57" i="70" s="1"/>
  <c r="E58" i="70" s="1"/>
  <c r="E59" i="70" s="1"/>
  <c r="E60" i="70" s="1"/>
  <c r="E61" i="70" s="1"/>
  <c r="E62" i="70" s="1"/>
  <c r="E63" i="70" s="1"/>
  <c r="E64" i="70" s="1"/>
  <c r="E65" i="70" s="1"/>
  <c r="E66" i="70" s="1"/>
  <c r="E67" i="70" s="1"/>
  <c r="E68" i="70" s="1"/>
  <c r="E69" i="70" s="1"/>
  <c r="E70" i="70" s="1"/>
  <c r="E71" i="70" s="1"/>
  <c r="E72" i="70" s="1"/>
  <c r="E73" i="70" s="1"/>
  <c r="E74" i="70" s="1"/>
  <c r="E75" i="70" s="1"/>
  <c r="E76" i="70" s="1"/>
  <c r="E77" i="70" s="1"/>
  <c r="E21" i="66"/>
  <c r="D22" i="65"/>
  <c r="C28" i="54"/>
  <c r="C30" i="54" s="1"/>
  <c r="C22" i="54"/>
  <c r="C24" i="54" s="1"/>
  <c r="C16" i="54"/>
  <c r="C18" i="54" s="1"/>
  <c r="D21" i="66"/>
  <c r="E10" i="55"/>
  <c r="E11" i="55" s="1"/>
  <c r="F10" i="54"/>
  <c r="F11" i="54" s="1"/>
  <c r="E21" i="65"/>
  <c r="E22" i="65" s="1"/>
  <c r="D67" i="68"/>
  <c r="D68" i="68" s="1"/>
  <c r="E67" i="68"/>
  <c r="C28" i="56"/>
  <c r="C30" i="56" s="1"/>
  <c r="C22" i="56"/>
  <c r="C24" i="56" s="1"/>
  <c r="C16" i="56"/>
  <c r="C18" i="56" s="1"/>
  <c r="D22" i="67"/>
  <c r="E28" i="55" l="1"/>
  <c r="E30" i="55" s="1"/>
  <c r="E22" i="55"/>
  <c r="E24" i="55" s="1"/>
  <c r="E16" i="55"/>
  <c r="E18" i="55" s="1"/>
  <c r="E28" i="58"/>
  <c r="E30" i="58" s="1"/>
  <c r="E22" i="58"/>
  <c r="E24" i="58" s="1"/>
  <c r="E16" i="58"/>
  <c r="E18" i="58" s="1"/>
  <c r="F16" i="54"/>
  <c r="F18" i="54" s="1"/>
  <c r="F22" i="54"/>
  <c r="F24" i="54" s="1"/>
  <c r="D23" i="67"/>
  <c r="D23" i="65"/>
  <c r="D78" i="70"/>
  <c r="E24" i="64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E37" i="64" s="1"/>
  <c r="E38" i="64" s="1"/>
  <c r="E39" i="64" s="1"/>
  <c r="E40" i="64" s="1"/>
  <c r="E41" i="64" s="1"/>
  <c r="E42" i="64" s="1"/>
  <c r="E43" i="64" s="1"/>
  <c r="E44" i="64" s="1"/>
  <c r="E45" i="64" s="1"/>
  <c r="E46" i="64" s="1"/>
  <c r="E47" i="64" s="1"/>
  <c r="E48" i="64" s="1"/>
  <c r="E49" i="64" s="1"/>
  <c r="E50" i="64" s="1"/>
  <c r="E51" i="64" s="1"/>
  <c r="E52" i="64" s="1"/>
  <c r="E53" i="64" s="1"/>
  <c r="E54" i="64" s="1"/>
  <c r="E55" i="64" s="1"/>
  <c r="E56" i="64" s="1"/>
  <c r="E57" i="64" s="1"/>
  <c r="E58" i="64" s="1"/>
  <c r="E59" i="64" s="1"/>
  <c r="E60" i="64" s="1"/>
  <c r="D24" i="64"/>
  <c r="D61" i="64" s="1"/>
  <c r="E22" i="67"/>
  <c r="E23" i="67" s="1"/>
  <c r="D22" i="66"/>
  <c r="E21" i="69"/>
  <c r="E22" i="69" s="1"/>
  <c r="E23" i="69" s="1"/>
  <c r="E24" i="69" s="1"/>
  <c r="E25" i="69" s="1"/>
  <c r="E26" i="69" s="1"/>
  <c r="E27" i="69" s="1"/>
  <c r="E28" i="69" s="1"/>
  <c r="E29" i="69" s="1"/>
  <c r="E30" i="69" s="1"/>
  <c r="E31" i="69" s="1"/>
  <c r="E32" i="69" s="1"/>
  <c r="E33" i="69" s="1"/>
  <c r="E34" i="69" s="1"/>
  <c r="E35" i="69" s="1"/>
  <c r="E36" i="69" s="1"/>
  <c r="E37" i="69" s="1"/>
  <c r="E38" i="69" s="1"/>
  <c r="E39" i="69" s="1"/>
  <c r="E40" i="69" s="1"/>
  <c r="E41" i="69" s="1"/>
  <c r="E42" i="69" s="1"/>
  <c r="E43" i="69" s="1"/>
  <c r="E44" i="69" s="1"/>
  <c r="E45" i="69" s="1"/>
  <c r="E46" i="69" s="1"/>
  <c r="E47" i="69" s="1"/>
  <c r="E48" i="69" s="1"/>
  <c r="E49" i="69" s="1"/>
  <c r="E50" i="69" s="1"/>
  <c r="E51" i="69" s="1"/>
  <c r="E52" i="69" s="1"/>
  <c r="E53" i="69" s="1"/>
  <c r="E54" i="69" s="1"/>
  <c r="E55" i="69" s="1"/>
  <c r="E56" i="69" s="1"/>
  <c r="E57" i="69" s="1"/>
  <c r="E58" i="69" s="1"/>
  <c r="E59" i="69" s="1"/>
  <c r="E60" i="69" s="1"/>
  <c r="E61" i="69" s="1"/>
  <c r="E62" i="69" s="1"/>
  <c r="E63" i="69" s="1"/>
  <c r="E64" i="69" s="1"/>
  <c r="E65" i="69" s="1"/>
  <c r="E66" i="69" s="1"/>
  <c r="E67" i="69" s="1"/>
  <c r="E68" i="69" s="1"/>
  <c r="E69" i="69" s="1"/>
  <c r="E70" i="69" s="1"/>
  <c r="E71" i="69" s="1"/>
  <c r="E72" i="69" s="1"/>
  <c r="E73" i="69" s="1"/>
  <c r="E74" i="69" s="1"/>
  <c r="E75" i="69" s="1"/>
  <c r="E76" i="69" s="1"/>
  <c r="E77" i="69" s="1"/>
  <c r="E78" i="69" s="1"/>
  <c r="E79" i="69" s="1"/>
  <c r="D80" i="69"/>
  <c r="D24" i="63"/>
  <c r="D61" i="63" s="1"/>
  <c r="D23" i="66" l="1"/>
  <c r="D24" i="66" s="1"/>
  <c r="D25" i="66" s="1"/>
  <c r="D24" i="65"/>
  <c r="D25" i="65" s="1"/>
  <c r="D50" i="65"/>
  <c r="D51" i="65" s="1"/>
  <c r="E22" i="66"/>
  <c r="E23" i="66" s="1"/>
  <c r="E24" i="66" s="1"/>
  <c r="E25" i="66" s="1"/>
  <c r="E26" i="66" s="1"/>
  <c r="E27" i="66" s="1"/>
  <c r="E28" i="66" s="1"/>
  <c r="E29" i="66" s="1"/>
  <c r="E30" i="66" s="1"/>
  <c r="E31" i="66" s="1"/>
  <c r="E32" i="66" s="1"/>
  <c r="E33" i="66" s="1"/>
  <c r="E34" i="66" s="1"/>
  <c r="E35" i="66" s="1"/>
  <c r="E36" i="66" s="1"/>
  <c r="E37" i="66" s="1"/>
  <c r="E38" i="66" s="1"/>
  <c r="E39" i="66" s="1"/>
  <c r="E40" i="66" s="1"/>
  <c r="E41" i="66" s="1"/>
  <c r="E42" i="66" s="1"/>
  <c r="E43" i="66" s="1"/>
  <c r="E44" i="66" s="1"/>
  <c r="E45" i="66" s="1"/>
  <c r="E46" i="66" s="1"/>
  <c r="E47" i="66" s="1"/>
  <c r="E48" i="66" s="1"/>
  <c r="E49" i="66" s="1"/>
  <c r="E24" i="63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E37" i="63" s="1"/>
  <c r="E38" i="63" s="1"/>
  <c r="E39" i="63" s="1"/>
  <c r="E40" i="63" s="1"/>
  <c r="E41" i="63" s="1"/>
  <c r="E42" i="63" s="1"/>
  <c r="E43" i="63" s="1"/>
  <c r="E44" i="63" s="1"/>
  <c r="E45" i="63" s="1"/>
  <c r="E46" i="63" s="1"/>
  <c r="E47" i="63" s="1"/>
  <c r="E48" i="63" s="1"/>
  <c r="E49" i="63" s="1"/>
  <c r="E50" i="63" s="1"/>
  <c r="E51" i="63" s="1"/>
  <c r="E52" i="63" s="1"/>
  <c r="E53" i="63" s="1"/>
  <c r="E54" i="63" s="1"/>
  <c r="E55" i="63" s="1"/>
  <c r="E56" i="63" s="1"/>
  <c r="E57" i="63" s="1"/>
  <c r="E58" i="63" s="1"/>
  <c r="E59" i="63" s="1"/>
  <c r="E60" i="63" s="1"/>
  <c r="D24" i="67"/>
  <c r="E24" i="67"/>
  <c r="D50" i="66"/>
  <c r="D51" i="66" s="1"/>
  <c r="E23" i="65"/>
  <c r="E24" i="65" s="1"/>
  <c r="E25" i="65" s="1"/>
  <c r="E26" i="65" s="1"/>
  <c r="E27" i="65" s="1"/>
  <c r="E28" i="65" s="1"/>
  <c r="E29" i="65" s="1"/>
  <c r="E30" i="65" s="1"/>
  <c r="E31" i="65" s="1"/>
  <c r="E32" i="65" s="1"/>
  <c r="E33" i="65" s="1"/>
  <c r="E34" i="65" s="1"/>
  <c r="E35" i="65" s="1"/>
  <c r="E36" i="65" s="1"/>
  <c r="E37" i="65" s="1"/>
  <c r="E38" i="65" s="1"/>
  <c r="E39" i="65" s="1"/>
  <c r="E40" i="65" s="1"/>
  <c r="E41" i="65" s="1"/>
  <c r="E42" i="65" s="1"/>
  <c r="E43" i="65" s="1"/>
  <c r="E44" i="65" s="1"/>
  <c r="E45" i="65" s="1"/>
  <c r="E46" i="65" s="1"/>
  <c r="E47" i="65" s="1"/>
  <c r="E48" i="65" s="1"/>
  <c r="E49" i="65" s="1"/>
  <c r="E50" i="65" s="1"/>
  <c r="D25" i="67" l="1"/>
  <c r="D67" i="67" s="1"/>
  <c r="E25" i="67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E38" i="67" s="1"/>
  <c r="E39" i="67" s="1"/>
  <c r="E40" i="67" s="1"/>
  <c r="E41" i="67" s="1"/>
  <c r="E42" i="67" s="1"/>
  <c r="E43" i="67" s="1"/>
  <c r="E44" i="67" s="1"/>
  <c r="E45" i="67" s="1"/>
  <c r="E46" i="67" s="1"/>
  <c r="E47" i="67" s="1"/>
  <c r="E48" i="67" s="1"/>
  <c r="E49" i="67" s="1"/>
  <c r="E50" i="67" s="1"/>
  <c r="E51" i="67" s="1"/>
  <c r="E52" i="67" s="1"/>
  <c r="E53" i="67" s="1"/>
  <c r="E54" i="67" s="1"/>
  <c r="E55" i="67" s="1"/>
  <c r="E56" i="67" s="1"/>
  <c r="E57" i="67" s="1"/>
  <c r="E58" i="67" s="1"/>
  <c r="E59" i="67" s="1"/>
  <c r="E60" i="67" s="1"/>
  <c r="E61" i="67" s="1"/>
  <c r="E62" i="67" s="1"/>
  <c r="E63" i="67" s="1"/>
  <c r="E64" i="67" s="1"/>
  <c r="E65" i="67" s="1"/>
  <c r="E66" i="67" s="1"/>
  <c r="E67" i="67" s="1"/>
  <c r="E50" i="66"/>
  <c r="D68" i="67" l="1"/>
</calcChain>
</file>

<file path=xl/sharedStrings.xml><?xml version="1.0" encoding="utf-8"?>
<sst xmlns="http://schemas.openxmlformats.org/spreadsheetml/2006/main" count="836" uniqueCount="231">
  <si>
    <r>
      <t xml:space="preserve">DIRECTION: </t>
    </r>
    <r>
      <rPr>
        <sz val="14"/>
        <rFont val="Calibri"/>
        <family val="2"/>
      </rPr>
      <t>Please input data in yellow highlighted cells only.</t>
    </r>
  </si>
  <si>
    <t>NAME OF BUYER</t>
  </si>
  <si>
    <t>UNIT</t>
  </si>
  <si>
    <t>RESERVATION DATE</t>
  </si>
  <si>
    <t>HIGHLANDS PRIME, INC.</t>
  </si>
  <si>
    <t>ANNEX A</t>
  </si>
  <si>
    <t>SCHEDULE OF PAYMENTS</t>
  </si>
  <si>
    <t>UNIT AREA  (in sq.m.)</t>
  </si>
  <si>
    <t>PAYMENT TERM</t>
  </si>
  <si>
    <t>CONTRACT PRICE COMPUTATION:</t>
  </si>
  <si>
    <t>PAYMENT NO.</t>
  </si>
  <si>
    <t>DATE DUE</t>
  </si>
  <si>
    <t>PARTICULARS</t>
  </si>
  <si>
    <t>AMOUNT DUE</t>
  </si>
  <si>
    <t>OUTSTANDING BAL.</t>
  </si>
  <si>
    <t>Reservation Fee</t>
  </si>
  <si>
    <t>MA - 1</t>
  </si>
  <si>
    <t>MA - 2</t>
  </si>
  <si>
    <t>MA - 3</t>
  </si>
  <si>
    <t>MA - 4</t>
  </si>
  <si>
    <t>MA - 5</t>
  </si>
  <si>
    <t>MA - 6</t>
  </si>
  <si>
    <t>MA - 7</t>
  </si>
  <si>
    <t>MA - 8</t>
  </si>
  <si>
    <t>MA - 9</t>
  </si>
  <si>
    <t>MA - 10</t>
  </si>
  <si>
    <t>MA - 11</t>
  </si>
  <si>
    <t>MA - 12</t>
  </si>
  <si>
    <t>MA - 13</t>
  </si>
  <si>
    <t>MA - 14</t>
  </si>
  <si>
    <t>MA - 15</t>
  </si>
  <si>
    <t>MA - 16</t>
  </si>
  <si>
    <t>MA - 17</t>
  </si>
  <si>
    <t>MA - 18</t>
  </si>
  <si>
    <t>MA - 19</t>
  </si>
  <si>
    <t>MA - 20</t>
  </si>
  <si>
    <t>MA - 21</t>
  </si>
  <si>
    <t>MA - 22</t>
  </si>
  <si>
    <t>MA - 23</t>
  </si>
  <si>
    <t>MA - 24</t>
  </si>
  <si>
    <t>TOTAL</t>
  </si>
  <si>
    <t>REGISTRATION EXPENSES (subject to adjustment imposed by the respective government agencies):</t>
  </si>
  <si>
    <t xml:space="preserve">    plus 1% of the Reg. Fee as Legal Fee.</t>
  </si>
  <si>
    <t>4. Notarial/Miscellaneous Fees = P25,000.00</t>
  </si>
  <si>
    <t>CONFORME:</t>
  </si>
  <si>
    <t>BUYER</t>
  </si>
  <si>
    <t>WOODLANDS POINT</t>
  </si>
  <si>
    <t>Total Contract Price</t>
  </si>
  <si>
    <t>Down Payment</t>
  </si>
  <si>
    <t>1. Doc. Stamp Tax = 1.5% of the total unit price (subject to change without prior notice).</t>
  </si>
  <si>
    <t>2. Transfer Tax = 0.75% of the total unit price (subject to change without prior notice).</t>
  </si>
  <si>
    <t>NON-MEMBER</t>
  </si>
  <si>
    <t>MEMBER</t>
  </si>
  <si>
    <t xml:space="preserve">3. Registration Fee = P8,796 for the first P1.7M plus P90 for every P20,000 in excess of P1.7M; </t>
  </si>
  <si>
    <t xml:space="preserve"> </t>
  </si>
  <si>
    <t xml:space="preserve">DIRECTION: </t>
  </si>
  <si>
    <t>1. Click cell to navigate to selected payment schedule.</t>
  </si>
  <si>
    <t>Unit Price (VAT in)</t>
  </si>
  <si>
    <t>Installment 1</t>
  </si>
  <si>
    <t>Payment Terms</t>
  </si>
  <si>
    <t>LIST PRICE (VAT In)</t>
  </si>
  <si>
    <t>Add: TMGC Share</t>
  </si>
  <si>
    <t>List Price (VAT in)</t>
  </si>
  <si>
    <t>Less: TMGC Share</t>
  </si>
  <si>
    <t>20% over 6 months, 60% over 24 months, 20% Lump Sum</t>
  </si>
  <si>
    <t>DP - 1</t>
  </si>
  <si>
    <t>DP - 2</t>
  </si>
  <si>
    <t>DP - 3</t>
  </si>
  <si>
    <t>DP - 4</t>
  </si>
  <si>
    <t>DP - 5</t>
  </si>
  <si>
    <t>DP - 6</t>
  </si>
  <si>
    <t>Lump Sum</t>
  </si>
  <si>
    <t>Less: Term Discount</t>
  </si>
  <si>
    <t>MA - 25</t>
  </si>
  <si>
    <t>MA - 26</t>
  </si>
  <si>
    <t>MA - 27</t>
  </si>
  <si>
    <t>MA - 28</t>
  </si>
  <si>
    <t>MA - 29</t>
  </si>
  <si>
    <t>MA - 30</t>
  </si>
  <si>
    <t>10% DP, 20% over 6 months, 70% in 30 months</t>
  </si>
  <si>
    <t>9 Cedar Circle</t>
  </si>
  <si>
    <t>11 Elm Circle</t>
  </si>
  <si>
    <t>3 Cedar Circle</t>
  </si>
  <si>
    <t>1 Olive Circle</t>
  </si>
  <si>
    <t>10% over 6 months, 90% over 42 months</t>
  </si>
  <si>
    <t>MA - 31</t>
  </si>
  <si>
    <t>MA - 32</t>
  </si>
  <si>
    <t>MA - 33</t>
  </si>
  <si>
    <t>MA - 34</t>
  </si>
  <si>
    <t>MA - 35</t>
  </si>
  <si>
    <t>MA - 36</t>
  </si>
  <si>
    <t>MA - 37</t>
  </si>
  <si>
    <t>MA - 38</t>
  </si>
  <si>
    <t>MA - 39</t>
  </si>
  <si>
    <t>MA - 40</t>
  </si>
  <si>
    <t>MA - 41</t>
  </si>
  <si>
    <t>MA - 42</t>
  </si>
  <si>
    <t>MA2 - 1</t>
  </si>
  <si>
    <t>MA2 - 2</t>
  </si>
  <si>
    <t>MA2 - 3</t>
  </si>
  <si>
    <t>MA2 - 4</t>
  </si>
  <si>
    <t>MA2 - 5</t>
  </si>
  <si>
    <t>MA2 - 6</t>
  </si>
  <si>
    <t>MA2 - 7</t>
  </si>
  <si>
    <t>MA2 - 8</t>
  </si>
  <si>
    <t>MA2 - 9</t>
  </si>
  <si>
    <t>MA2 - 10</t>
  </si>
  <si>
    <t>MA2 - 11</t>
  </si>
  <si>
    <t>MA2 - 12</t>
  </si>
  <si>
    <t>MA2 - 13</t>
  </si>
  <si>
    <t>MA2 - 14</t>
  </si>
  <si>
    <t>MA2 - 15</t>
  </si>
  <si>
    <t>MA2 - 16</t>
  </si>
  <si>
    <t>MA2 - 17</t>
  </si>
  <si>
    <t>MA2 - 18</t>
  </si>
  <si>
    <t>MA2 - 19</t>
  </si>
  <si>
    <t>MA2 - 20</t>
  </si>
  <si>
    <t>MA2 - 21</t>
  </si>
  <si>
    <t>MA2 - 22</t>
  </si>
  <si>
    <t>MA2 - 23</t>
  </si>
  <si>
    <t>MA2 - 24</t>
  </si>
  <si>
    <t>MA2 - 25</t>
  </si>
  <si>
    <t>MA2 - 26</t>
  </si>
  <si>
    <t>MA2 - 27</t>
  </si>
  <si>
    <t>MA2 - 28</t>
  </si>
  <si>
    <t>MA2 - 29</t>
  </si>
  <si>
    <t>MA2 - 30</t>
  </si>
  <si>
    <t>9 CEDAR CIRCLE</t>
  </si>
  <si>
    <t xml:space="preserve">   Less : Unit Discount (%)</t>
  </si>
  <si>
    <t xml:space="preserve">              Discount Amount</t>
  </si>
  <si>
    <t xml:space="preserve">             Discount Amount</t>
  </si>
  <si>
    <t xml:space="preserve">   Less : Term Discount (%)</t>
  </si>
  <si>
    <t>Net Contract Price (NCP)</t>
  </si>
  <si>
    <t>Downpayment (DP)</t>
  </si>
  <si>
    <t>% of Net Contract Price</t>
  </si>
  <si>
    <t>Total Downpayment</t>
  </si>
  <si>
    <t>No. of Months to Pay</t>
  </si>
  <si>
    <t>Monthly Amortization</t>
  </si>
  <si>
    <t>Monthly Amortization (MA)</t>
  </si>
  <si>
    <t>Total Balance</t>
  </si>
  <si>
    <t xml:space="preserve">PAYMENT TERMS </t>
  </si>
  <si>
    <t>20% spot downpayment
40% over 24 months
40% lump sum</t>
  </si>
  <si>
    <t>10% spot downpayment
20% over 6 months
70% over 30 months</t>
  </si>
  <si>
    <t>SPOT DOWNPAYMENT 1</t>
  </si>
  <si>
    <t>SPOT DOWNPAYMENT 2</t>
  </si>
  <si>
    <t>INSTALLMENT 1</t>
  </si>
  <si>
    <t>INSTALLMENT 2</t>
  </si>
  <si>
    <t>20% over 6 months
60% over 24 months
20% lump sum</t>
  </si>
  <si>
    <t>10% over 6 months
90% over 42 months</t>
  </si>
  <si>
    <t>List Price (VAT-IN) net of TMGC</t>
  </si>
  <si>
    <t>*September 7, 2018</t>
  </si>
  <si>
    <t>10 CEDAR CIRCLE</t>
  </si>
  <si>
    <t>11 ELM CIRCLE</t>
  </si>
  <si>
    <t>3 CEDAR CIRCLE</t>
  </si>
  <si>
    <t>1 OLIVE CIRCLE</t>
  </si>
  <si>
    <t>8 BIRCH CIRCLE</t>
  </si>
  <si>
    <t>2. Click the "BACK TO DATA SHEET " word in the navigated worksheet to go back to "DATA SHEET".</t>
  </si>
  <si>
    <t>Back to Data Sheet</t>
  </si>
  <si>
    <t>Installment 2</t>
  </si>
  <si>
    <t>No DP Term 1</t>
  </si>
  <si>
    <t>No DP Term 2</t>
  </si>
  <si>
    <t>Less: Intro Discount</t>
  </si>
  <si>
    <t>100% over 60 months</t>
  </si>
  <si>
    <t>MA-1</t>
  </si>
  <si>
    <t>MA-2</t>
  </si>
  <si>
    <t>MA-3</t>
  </si>
  <si>
    <t>MA-4</t>
  </si>
  <si>
    <t>MA-5</t>
  </si>
  <si>
    <t>MA-6</t>
  </si>
  <si>
    <t>MA-7</t>
  </si>
  <si>
    <t>MA-8</t>
  </si>
  <si>
    <t>MA-9</t>
  </si>
  <si>
    <t>MA-10</t>
  </si>
  <si>
    <t>MA-11</t>
  </si>
  <si>
    <t>MA-12</t>
  </si>
  <si>
    <t>MA-13</t>
  </si>
  <si>
    <t>MA-14</t>
  </si>
  <si>
    <t>MA-15</t>
  </si>
  <si>
    <t>MA-16</t>
  </si>
  <si>
    <t>MA-17</t>
  </si>
  <si>
    <t>MA-18</t>
  </si>
  <si>
    <t>MA-19</t>
  </si>
  <si>
    <t>MA-20</t>
  </si>
  <si>
    <t>MA-21</t>
  </si>
  <si>
    <t>MA-22</t>
  </si>
  <si>
    <t>MA-23</t>
  </si>
  <si>
    <t>MA-24</t>
  </si>
  <si>
    <t>MA-25</t>
  </si>
  <si>
    <t>MA-26</t>
  </si>
  <si>
    <t>MA-27</t>
  </si>
  <si>
    <t>MA-28</t>
  </si>
  <si>
    <t>MA-29</t>
  </si>
  <si>
    <t>MA-30</t>
  </si>
  <si>
    <t>MA-31</t>
  </si>
  <si>
    <t>MA-32</t>
  </si>
  <si>
    <t>MA-33</t>
  </si>
  <si>
    <t>MA-34</t>
  </si>
  <si>
    <t>MA-35</t>
  </si>
  <si>
    <t>MA-36</t>
  </si>
  <si>
    <t>MA-37</t>
  </si>
  <si>
    <t>MA-38</t>
  </si>
  <si>
    <t>MA-39</t>
  </si>
  <si>
    <t>MA-40</t>
  </si>
  <si>
    <t>MA-41</t>
  </si>
  <si>
    <t>MA-42</t>
  </si>
  <si>
    <t>MA-43</t>
  </si>
  <si>
    <t>MA-44</t>
  </si>
  <si>
    <t>MA-45</t>
  </si>
  <si>
    <t>MA-46</t>
  </si>
  <si>
    <t>MA-47</t>
  </si>
  <si>
    <t>MA-48</t>
  </si>
  <si>
    <t>MA-49</t>
  </si>
  <si>
    <t>MA-50</t>
  </si>
  <si>
    <t>MA-51</t>
  </si>
  <si>
    <t>MA-52</t>
  </si>
  <si>
    <t>MA-53</t>
  </si>
  <si>
    <t>MA-54</t>
  </si>
  <si>
    <t>MA-55</t>
  </si>
  <si>
    <t>MA-56</t>
  </si>
  <si>
    <t>MA-57</t>
  </si>
  <si>
    <t>MA-58</t>
  </si>
  <si>
    <t>MA-59</t>
  </si>
  <si>
    <t>MA-60</t>
  </si>
  <si>
    <t>8 Birch Circle</t>
  </si>
  <si>
    <t>Unit Price (VAT in) net of TMGC</t>
  </si>
  <si>
    <t xml:space="preserve">Unit Price (VAT in) </t>
  </si>
  <si>
    <t>3 Olive Circle</t>
  </si>
  <si>
    <t>Less: Unit Discount</t>
  </si>
  <si>
    <t>Effective Oct 10 to Dec 31, 2019</t>
  </si>
  <si>
    <t>Less: Add'l Discount</t>
  </si>
  <si>
    <t>3 olive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</si>
</sst>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 d\,\ yyyy;@"/>
    <numFmt numFmtId="165" formatCode="_(* #,##0.00_);_(* \(#,##0.00\);_(* \-??_);_(@_)"/>
    <numFmt numFmtId="166" formatCode="0.00_)"/>
    <numFmt numFmtId="167" formatCode="[$-409]mmmm\-yy;@"/>
    <numFmt numFmtId="168" formatCode="[$-409]d\-mmm\-yyyy;@"/>
    <numFmt numFmtId="169" formatCode="0.000"/>
    <numFmt numFmtId="170" formatCode="0.000000000"/>
    <numFmt numFmtId="171" formatCode="0.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6"/>
      <color rgb="FFC00000"/>
      <name val="Aparajita"/>
      <family val="2"/>
    </font>
    <font>
      <b/>
      <sz val="16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165" fontId="6" fillId="0" borderId="0"/>
    <xf numFmtId="0" fontId="6" fillId="0" borderId="0"/>
    <xf numFmtId="9" fontId="6" fillId="0" borderId="0"/>
    <xf numFmtId="38" fontId="7" fillId="3" borderId="0" applyNumberFormat="0" applyBorder="0" applyAlignment="0" applyProtection="0"/>
    <xf numFmtId="10" fontId="7" fillId="4" borderId="7" applyNumberFormat="0" applyBorder="0" applyAlignment="0" applyProtection="0"/>
    <xf numFmtId="166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ont="1" applyFill="1" applyBorder="1" applyAlignment="1">
      <alignment horizontal="left" indent="2"/>
    </xf>
    <xf numFmtId="0" fontId="4" fillId="0" borderId="0" xfId="0" applyFont="1"/>
    <xf numFmtId="0" fontId="0" fillId="2" borderId="0" xfId="0" applyFill="1"/>
    <xf numFmtId="0" fontId="4" fillId="2" borderId="0" xfId="0" applyFont="1" applyFill="1"/>
    <xf numFmtId="0" fontId="0" fillId="2" borderId="5" xfId="0" applyFont="1" applyFill="1" applyBorder="1" applyAlignment="1">
      <alignment horizontal="left" indent="2"/>
    </xf>
    <xf numFmtId="0" fontId="17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3" fontId="10" fillId="0" borderId="0" xfId="1" applyFont="1" applyProtection="1"/>
    <xf numFmtId="43" fontId="10" fillId="0" borderId="8" xfId="1" applyFont="1" applyBorder="1" applyProtection="1"/>
    <xf numFmtId="10" fontId="10" fillId="0" borderId="0" xfId="0" applyNumberFormat="1" applyFont="1" applyAlignment="1" applyProtection="1">
      <alignment horizontal="center"/>
      <protection locked="0"/>
    </xf>
    <xf numFmtId="43" fontId="10" fillId="0" borderId="15" xfId="1" applyFont="1" applyBorder="1" applyProtection="1"/>
    <xf numFmtId="43" fontId="10" fillId="0" borderId="15" xfId="0" applyNumberFormat="1" applyFont="1" applyBorder="1" applyProtection="1"/>
    <xf numFmtId="43" fontId="10" fillId="0" borderId="21" xfId="1" applyFont="1" applyBorder="1" applyProtection="1"/>
    <xf numFmtId="43" fontId="10" fillId="0" borderId="21" xfId="0" applyNumberFormat="1" applyFont="1" applyBorder="1" applyProtection="1"/>
    <xf numFmtId="39" fontId="10" fillId="0" borderId="0" xfId="0" applyNumberFormat="1" applyFont="1" applyBorder="1" applyProtection="1"/>
    <xf numFmtId="43" fontId="12" fillId="0" borderId="14" xfId="0" applyNumberFormat="1" applyFont="1" applyBorder="1" applyProtection="1"/>
    <xf numFmtId="43" fontId="10" fillId="0" borderId="19" xfId="0" applyNumberFormat="1" applyFont="1" applyBorder="1" applyProtection="1"/>
    <xf numFmtId="9" fontId="13" fillId="0" borderId="0" xfId="2" applyFont="1" applyAlignment="1" applyProtection="1">
      <alignment horizontal="center"/>
    </xf>
    <xf numFmtId="0" fontId="0" fillId="5" borderId="4" xfId="0" quotePrefix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64" fontId="0" fillId="5" borderId="6" xfId="0" applyNumberFormat="1" applyFill="1" applyBorder="1" applyAlignment="1" applyProtection="1">
      <alignment horizontal="center"/>
      <protection locked="0"/>
    </xf>
    <xf numFmtId="49" fontId="18" fillId="7" borderId="7" xfId="24" applyNumberFormat="1" applyFont="1" applyFill="1" applyBorder="1" applyAlignment="1" applyProtection="1">
      <alignment horizontal="center"/>
    </xf>
    <xf numFmtId="49" fontId="18" fillId="8" borderId="7" xfId="24" applyNumberFormat="1" applyFont="1" applyFill="1" applyBorder="1" applyAlignment="1" applyProtection="1">
      <alignment horizontal="center"/>
    </xf>
    <xf numFmtId="43" fontId="10" fillId="0" borderId="22" xfId="1" applyFont="1" applyBorder="1" applyProtection="1"/>
    <xf numFmtId="43" fontId="10" fillId="0" borderId="22" xfId="0" applyNumberFormat="1" applyFont="1" applyBorder="1" applyProtection="1"/>
    <xf numFmtId="43" fontId="19" fillId="0" borderId="0" xfId="1" applyFont="1" applyProtection="1"/>
    <xf numFmtId="0" fontId="0" fillId="0" borderId="0" xfId="0" applyProtection="1"/>
    <xf numFmtId="0" fontId="15" fillId="0" borderId="0" xfId="24" applyFont="1" applyProtection="1"/>
    <xf numFmtId="0" fontId="16" fillId="0" borderId="0" xfId="0" applyFont="1" applyAlignment="1" applyProtection="1">
      <alignment horizontal="center"/>
    </xf>
    <xf numFmtId="0" fontId="12" fillId="0" borderId="0" xfId="0" applyFont="1" applyProtection="1"/>
    <xf numFmtId="0" fontId="0" fillId="5" borderId="0" xfId="0" applyFill="1" applyProtection="1"/>
    <xf numFmtId="0" fontId="12" fillId="6" borderId="10" xfId="0" applyFont="1" applyFill="1" applyBorder="1" applyAlignment="1" applyProtection="1">
      <alignment horizontal="left"/>
    </xf>
    <xf numFmtId="0" fontId="0" fillId="6" borderId="19" xfId="0" applyFill="1" applyBorder="1" applyProtection="1"/>
    <xf numFmtId="0" fontId="0" fillId="6" borderId="18" xfId="0" applyFill="1" applyBorder="1" applyProtection="1"/>
    <xf numFmtId="0" fontId="10" fillId="0" borderId="1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16" xfId="0" applyBorder="1" applyProtection="1"/>
    <xf numFmtId="4" fontId="10" fillId="0" borderId="0" xfId="0" applyNumberFormat="1" applyFont="1" applyBorder="1" applyAlignment="1" applyProtection="1">
      <alignment horizontal="left"/>
    </xf>
    <xf numFmtId="39" fontId="10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39" fontId="10" fillId="0" borderId="8" xfId="0" applyNumberFormat="1" applyFont="1" applyBorder="1" applyAlignment="1" applyProtection="1"/>
    <xf numFmtId="0" fontId="0" fillId="0" borderId="8" xfId="0" applyBorder="1" applyProtection="1"/>
    <xf numFmtId="0" fontId="0" fillId="0" borderId="17" xfId="0" applyBorder="1" applyProtection="1"/>
    <xf numFmtId="0" fontId="14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43" fontId="14" fillId="0" borderId="0" xfId="0" applyNumberFormat="1" applyFont="1" applyProtection="1"/>
    <xf numFmtId="10" fontId="10" fillId="0" borderId="0" xfId="0" applyNumberFormat="1" applyFont="1" applyAlignment="1" applyProtection="1">
      <alignment horizontal="center"/>
    </xf>
    <xf numFmtId="39" fontId="14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43" fontId="10" fillId="0" borderId="0" xfId="0" applyNumberFormat="1" applyFont="1" applyAlignment="1" applyProtection="1">
      <alignment horizontal="center"/>
    </xf>
    <xf numFmtId="0" fontId="14" fillId="0" borderId="0" xfId="0" applyFont="1" applyBorder="1" applyProtection="1"/>
    <xf numFmtId="43" fontId="14" fillId="0" borderId="0" xfId="0" applyNumberFormat="1" applyFont="1" applyBorder="1" applyProtection="1"/>
    <xf numFmtId="43" fontId="10" fillId="0" borderId="0" xfId="0" applyNumberFormat="1" applyFont="1" applyBorder="1" applyProtection="1"/>
    <xf numFmtId="9" fontId="14" fillId="0" borderId="20" xfId="0" applyNumberFormat="1" applyFont="1" applyBorder="1" applyProtection="1"/>
    <xf numFmtId="0" fontId="10" fillId="6" borderId="7" xfId="0" applyFont="1" applyFill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167" fontId="10" fillId="0" borderId="15" xfId="0" applyNumberFormat="1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167" fontId="10" fillId="0" borderId="21" xfId="0" applyNumberFormat="1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43" fontId="10" fillId="0" borderId="13" xfId="1" applyFont="1" applyBorder="1" applyProtection="1"/>
    <xf numFmtId="43" fontId="10" fillId="0" borderId="13" xfId="0" applyNumberFormat="1" applyFont="1" applyBorder="1" applyProtection="1"/>
    <xf numFmtId="0" fontId="11" fillId="0" borderId="0" xfId="0" applyFont="1" applyBorder="1" applyProtection="1"/>
    <xf numFmtId="164" fontId="10" fillId="0" borderId="0" xfId="0" applyNumberFormat="1" applyFont="1" applyAlignment="1" applyProtection="1">
      <alignment horizontal="center"/>
    </xf>
    <xf numFmtId="0" fontId="11" fillId="0" borderId="0" xfId="0" applyFont="1" applyProtection="1"/>
    <xf numFmtId="0" fontId="10" fillId="0" borderId="8" xfId="0" applyFont="1" applyBorder="1" applyProtection="1"/>
    <xf numFmtId="0" fontId="10" fillId="0" borderId="0" xfId="0" applyFont="1" applyAlignment="1" applyProtection="1">
      <alignment horizontal="center"/>
    </xf>
    <xf numFmtId="0" fontId="10" fillId="2" borderId="0" xfId="0" applyFont="1" applyFill="1" applyProtection="1"/>
    <xf numFmtId="168" fontId="10" fillId="2" borderId="0" xfId="0" applyNumberFormat="1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43" fontId="12" fillId="2" borderId="0" xfId="1" applyFont="1" applyFill="1" applyProtection="1"/>
    <xf numFmtId="0" fontId="10" fillId="0" borderId="9" xfId="0" applyFont="1" applyBorder="1" applyAlignment="1" applyProtection="1">
      <alignment horizontal="center"/>
    </xf>
    <xf numFmtId="43" fontId="10" fillId="0" borderId="9" xfId="1" applyFont="1" applyBorder="1" applyProtection="1"/>
    <xf numFmtId="43" fontId="10" fillId="0" borderId="9" xfId="0" applyNumberFormat="1" applyFont="1" applyBorder="1" applyProtection="1"/>
    <xf numFmtId="0" fontId="10" fillId="11" borderId="29" xfId="0" applyFont="1" applyFill="1" applyBorder="1" applyProtection="1"/>
    <xf numFmtId="168" fontId="10" fillId="11" borderId="30" xfId="0" applyNumberFormat="1" applyFont="1" applyFill="1" applyBorder="1" applyAlignment="1" applyProtection="1">
      <alignment horizontal="center"/>
    </xf>
    <xf numFmtId="0" fontId="12" fillId="11" borderId="30" xfId="0" applyFont="1" applyFill="1" applyBorder="1" applyAlignment="1" applyProtection="1">
      <alignment horizontal="center"/>
    </xf>
    <xf numFmtId="43" fontId="12" fillId="11" borderId="30" xfId="1" applyFont="1" applyFill="1" applyBorder="1" applyProtection="1"/>
    <xf numFmtId="0" fontId="10" fillId="11" borderId="34" xfId="0" applyFont="1" applyFill="1" applyBorder="1" applyProtection="1"/>
    <xf numFmtId="0" fontId="10" fillId="6" borderId="10" xfId="0" applyFont="1" applyFill="1" applyBorder="1" applyAlignment="1" applyProtection="1">
      <alignment horizontal="center"/>
    </xf>
    <xf numFmtId="0" fontId="10" fillId="6" borderId="26" xfId="0" applyFont="1" applyFill="1" applyBorder="1" applyAlignment="1" applyProtection="1">
      <alignment horizontal="center"/>
    </xf>
    <xf numFmtId="0" fontId="10" fillId="6" borderId="18" xfId="0" applyFont="1" applyFill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167" fontId="10" fillId="0" borderId="27" xfId="0" applyNumberFormat="1" applyFont="1" applyBorder="1" applyAlignment="1" applyProtection="1">
      <alignment horizontal="center"/>
    </xf>
    <xf numFmtId="43" fontId="10" fillId="0" borderId="23" xfId="0" applyNumberFormat="1" applyFont="1" applyBorder="1" applyProtection="1"/>
    <xf numFmtId="0" fontId="10" fillId="0" borderId="28" xfId="0" applyFont="1" applyBorder="1" applyAlignment="1" applyProtection="1">
      <alignment horizontal="center"/>
    </xf>
    <xf numFmtId="167" fontId="10" fillId="0" borderId="28" xfId="0" applyNumberFormat="1" applyFont="1" applyBorder="1" applyAlignment="1" applyProtection="1">
      <alignment horizontal="center"/>
    </xf>
    <xf numFmtId="43" fontId="10" fillId="0" borderId="24" xfId="0" applyNumberFormat="1" applyFont="1" applyBorder="1" applyProtection="1"/>
    <xf numFmtId="43" fontId="10" fillId="0" borderId="25" xfId="0" applyNumberFormat="1" applyFont="1" applyBorder="1" applyProtection="1"/>
    <xf numFmtId="0" fontId="10" fillId="0" borderId="22" xfId="0" applyFont="1" applyBorder="1" applyAlignment="1" applyProtection="1">
      <alignment horizontal="center"/>
    </xf>
    <xf numFmtId="167" fontId="10" fillId="0" borderId="22" xfId="0" applyNumberFormat="1" applyFont="1" applyBorder="1" applyAlignment="1" applyProtection="1">
      <alignment horizontal="center"/>
    </xf>
    <xf numFmtId="0" fontId="10" fillId="6" borderId="30" xfId="0" applyFont="1" applyFill="1" applyBorder="1" applyAlignment="1" applyProtection="1">
      <alignment horizontal="center"/>
    </xf>
    <xf numFmtId="167" fontId="10" fillId="0" borderId="31" xfId="0" applyNumberFormat="1" applyFont="1" applyBorder="1" applyAlignment="1" applyProtection="1">
      <alignment horizontal="center"/>
    </xf>
    <xf numFmtId="167" fontId="10" fillId="0" borderId="32" xfId="0" applyNumberFormat="1" applyFont="1" applyBorder="1" applyAlignment="1" applyProtection="1">
      <alignment horizontal="center"/>
    </xf>
    <xf numFmtId="0" fontId="10" fillId="6" borderId="19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0" fillId="2" borderId="0" xfId="0" applyFill="1" applyProtection="1"/>
    <xf numFmtId="0" fontId="1" fillId="0" borderId="0" xfId="17" applyFont="1" applyFill="1"/>
    <xf numFmtId="0" fontId="1" fillId="0" borderId="0" xfId="17" applyFont="1"/>
    <xf numFmtId="0" fontId="20" fillId="0" borderId="0" xfId="17" applyFont="1" applyBorder="1"/>
    <xf numFmtId="10" fontId="20" fillId="0" borderId="0" xfId="17" applyNumberFormat="1" applyFont="1" applyBorder="1"/>
    <xf numFmtId="0" fontId="10" fillId="0" borderId="0" xfId="17" applyFont="1" applyFill="1"/>
    <xf numFmtId="0" fontId="10" fillId="0" borderId="0" xfId="17" applyFont="1"/>
    <xf numFmtId="0" fontId="10" fillId="0" borderId="0" xfId="17" applyFont="1" applyFill="1" applyAlignment="1">
      <alignment vertical="center"/>
    </xf>
    <xf numFmtId="0" fontId="10" fillId="0" borderId="0" xfId="17" applyFont="1" applyAlignment="1">
      <alignment vertical="center"/>
    </xf>
    <xf numFmtId="0" fontId="12" fillId="0" borderId="0" xfId="17" applyFont="1" applyFill="1" applyAlignment="1">
      <alignment vertical="center"/>
    </xf>
    <xf numFmtId="0" fontId="12" fillId="0" borderId="0" xfId="17" applyFont="1" applyAlignment="1">
      <alignment vertical="center"/>
    </xf>
    <xf numFmtId="0" fontId="10" fillId="2" borderId="0" xfId="17" applyFont="1" applyFill="1" applyBorder="1" applyAlignment="1">
      <alignment vertical="center"/>
    </xf>
    <xf numFmtId="0" fontId="10" fillId="2" borderId="0" xfId="17" applyFont="1" applyFill="1" applyAlignment="1">
      <alignment vertical="center"/>
    </xf>
    <xf numFmtId="0" fontId="24" fillId="12" borderId="7" xfId="17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/>
    </xf>
    <xf numFmtId="0" fontId="25" fillId="0" borderId="0" xfId="17" applyFont="1" applyAlignment="1">
      <alignment horizontal="right"/>
    </xf>
    <xf numFmtId="0" fontId="20" fillId="12" borderId="34" xfId="0" applyFont="1" applyFill="1" applyBorder="1" applyAlignment="1">
      <alignment horizontal="center" vertical="center"/>
    </xf>
    <xf numFmtId="0" fontId="24" fillId="12" borderId="34" xfId="17" applyFont="1" applyFill="1" applyBorder="1" applyAlignment="1">
      <alignment horizontal="center" vertical="center" wrapText="1"/>
    </xf>
    <xf numFmtId="0" fontId="12" fillId="2" borderId="15" xfId="17" applyFont="1" applyFill="1" applyBorder="1" applyAlignment="1">
      <alignment horizontal="left" vertical="center" wrapText="1"/>
    </xf>
    <xf numFmtId="0" fontId="10" fillId="2" borderId="21" xfId="17" applyFont="1" applyFill="1" applyBorder="1" applyAlignment="1">
      <alignment vertical="center"/>
    </xf>
    <xf numFmtId="0" fontId="12" fillId="2" borderId="13" xfId="17" applyFont="1" applyFill="1" applyBorder="1" applyAlignment="1">
      <alignment vertical="center"/>
    </xf>
    <xf numFmtId="0" fontId="12" fillId="2" borderId="21" xfId="17" applyFont="1" applyFill="1" applyBorder="1" applyAlignment="1">
      <alignment vertical="center"/>
    </xf>
    <xf numFmtId="0" fontId="20" fillId="12" borderId="30" xfId="0" applyFont="1" applyFill="1" applyBorder="1" applyAlignment="1">
      <alignment horizontal="center" vertical="center"/>
    </xf>
    <xf numFmtId="0" fontId="24" fillId="12" borderId="30" xfId="17" applyFont="1" applyFill="1" applyBorder="1" applyAlignment="1">
      <alignment horizontal="center" vertical="center" wrapText="1"/>
    </xf>
    <xf numFmtId="4" fontId="20" fillId="2" borderId="31" xfId="17" applyNumberFormat="1" applyFont="1" applyFill="1" applyBorder="1" applyAlignment="1">
      <alignment horizontal="right" vertical="center" wrapText="1"/>
    </xf>
    <xf numFmtId="9" fontId="10" fillId="2" borderId="32" xfId="2" applyFont="1" applyFill="1" applyBorder="1" applyAlignment="1">
      <alignment horizontal="right" vertical="center"/>
    </xf>
    <xf numFmtId="4" fontId="1" fillId="2" borderId="32" xfId="17" applyNumberFormat="1" applyFont="1" applyFill="1" applyBorder="1" applyAlignment="1">
      <alignment horizontal="right" vertical="center"/>
    </xf>
    <xf numFmtId="4" fontId="20" fillId="2" borderId="33" xfId="17" applyNumberFormat="1" applyFont="1" applyFill="1" applyBorder="1" applyAlignment="1">
      <alignment horizontal="right" vertical="center"/>
    </xf>
    <xf numFmtId="0" fontId="10" fillId="2" borderId="32" xfId="17" applyFont="1" applyFill="1" applyBorder="1" applyAlignment="1">
      <alignment horizontal="right" vertical="center"/>
    </xf>
    <xf numFmtId="9" fontId="1" fillId="2" borderId="32" xfId="2" applyFont="1" applyFill="1" applyBorder="1" applyAlignment="1">
      <alignment horizontal="right" vertical="center"/>
    </xf>
    <xf numFmtId="0" fontId="1" fillId="2" borderId="32" xfId="17" applyFont="1" applyFill="1" applyBorder="1" applyAlignment="1">
      <alignment horizontal="right" vertical="center"/>
    </xf>
    <xf numFmtId="4" fontId="20" fillId="2" borderId="15" xfId="17" applyNumberFormat="1" applyFont="1" applyFill="1" applyBorder="1" applyAlignment="1">
      <alignment horizontal="right" vertical="center" wrapText="1"/>
    </xf>
    <xf numFmtId="9" fontId="10" fillId="2" borderId="21" xfId="2" applyFont="1" applyFill="1" applyBorder="1" applyAlignment="1">
      <alignment horizontal="right" vertical="center"/>
    </xf>
    <xf numFmtId="4" fontId="1" fillId="2" borderId="21" xfId="17" applyNumberFormat="1" applyFont="1" applyFill="1" applyBorder="1" applyAlignment="1">
      <alignment horizontal="right" vertical="center"/>
    </xf>
    <xf numFmtId="4" fontId="20" fillId="2" borderId="13" xfId="17" applyNumberFormat="1" applyFont="1" applyFill="1" applyBorder="1" applyAlignment="1">
      <alignment horizontal="right" vertical="center"/>
    </xf>
    <xf numFmtId="0" fontId="10" fillId="2" borderId="21" xfId="17" applyFont="1" applyFill="1" applyBorder="1" applyAlignment="1">
      <alignment horizontal="right" vertical="center"/>
    </xf>
    <xf numFmtId="9" fontId="1" fillId="2" borderId="21" xfId="2" applyFont="1" applyFill="1" applyBorder="1" applyAlignment="1">
      <alignment horizontal="right" vertical="center"/>
    </xf>
    <xf numFmtId="0" fontId="1" fillId="2" borderId="21" xfId="17" applyFont="1" applyFill="1" applyBorder="1" applyAlignment="1">
      <alignment horizontal="right" vertical="center"/>
    </xf>
    <xf numFmtId="43" fontId="1" fillId="2" borderId="32" xfId="1" applyFont="1" applyFill="1" applyBorder="1" applyAlignment="1">
      <alignment horizontal="right" vertical="center"/>
    </xf>
    <xf numFmtId="43" fontId="1" fillId="2" borderId="21" xfId="1" applyFont="1" applyFill="1" applyBorder="1" applyAlignment="1">
      <alignment horizontal="right" vertical="center"/>
    </xf>
    <xf numFmtId="0" fontId="20" fillId="2" borderId="21" xfId="17" applyFont="1" applyFill="1" applyBorder="1" applyAlignment="1">
      <alignment vertical="center"/>
    </xf>
    <xf numFmtId="4" fontId="20" fillId="2" borderId="32" xfId="17" applyNumberFormat="1" applyFont="1" applyFill="1" applyBorder="1" applyAlignment="1">
      <alignment horizontal="right" vertical="center"/>
    </xf>
    <xf numFmtId="3" fontId="12" fillId="2" borderId="32" xfId="17" applyNumberFormat="1" applyFont="1" applyFill="1" applyBorder="1" applyAlignment="1">
      <alignment horizontal="right" vertical="center"/>
    </xf>
    <xf numFmtId="3" fontId="20" fillId="2" borderId="32" xfId="17" applyNumberFormat="1" applyFont="1" applyFill="1" applyBorder="1" applyAlignment="1">
      <alignment horizontal="right" vertical="center"/>
    </xf>
    <xf numFmtId="4" fontId="20" fillId="2" borderId="21" xfId="17" applyNumberFormat="1" applyFont="1" applyFill="1" applyBorder="1" applyAlignment="1">
      <alignment horizontal="right" vertical="center"/>
    </xf>
    <xf numFmtId="3" fontId="12" fillId="2" borderId="21" xfId="17" applyNumberFormat="1" applyFont="1" applyFill="1" applyBorder="1" applyAlignment="1">
      <alignment horizontal="right" vertical="center"/>
    </xf>
    <xf numFmtId="3" fontId="20" fillId="2" borderId="21" xfId="17" applyNumberFormat="1" applyFont="1" applyFill="1" applyBorder="1" applyAlignment="1">
      <alignment horizontal="right" vertical="center"/>
    </xf>
    <xf numFmtId="43" fontId="10" fillId="0" borderId="21" xfId="1" applyNumberFormat="1" applyFont="1" applyBorder="1" applyProtection="1"/>
    <xf numFmtId="43" fontId="10" fillId="0" borderId="13" xfId="1" applyNumberFormat="1" applyFont="1" applyBorder="1" applyProtection="1"/>
    <xf numFmtId="2" fontId="0" fillId="0" borderId="0" xfId="0" applyNumberFormat="1" applyProtection="1"/>
    <xf numFmtId="169" fontId="0" fillId="0" borderId="0" xfId="0" applyNumberFormat="1" applyProtection="1"/>
    <xf numFmtId="9" fontId="0" fillId="0" borderId="0" xfId="2" applyFont="1" applyProtection="1"/>
    <xf numFmtId="170" fontId="0" fillId="0" borderId="0" xfId="0" applyNumberFormat="1" applyProtection="1"/>
    <xf numFmtId="171" fontId="0" fillId="0" borderId="0" xfId="0" applyNumberFormat="1" applyProtection="1"/>
    <xf numFmtId="0" fontId="26" fillId="5" borderId="0" xfId="24" applyFont="1" applyFill="1" applyProtection="1">
      <protection locked="0"/>
    </xf>
    <xf numFmtId="0" fontId="9" fillId="9" borderId="7" xfId="24" applyFill="1" applyBorder="1" applyAlignment="1" applyProtection="1">
      <alignment horizontal="center"/>
    </xf>
    <xf numFmtId="0" fontId="9" fillId="10" borderId="7" xfId="24" applyFill="1" applyBorder="1" applyAlignment="1" applyProtection="1">
      <alignment horizontal="center"/>
    </xf>
    <xf numFmtId="0" fontId="27" fillId="2" borderId="0" xfId="0" applyFont="1" applyFill="1"/>
    <xf numFmtId="43" fontId="0" fillId="0" borderId="0" xfId="0" applyNumberFormat="1" applyProtection="1"/>
    <xf numFmtId="0" fontId="10" fillId="0" borderId="35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43" fontId="10" fillId="0" borderId="36" xfId="0" applyNumberFormat="1" applyFont="1" applyBorder="1" applyProtection="1"/>
    <xf numFmtId="43" fontId="10" fillId="0" borderId="16" xfId="0" applyNumberFormat="1" applyFont="1" applyBorder="1" applyProtection="1"/>
    <xf numFmtId="0" fontId="26" fillId="5" borderId="37" xfId="24" applyFont="1" applyFill="1" applyBorder="1" applyProtection="1">
      <protection locked="0"/>
    </xf>
    <xf numFmtId="0" fontId="28" fillId="0" borderId="0" xfId="0" applyFont="1"/>
    <xf numFmtId="43" fontId="28" fillId="0" borderId="0" xfId="1" applyFont="1"/>
    <xf numFmtId="43" fontId="10" fillId="0" borderId="0" xfId="1" applyFont="1" applyBorder="1" applyProtection="1"/>
    <xf numFmtId="43" fontId="15" fillId="0" borderId="0" xfId="0" applyNumberFormat="1" applyFont="1" applyProtection="1"/>
    <xf numFmtId="4" fontId="15" fillId="0" borderId="0" xfId="0" applyNumberFormat="1" applyFont="1" applyProtection="1"/>
    <xf numFmtId="0" fontId="28" fillId="0" borderId="0" xfId="1" applyNumberFormat="1" applyFont="1" applyAlignment="1">
      <alignment horizontal="center"/>
    </xf>
    <xf numFmtId="9" fontId="28" fillId="0" borderId="0" xfId="1" applyNumberFormat="1" applyFont="1" applyAlignment="1">
      <alignment horizontal="center"/>
    </xf>
    <xf numFmtId="0" fontId="28" fillId="0" borderId="0" xfId="0" applyFont="1" applyBorder="1"/>
    <xf numFmtId="2" fontId="28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17" applyFont="1" applyAlignment="1">
      <alignment horizontal="center"/>
    </xf>
    <xf numFmtId="0" fontId="22" fillId="12" borderId="7" xfId="17" applyFont="1" applyFill="1" applyBorder="1" applyAlignment="1">
      <alignment horizontal="center" vertical="center" wrapText="1"/>
    </xf>
    <xf numFmtId="0" fontId="12" fillId="6" borderId="19" xfId="0" applyFont="1" applyFill="1" applyBorder="1" applyAlignment="1" applyProtection="1">
      <alignment horizontal="left"/>
      <protection locked="0"/>
    </xf>
  </cellXfs>
  <cellStyles count="26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5" xfId="8" xr:uid="{00000000-0005-0000-0000-000006000000}"/>
    <cellStyle name="Excel Built-in Comma" xfId="9" xr:uid="{00000000-0005-0000-0000-000007000000}"/>
    <cellStyle name="Excel Built-in Normal" xfId="10" xr:uid="{00000000-0005-0000-0000-000008000000}"/>
    <cellStyle name="Excel Built-in Percent" xfId="11" xr:uid="{00000000-0005-0000-0000-000009000000}"/>
    <cellStyle name="Grey" xfId="12" xr:uid="{00000000-0005-0000-0000-00000A000000}"/>
    <cellStyle name="Hyperlink" xfId="24" builtinId="8"/>
    <cellStyle name="Hyperlink 2" xfId="25" xr:uid="{00000000-0005-0000-0000-00000C000000}"/>
    <cellStyle name="Input [yellow]" xfId="13" xr:uid="{00000000-0005-0000-0000-00000D000000}"/>
    <cellStyle name="Normal" xfId="0" builtinId="0"/>
    <cellStyle name="Normal - Style1" xfId="14" xr:uid="{00000000-0005-0000-0000-00000F000000}"/>
    <cellStyle name="Normal 2" xfId="15" xr:uid="{00000000-0005-0000-0000-000010000000}"/>
    <cellStyle name="Normal 2 2" xfId="16" xr:uid="{00000000-0005-0000-0000-000011000000}"/>
    <cellStyle name="Normal 3" xfId="17" xr:uid="{00000000-0005-0000-0000-000012000000}"/>
    <cellStyle name="Normal 4" xfId="18" xr:uid="{00000000-0005-0000-0000-000013000000}"/>
    <cellStyle name="Percent" xfId="2" builtinId="5"/>
    <cellStyle name="Percent [2]" xfId="19" xr:uid="{00000000-0005-0000-0000-000015000000}"/>
    <cellStyle name="Percent 2" xfId="20" xr:uid="{00000000-0005-0000-0000-000016000000}"/>
    <cellStyle name="Percent 2 2" xfId="21" xr:uid="{00000000-0005-0000-0000-000017000000}"/>
    <cellStyle name="Percent 3" xfId="22" xr:uid="{00000000-0005-0000-0000-000018000000}"/>
    <cellStyle name="Percent 4" xfId="23" xr:uid="{00000000-0005-0000-0000-000019000000}"/>
  </cellStyles>
  <dxfs count="0"/>
  <tableStyles count="0" defaultTableStyle="TableStyleMedium2" defaultPivotStyle="PivotStyleLight16"/>
  <colors>
    <mruColors>
      <color rgb="FF000099"/>
      <color rgb="FFFFFF99"/>
      <color rgb="FFFFCC66"/>
      <color rgb="FFFF99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1783201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716526" cy="838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1104901</xdr:colOff>
      <xdr:row>3</xdr:row>
      <xdr:rowOff>107757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028701" cy="6887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1095376</xdr:colOff>
      <xdr:row>3</xdr:row>
      <xdr:rowOff>117282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028701" cy="6887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1133476</xdr:colOff>
      <xdr:row>3</xdr:row>
      <xdr:rowOff>117282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028701" cy="688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66675</xdr:rowOff>
    </xdr:from>
    <xdr:to>
      <xdr:col>1</xdr:col>
      <xdr:colOff>1390650</xdr:colOff>
      <xdr:row>5</xdr:row>
      <xdr:rowOff>79182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504825"/>
          <a:ext cx="1257300" cy="688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1783201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716526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1783201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716526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1783201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716526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1783201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716526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0</xdr:col>
      <xdr:colOff>1219201</xdr:colOff>
      <xdr:row>3</xdr:row>
      <xdr:rowOff>79182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"/>
          <a:ext cx="1028701" cy="688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0</xdr:col>
      <xdr:colOff>1114426</xdr:colOff>
      <xdr:row>3</xdr:row>
      <xdr:rowOff>98232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028701" cy="6887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1133476</xdr:colOff>
      <xdr:row>3</xdr:row>
      <xdr:rowOff>88707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1028701" cy="68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F31"/>
  <sheetViews>
    <sheetView showGridLines="0" topLeftCell="A7" zoomScaleNormal="100" workbookViewId="0">
      <selection activeCell="D18" sqref="D18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7" width="4.33203125" style="108" customWidth="1"/>
    <col min="8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127</v>
      </c>
      <c r="C4" s="128" t="s">
        <v>143</v>
      </c>
      <c r="D4" s="120" t="s">
        <v>144</v>
      </c>
      <c r="E4" s="128" t="s">
        <v>145</v>
      </c>
      <c r="F4" s="120" t="s">
        <v>146</v>
      </c>
    </row>
    <row r="5" spans="1:6" s="112" customFormat="1" ht="42" customHeight="1">
      <c r="A5" s="111"/>
      <c r="B5" s="182"/>
      <c r="C5" s="129" t="s">
        <v>141</v>
      </c>
      <c r="D5" s="119" t="s">
        <v>142</v>
      </c>
      <c r="E5" s="129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0">
        <f>46790000-750000</f>
        <v>46040000</v>
      </c>
      <c r="D6" s="137">
        <f>+C6</f>
        <v>46040000</v>
      </c>
      <c r="E6" s="130">
        <f>+C6</f>
        <v>46040000</v>
      </c>
      <c r="F6" s="137">
        <f>+D6</f>
        <v>46040000</v>
      </c>
    </row>
    <row r="7" spans="1:6" s="114" customFormat="1" ht="13.5" customHeight="1">
      <c r="A7" s="113"/>
      <c r="B7" s="125" t="s">
        <v>128</v>
      </c>
      <c r="C7" s="131">
        <v>0.02</v>
      </c>
      <c r="D7" s="138">
        <v>0.02</v>
      </c>
      <c r="E7" s="131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2">
        <f>C6*C7</f>
        <v>920800</v>
      </c>
      <c r="D8" s="139">
        <f t="shared" ref="D8:E8" si="0">D6*D7</f>
        <v>920800</v>
      </c>
      <c r="E8" s="132">
        <f t="shared" si="0"/>
        <v>920800</v>
      </c>
      <c r="F8" s="139">
        <f t="shared" ref="F8" si="1">F6*F7</f>
        <v>920800</v>
      </c>
    </row>
    <row r="9" spans="1:6" s="114" customFormat="1" ht="13.5" customHeight="1">
      <c r="A9" s="113"/>
      <c r="B9" s="125" t="s">
        <v>131</v>
      </c>
      <c r="C9" s="131">
        <v>0.02</v>
      </c>
      <c r="D9" s="138">
        <v>0.01</v>
      </c>
      <c r="E9" s="131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2">
        <f>(C6-C8)*C9</f>
        <v>902384</v>
      </c>
      <c r="D10" s="139">
        <f t="shared" ref="D10:E10" si="2">(D6-D8)*D9</f>
        <v>451192</v>
      </c>
      <c r="E10" s="144">
        <f t="shared" si="2"/>
        <v>0</v>
      </c>
      <c r="F10" s="145">
        <f t="shared" ref="F10" si="3">(F6-F8)*F9</f>
        <v>0</v>
      </c>
    </row>
    <row r="11" spans="1:6" s="116" customFormat="1" ht="16.5" customHeight="1">
      <c r="A11" s="115"/>
      <c r="B11" s="127" t="s">
        <v>132</v>
      </c>
      <c r="C11" s="147">
        <f>C6-C8-C10+750000</f>
        <v>44966816</v>
      </c>
      <c r="D11" s="150">
        <f>D6-D8-D10+750000</f>
        <v>45418008</v>
      </c>
      <c r="E11" s="147">
        <f>E6-E8-E10+750000</f>
        <v>45869200</v>
      </c>
      <c r="F11" s="150">
        <f>F6-F8-F10+750000</f>
        <v>45869200</v>
      </c>
    </row>
    <row r="12" spans="1:6" s="114" customFormat="1" ht="4.5" customHeight="1">
      <c r="A12" s="113"/>
      <c r="B12" s="125"/>
      <c r="C12" s="134"/>
      <c r="D12" s="141"/>
      <c r="E12" s="134"/>
      <c r="F12" s="141"/>
    </row>
    <row r="13" spans="1:6" s="114" customFormat="1" ht="16.5" customHeight="1">
      <c r="A13" s="113"/>
      <c r="B13" s="146" t="s">
        <v>15</v>
      </c>
      <c r="C13" s="147">
        <v>100000</v>
      </c>
      <c r="D13" s="150">
        <v>100000</v>
      </c>
      <c r="E13" s="147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34"/>
      <c r="D14" s="141"/>
      <c r="E14" s="134"/>
      <c r="F14" s="141"/>
    </row>
    <row r="15" spans="1:6" s="114" customFormat="1" ht="17.25" customHeight="1">
      <c r="A15" s="113"/>
      <c r="B15" s="125" t="s">
        <v>134</v>
      </c>
      <c r="C15" s="135">
        <v>0.2</v>
      </c>
      <c r="D15" s="142">
        <v>0.1</v>
      </c>
      <c r="E15" s="135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2">
        <f>((C11*C15)-C13)</f>
        <v>8893363.2000000011</v>
      </c>
      <c r="D16" s="139">
        <f>((D11*D15)-D13)</f>
        <v>4441800.8</v>
      </c>
      <c r="E16" s="132">
        <f>((E11*E15)-E13)</f>
        <v>9073840</v>
      </c>
      <c r="F16" s="139">
        <f>((F11*F15)-F13)</f>
        <v>4486920</v>
      </c>
    </row>
    <row r="17" spans="1:6" s="114" customFormat="1" ht="17.25" customHeight="1">
      <c r="A17" s="113"/>
      <c r="B17" s="125" t="s">
        <v>136</v>
      </c>
      <c r="C17" s="136">
        <v>1</v>
      </c>
      <c r="D17" s="143">
        <v>1</v>
      </c>
      <c r="E17" s="136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47">
        <f>C16/C17</f>
        <v>8893363.2000000011</v>
      </c>
      <c r="D18" s="150">
        <f t="shared" ref="D18:E18" si="4">D16/D17</f>
        <v>4441800.8</v>
      </c>
      <c r="E18" s="147">
        <f t="shared" si="4"/>
        <v>1512306.6666666667</v>
      </c>
      <c r="F18" s="150">
        <f t="shared" ref="F18" si="5">F16/F17</f>
        <v>747820</v>
      </c>
    </row>
    <row r="19" spans="1:6" s="118" customFormat="1" ht="4.5" customHeight="1">
      <c r="A19" s="117"/>
      <c r="B19" s="127"/>
      <c r="C19" s="148"/>
      <c r="D19" s="151"/>
      <c r="E19" s="148"/>
      <c r="F19" s="151"/>
    </row>
    <row r="20" spans="1:6" s="114" customFormat="1" ht="16.5" customHeight="1">
      <c r="A20" s="113"/>
      <c r="B20" s="127" t="s">
        <v>138</v>
      </c>
      <c r="C20" s="134"/>
      <c r="D20" s="141"/>
      <c r="E20" s="134"/>
      <c r="F20" s="141"/>
    </row>
    <row r="21" spans="1:6" s="114" customFormat="1" ht="17.25" customHeight="1">
      <c r="A21" s="113"/>
      <c r="B21" s="125" t="s">
        <v>134</v>
      </c>
      <c r="C21" s="135">
        <v>0.4</v>
      </c>
      <c r="D21" s="142">
        <v>0.2</v>
      </c>
      <c r="E21" s="135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2">
        <f>(C11*C21)</f>
        <v>17986726.400000002</v>
      </c>
      <c r="D22" s="139">
        <f>(D11*D21)</f>
        <v>9083601.5999999996</v>
      </c>
      <c r="E22" s="132">
        <f>(E11*E21)</f>
        <v>27521520</v>
      </c>
      <c r="F22" s="139">
        <f>(F11*F21)</f>
        <v>41282280</v>
      </c>
    </row>
    <row r="23" spans="1:6" s="114" customFormat="1" ht="17.25" customHeight="1">
      <c r="A23" s="113"/>
      <c r="B23" s="125" t="s">
        <v>136</v>
      </c>
      <c r="C23" s="136">
        <v>24</v>
      </c>
      <c r="D23" s="143">
        <v>6</v>
      </c>
      <c r="E23" s="136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47">
        <f>C22/C23</f>
        <v>749446.93333333347</v>
      </c>
      <c r="D24" s="150">
        <f t="shared" ref="D24:E24" si="6">D22/D23</f>
        <v>1513933.5999999999</v>
      </c>
      <c r="E24" s="147">
        <f t="shared" si="6"/>
        <v>1146730</v>
      </c>
      <c r="F24" s="150">
        <f t="shared" ref="F24" si="7">F22/F23</f>
        <v>982911.42857142852</v>
      </c>
    </row>
    <row r="25" spans="1:6" s="114" customFormat="1" ht="4.5" customHeight="1">
      <c r="A25" s="113"/>
      <c r="B25" s="127"/>
      <c r="C25" s="149"/>
      <c r="D25" s="152"/>
      <c r="E25" s="149"/>
      <c r="F25" s="152"/>
    </row>
    <row r="26" spans="1:6" s="114" customFormat="1" ht="16.5" customHeight="1">
      <c r="A26" s="113"/>
      <c r="B26" s="127" t="s">
        <v>138</v>
      </c>
      <c r="C26" s="134"/>
      <c r="D26" s="141"/>
      <c r="E26" s="134"/>
      <c r="F26" s="141"/>
    </row>
    <row r="27" spans="1:6" s="114" customFormat="1" ht="17.25" customHeight="1">
      <c r="A27" s="113"/>
      <c r="B27" s="125" t="s">
        <v>134</v>
      </c>
      <c r="C27" s="135">
        <v>0.4</v>
      </c>
      <c r="D27" s="142">
        <v>0.7</v>
      </c>
      <c r="E27" s="135">
        <v>0.2</v>
      </c>
      <c r="F27" s="142"/>
    </row>
    <row r="28" spans="1:6" s="114" customFormat="1" ht="17.25" customHeight="1">
      <c r="A28" s="113"/>
      <c r="B28" s="125" t="s">
        <v>139</v>
      </c>
      <c r="C28" s="132">
        <f>+C27*C11</f>
        <v>17986726.400000002</v>
      </c>
      <c r="D28" s="139">
        <f>+D27*D11</f>
        <v>31792605.599999998</v>
      </c>
      <c r="E28" s="132">
        <f>+E27*E11</f>
        <v>9173840</v>
      </c>
      <c r="F28" s="139"/>
    </row>
    <row r="29" spans="1:6" s="114" customFormat="1" ht="17.25" customHeight="1">
      <c r="A29" s="113"/>
      <c r="B29" s="125" t="s">
        <v>136</v>
      </c>
      <c r="C29" s="136">
        <v>1</v>
      </c>
      <c r="D29" s="143">
        <v>30</v>
      </c>
      <c r="E29" s="136">
        <v>1</v>
      </c>
      <c r="F29" s="143"/>
    </row>
    <row r="30" spans="1:6" s="114" customFormat="1" ht="17.25" customHeight="1">
      <c r="A30" s="113"/>
      <c r="B30" s="126" t="s">
        <v>137</v>
      </c>
      <c r="C30" s="133">
        <f>C28/C29</f>
        <v>17986726.400000002</v>
      </c>
      <c r="D30" s="140">
        <f>D28/D29</f>
        <v>1059753.52</v>
      </c>
      <c r="E30" s="133">
        <f t="shared" ref="E30" si="8">E28/E29</f>
        <v>9173840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C2:E2"/>
    <mergeCell ref="B4:B5"/>
  </mergeCells>
  <hyperlinks>
    <hyperlink ref="C4" location="'Deferred Cash'!A1" display="DEFERRED CASH TERM" xr:uid="{00000000-0004-0000-0000-000000000000}"/>
    <hyperlink ref="D4" location="'Spot DP'!A1" display="SPOT DOWNPAYMENT" xr:uid="{00000000-0004-0000-0000-000001000000}"/>
    <hyperlink ref="E4" location="Installment!A1" display="INSTALLMENT" xr:uid="{00000000-0004-0000-0000-000002000000}"/>
  </hyperlinks>
  <printOptions horizontalCentered="1"/>
  <pageMargins left="0" right="0" top="0.5" bottom="0.25" header="0.3" footer="0.3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0-0000-0000-000000000000}">
  <dimension ref="A1"/>
  <sheetViews>
    <sheetView workbookViewId="0">
      <selection activeCell="A22" sqref="A22:XFD22"/>
    </sheetView>
  </sheetViews>
  <sheetFormatPr baseColWidth="10" defaultRowHeight="16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0-0000-0000-000000000000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tabColor rgb="FFFF9900"/>
    <pageSetUpPr fitToPage="1"/>
  </sheetPr>
  <dimension ref="A1:I73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2.5" style="32" customWidth="1"/>
    <col min="2" max="2" width="12.6640625" style="32" customWidth="1"/>
    <col min="3" max="5" width="15.6640625" style="32" customWidth="1"/>
    <col min="6" max="6" width="14.33203125" style="32" bestFit="1" customWidth="1"/>
    <col min="7" max="7" width="11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4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79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224</v>
      </c>
      <c r="C12" s="13">
        <f>B8-1000000</f>
        <v>58720000</v>
      </c>
      <c r="D12" s="174"/>
      <c r="E12" s="54"/>
      <c r="F12" s="164"/>
    </row>
    <row r="13" spans="1:9">
      <c r="A13" s="53" t="s">
        <v>227</v>
      </c>
      <c r="B13" s="15"/>
      <c r="C13" s="14">
        <v>1000000</v>
      </c>
      <c r="D13" s="52"/>
      <c r="E13" s="51"/>
    </row>
    <row r="14" spans="1:9">
      <c r="A14" s="53"/>
      <c r="B14" s="15"/>
      <c r="C14" s="13">
        <f>C12-C13</f>
        <v>57720000</v>
      </c>
      <c r="D14" s="173"/>
      <c r="E14" s="51"/>
    </row>
    <row r="15" spans="1:9">
      <c r="A15" s="53" t="s">
        <v>72</v>
      </c>
      <c r="B15" s="15">
        <v>0.01</v>
      </c>
      <c r="C15" s="14">
        <f>IF(B15&lt;=1%,((C12-C13)*B15),"BEYOND MAX DISC.")</f>
        <v>577200</v>
      </c>
      <c r="D15" s="173"/>
      <c r="E15" s="51"/>
    </row>
    <row r="16" spans="1:9">
      <c r="A16" s="41"/>
      <c r="B16" s="41"/>
      <c r="C16" s="20">
        <f>C14-C15</f>
        <v>57142800</v>
      </c>
      <c r="D16" s="164"/>
      <c r="E16" s="51"/>
      <c r="F16" s="56"/>
    </row>
    <row r="17" spans="1:7">
      <c r="A17" s="41" t="s">
        <v>229</v>
      </c>
      <c r="B17" s="55">
        <f>+VLOOKUP(B6,'Price List'!A1:E6,5,FALSE)</f>
        <v>0.01</v>
      </c>
      <c r="C17" s="14">
        <f>+C16*B17</f>
        <v>571428</v>
      </c>
      <c r="E17" s="51"/>
      <c r="F17" s="56"/>
    </row>
    <row r="18" spans="1:7">
      <c r="A18" s="41"/>
      <c r="B18" s="41"/>
      <c r="C18" s="20">
        <f>C16-C17</f>
        <v>56571372</v>
      </c>
      <c r="D18" s="164"/>
      <c r="E18" s="51"/>
      <c r="F18" s="56"/>
    </row>
    <row r="19" spans="1:7">
      <c r="A19" s="53" t="s">
        <v>61</v>
      </c>
      <c r="B19" s="53"/>
      <c r="C19" s="20">
        <v>1000000</v>
      </c>
      <c r="D19" s="57"/>
      <c r="E19" s="51"/>
      <c r="F19" s="56"/>
    </row>
    <row r="20" spans="1:7" ht="16" thickBot="1">
      <c r="A20" s="35" t="s">
        <v>47</v>
      </c>
      <c r="B20" s="35"/>
      <c r="C20" s="21">
        <f>C18+C19</f>
        <v>57571372</v>
      </c>
      <c r="D20" s="58"/>
      <c r="E20" s="59"/>
      <c r="F20" s="60"/>
    </row>
    <row r="21" spans="1:7" ht="16" thickTop="1">
      <c r="B21" s="61"/>
      <c r="C21" s="23"/>
      <c r="D21" s="59"/>
      <c r="E21" s="62"/>
    </row>
    <row r="22" spans="1:7">
      <c r="A22" s="63" t="s">
        <v>10</v>
      </c>
      <c r="B22" s="63" t="s">
        <v>11</v>
      </c>
      <c r="C22" s="63" t="s">
        <v>12</v>
      </c>
      <c r="D22" s="63" t="s">
        <v>13</v>
      </c>
      <c r="E22" s="63" t="s">
        <v>14</v>
      </c>
    </row>
    <row r="23" spans="1:7">
      <c r="A23" s="64">
        <v>0</v>
      </c>
      <c r="B23" s="65">
        <f>'DATA SHEET'!C9</f>
        <v>43749</v>
      </c>
      <c r="C23" s="64" t="s">
        <v>15</v>
      </c>
      <c r="D23" s="16">
        <v>100000</v>
      </c>
      <c r="E23" s="17">
        <f>C20-D23</f>
        <v>57471372</v>
      </c>
    </row>
    <row r="24" spans="1:7">
      <c r="A24" s="66">
        <v>1</v>
      </c>
      <c r="B24" s="67">
        <f>EDATE(B23,1)</f>
        <v>43780</v>
      </c>
      <c r="C24" s="66" t="s">
        <v>48</v>
      </c>
      <c r="D24" s="153">
        <f>C20-SUM(D23,D25:D60)</f>
        <v>5657137.3200000077</v>
      </c>
      <c r="E24" s="19">
        <f>E23-D24</f>
        <v>51814234.679999992</v>
      </c>
      <c r="G24" s="156"/>
    </row>
    <row r="25" spans="1:7">
      <c r="A25" s="66">
        <v>2</v>
      </c>
      <c r="B25" s="67">
        <f t="shared" ref="B25:B60" si="0">EDATE(B24,1)</f>
        <v>43810</v>
      </c>
      <c r="C25" s="66" t="s">
        <v>16</v>
      </c>
      <c r="D25" s="18">
        <f>ROUND((C20*0.2)/6,2)</f>
        <v>1919045.73</v>
      </c>
      <c r="E25" s="19">
        <f>E24-D25</f>
        <v>49895188.949999996</v>
      </c>
      <c r="G25" s="155"/>
    </row>
    <row r="26" spans="1:7">
      <c r="A26" s="66">
        <v>3</v>
      </c>
      <c r="B26" s="67">
        <f t="shared" si="0"/>
        <v>43841</v>
      </c>
      <c r="C26" s="66" t="s">
        <v>17</v>
      </c>
      <c r="D26" s="18">
        <f>D25</f>
        <v>1919045.73</v>
      </c>
      <c r="E26" s="19">
        <f t="shared" ref="E26:E60" si="1">E25-D26</f>
        <v>47976143.219999999</v>
      </c>
    </row>
    <row r="27" spans="1:7">
      <c r="A27" s="66">
        <v>4</v>
      </c>
      <c r="B27" s="67">
        <f t="shared" si="0"/>
        <v>43872</v>
      </c>
      <c r="C27" s="66" t="s">
        <v>18</v>
      </c>
      <c r="D27" s="18">
        <f t="shared" ref="D27:D49" si="2">D26</f>
        <v>1919045.73</v>
      </c>
      <c r="E27" s="19">
        <f t="shared" si="1"/>
        <v>46057097.490000002</v>
      </c>
    </row>
    <row r="28" spans="1:7">
      <c r="A28" s="66">
        <v>5</v>
      </c>
      <c r="B28" s="67">
        <f t="shared" si="0"/>
        <v>43901</v>
      </c>
      <c r="C28" s="66" t="s">
        <v>19</v>
      </c>
      <c r="D28" s="18">
        <f t="shared" si="2"/>
        <v>1919045.73</v>
      </c>
      <c r="E28" s="19">
        <f t="shared" si="1"/>
        <v>44138051.760000005</v>
      </c>
    </row>
    <row r="29" spans="1:7">
      <c r="A29" s="66">
        <v>6</v>
      </c>
      <c r="B29" s="67">
        <f t="shared" si="0"/>
        <v>43932</v>
      </c>
      <c r="C29" s="66" t="s">
        <v>20</v>
      </c>
      <c r="D29" s="18">
        <f t="shared" si="2"/>
        <v>1919045.73</v>
      </c>
      <c r="E29" s="19">
        <f t="shared" si="1"/>
        <v>42219006.030000009</v>
      </c>
    </row>
    <row r="30" spans="1:7">
      <c r="A30" s="66">
        <v>7</v>
      </c>
      <c r="B30" s="67">
        <f t="shared" si="0"/>
        <v>43962</v>
      </c>
      <c r="C30" s="66" t="s">
        <v>21</v>
      </c>
      <c r="D30" s="18">
        <f t="shared" si="2"/>
        <v>1919045.73</v>
      </c>
      <c r="E30" s="19">
        <f t="shared" si="1"/>
        <v>40299960.300000012</v>
      </c>
    </row>
    <row r="31" spans="1:7">
      <c r="A31" s="66">
        <v>8</v>
      </c>
      <c r="B31" s="67">
        <f t="shared" si="0"/>
        <v>43993</v>
      </c>
      <c r="C31" s="66" t="s">
        <v>97</v>
      </c>
      <c r="D31" s="153">
        <f>ROUND((C20*0.7)/30,2)</f>
        <v>1343332.01</v>
      </c>
      <c r="E31" s="19">
        <f t="shared" si="1"/>
        <v>38956628.290000014</v>
      </c>
    </row>
    <row r="32" spans="1:7">
      <c r="A32" s="66">
        <v>9</v>
      </c>
      <c r="B32" s="67">
        <f t="shared" si="0"/>
        <v>44023</v>
      </c>
      <c r="C32" s="66" t="s">
        <v>98</v>
      </c>
      <c r="D32" s="18">
        <f t="shared" si="2"/>
        <v>1343332.01</v>
      </c>
      <c r="E32" s="19">
        <f t="shared" si="1"/>
        <v>37613296.280000016</v>
      </c>
    </row>
    <row r="33" spans="1:5">
      <c r="A33" s="66">
        <v>10</v>
      </c>
      <c r="B33" s="67">
        <f t="shared" si="0"/>
        <v>44054</v>
      </c>
      <c r="C33" s="66" t="s">
        <v>99</v>
      </c>
      <c r="D33" s="18">
        <f t="shared" si="2"/>
        <v>1343332.01</v>
      </c>
      <c r="E33" s="19">
        <f t="shared" si="1"/>
        <v>36269964.270000018</v>
      </c>
    </row>
    <row r="34" spans="1:5">
      <c r="A34" s="66">
        <v>11</v>
      </c>
      <c r="B34" s="67">
        <f t="shared" si="0"/>
        <v>44085</v>
      </c>
      <c r="C34" s="66" t="s">
        <v>100</v>
      </c>
      <c r="D34" s="18">
        <f t="shared" si="2"/>
        <v>1343332.01</v>
      </c>
      <c r="E34" s="19">
        <f t="shared" si="1"/>
        <v>34926632.26000002</v>
      </c>
    </row>
    <row r="35" spans="1:5">
      <c r="A35" s="66">
        <v>12</v>
      </c>
      <c r="B35" s="67">
        <f t="shared" si="0"/>
        <v>44115</v>
      </c>
      <c r="C35" s="66" t="s">
        <v>101</v>
      </c>
      <c r="D35" s="18">
        <f t="shared" si="2"/>
        <v>1343332.01</v>
      </c>
      <c r="E35" s="19">
        <f t="shared" si="1"/>
        <v>33583300.250000022</v>
      </c>
    </row>
    <row r="36" spans="1:5">
      <c r="A36" s="66">
        <v>13</v>
      </c>
      <c r="B36" s="67">
        <f t="shared" si="0"/>
        <v>44146</v>
      </c>
      <c r="C36" s="66" t="s">
        <v>102</v>
      </c>
      <c r="D36" s="18">
        <f t="shared" si="2"/>
        <v>1343332.01</v>
      </c>
      <c r="E36" s="19">
        <f t="shared" si="1"/>
        <v>32239968.240000021</v>
      </c>
    </row>
    <row r="37" spans="1:5">
      <c r="A37" s="66">
        <v>14</v>
      </c>
      <c r="B37" s="67">
        <f t="shared" si="0"/>
        <v>44176</v>
      </c>
      <c r="C37" s="66" t="s">
        <v>103</v>
      </c>
      <c r="D37" s="18">
        <f t="shared" si="2"/>
        <v>1343332.01</v>
      </c>
      <c r="E37" s="19">
        <f t="shared" si="1"/>
        <v>30896636.230000019</v>
      </c>
    </row>
    <row r="38" spans="1:5">
      <c r="A38" s="66">
        <v>15</v>
      </c>
      <c r="B38" s="67">
        <f t="shared" si="0"/>
        <v>44207</v>
      </c>
      <c r="C38" s="66" t="s">
        <v>104</v>
      </c>
      <c r="D38" s="18">
        <f t="shared" si="2"/>
        <v>1343332.01</v>
      </c>
      <c r="E38" s="19">
        <f t="shared" si="1"/>
        <v>29553304.220000017</v>
      </c>
    </row>
    <row r="39" spans="1:5">
      <c r="A39" s="66">
        <v>16</v>
      </c>
      <c r="B39" s="67">
        <f t="shared" si="0"/>
        <v>44238</v>
      </c>
      <c r="C39" s="66" t="s">
        <v>105</v>
      </c>
      <c r="D39" s="18">
        <f t="shared" si="2"/>
        <v>1343332.01</v>
      </c>
      <c r="E39" s="19">
        <f t="shared" si="1"/>
        <v>28209972.210000016</v>
      </c>
    </row>
    <row r="40" spans="1:5">
      <c r="A40" s="66">
        <v>17</v>
      </c>
      <c r="B40" s="67">
        <f t="shared" si="0"/>
        <v>44266</v>
      </c>
      <c r="C40" s="66" t="s">
        <v>106</v>
      </c>
      <c r="D40" s="18">
        <f t="shared" si="2"/>
        <v>1343332.01</v>
      </c>
      <c r="E40" s="19">
        <f t="shared" si="1"/>
        <v>26866640.200000014</v>
      </c>
    </row>
    <row r="41" spans="1:5">
      <c r="A41" s="66">
        <v>18</v>
      </c>
      <c r="B41" s="67">
        <f t="shared" si="0"/>
        <v>44297</v>
      </c>
      <c r="C41" s="66" t="s">
        <v>107</v>
      </c>
      <c r="D41" s="18">
        <f t="shared" si="2"/>
        <v>1343332.01</v>
      </c>
      <c r="E41" s="19">
        <f t="shared" si="1"/>
        <v>25523308.190000013</v>
      </c>
    </row>
    <row r="42" spans="1:5">
      <c r="A42" s="66">
        <v>19</v>
      </c>
      <c r="B42" s="67">
        <f t="shared" si="0"/>
        <v>44327</v>
      </c>
      <c r="C42" s="66" t="s">
        <v>108</v>
      </c>
      <c r="D42" s="18">
        <f t="shared" si="2"/>
        <v>1343332.01</v>
      </c>
      <c r="E42" s="19">
        <f t="shared" si="1"/>
        <v>24179976.180000011</v>
      </c>
    </row>
    <row r="43" spans="1:5">
      <c r="A43" s="66">
        <v>20</v>
      </c>
      <c r="B43" s="67">
        <f t="shared" si="0"/>
        <v>44358</v>
      </c>
      <c r="C43" s="66" t="s">
        <v>109</v>
      </c>
      <c r="D43" s="18">
        <f t="shared" si="2"/>
        <v>1343332.01</v>
      </c>
      <c r="E43" s="19">
        <f t="shared" si="1"/>
        <v>22836644.170000009</v>
      </c>
    </row>
    <row r="44" spans="1:5">
      <c r="A44" s="66">
        <v>21</v>
      </c>
      <c r="B44" s="67">
        <f t="shared" si="0"/>
        <v>44388</v>
      </c>
      <c r="C44" s="66" t="s">
        <v>110</v>
      </c>
      <c r="D44" s="18">
        <f t="shared" si="2"/>
        <v>1343332.01</v>
      </c>
      <c r="E44" s="19">
        <f t="shared" si="1"/>
        <v>21493312.160000008</v>
      </c>
    </row>
    <row r="45" spans="1:5">
      <c r="A45" s="66">
        <v>22</v>
      </c>
      <c r="B45" s="67">
        <f t="shared" si="0"/>
        <v>44419</v>
      </c>
      <c r="C45" s="66" t="s">
        <v>111</v>
      </c>
      <c r="D45" s="18">
        <f t="shared" si="2"/>
        <v>1343332.01</v>
      </c>
      <c r="E45" s="19">
        <f t="shared" si="1"/>
        <v>20149980.150000006</v>
      </c>
    </row>
    <row r="46" spans="1:5">
      <c r="A46" s="66">
        <v>23</v>
      </c>
      <c r="B46" s="67">
        <f t="shared" si="0"/>
        <v>44450</v>
      </c>
      <c r="C46" s="66" t="s">
        <v>112</v>
      </c>
      <c r="D46" s="18">
        <f t="shared" si="2"/>
        <v>1343332.01</v>
      </c>
      <c r="E46" s="19">
        <f t="shared" si="1"/>
        <v>18806648.140000004</v>
      </c>
    </row>
    <row r="47" spans="1:5">
      <c r="A47" s="66">
        <v>24</v>
      </c>
      <c r="B47" s="67">
        <f t="shared" si="0"/>
        <v>44480</v>
      </c>
      <c r="C47" s="66" t="s">
        <v>113</v>
      </c>
      <c r="D47" s="18">
        <f t="shared" si="2"/>
        <v>1343332.01</v>
      </c>
      <c r="E47" s="19">
        <f t="shared" si="1"/>
        <v>17463316.130000003</v>
      </c>
    </row>
    <row r="48" spans="1:5">
      <c r="A48" s="66">
        <v>25</v>
      </c>
      <c r="B48" s="67">
        <f t="shared" si="0"/>
        <v>44511</v>
      </c>
      <c r="C48" s="66" t="s">
        <v>114</v>
      </c>
      <c r="D48" s="18">
        <f t="shared" si="2"/>
        <v>1343332.01</v>
      </c>
      <c r="E48" s="19">
        <f t="shared" si="1"/>
        <v>16119984.120000003</v>
      </c>
    </row>
    <row r="49" spans="1:5">
      <c r="A49" s="66">
        <v>26</v>
      </c>
      <c r="B49" s="67">
        <f t="shared" si="0"/>
        <v>44541</v>
      </c>
      <c r="C49" s="66" t="s">
        <v>115</v>
      </c>
      <c r="D49" s="18">
        <f t="shared" si="2"/>
        <v>1343332.01</v>
      </c>
      <c r="E49" s="19">
        <f t="shared" si="1"/>
        <v>14776652.110000003</v>
      </c>
    </row>
    <row r="50" spans="1:5">
      <c r="A50" s="66">
        <v>27</v>
      </c>
      <c r="B50" s="67">
        <f t="shared" si="0"/>
        <v>44572</v>
      </c>
      <c r="C50" s="66" t="s">
        <v>116</v>
      </c>
      <c r="D50" s="18">
        <f>+D49</f>
        <v>1343332.01</v>
      </c>
      <c r="E50" s="19">
        <f t="shared" si="1"/>
        <v>13433320.100000003</v>
      </c>
    </row>
    <row r="51" spans="1:5">
      <c r="A51" s="66">
        <v>28</v>
      </c>
      <c r="B51" s="67">
        <f t="shared" si="0"/>
        <v>44603</v>
      </c>
      <c r="C51" s="66" t="s">
        <v>117</v>
      </c>
      <c r="D51" s="18">
        <f t="shared" ref="D51:D60" si="3">+D50</f>
        <v>1343332.01</v>
      </c>
      <c r="E51" s="19">
        <f t="shared" si="1"/>
        <v>12089988.090000004</v>
      </c>
    </row>
    <row r="52" spans="1:5">
      <c r="A52" s="66">
        <v>29</v>
      </c>
      <c r="B52" s="67">
        <f t="shared" si="0"/>
        <v>44631</v>
      </c>
      <c r="C52" s="66" t="s">
        <v>118</v>
      </c>
      <c r="D52" s="18">
        <f t="shared" si="3"/>
        <v>1343332.01</v>
      </c>
      <c r="E52" s="19">
        <f t="shared" si="1"/>
        <v>10746656.080000004</v>
      </c>
    </row>
    <row r="53" spans="1:5">
      <c r="A53" s="66">
        <v>30</v>
      </c>
      <c r="B53" s="67">
        <f t="shared" si="0"/>
        <v>44662</v>
      </c>
      <c r="C53" s="66" t="s">
        <v>119</v>
      </c>
      <c r="D53" s="18">
        <f t="shared" si="3"/>
        <v>1343332.01</v>
      </c>
      <c r="E53" s="19">
        <f t="shared" si="1"/>
        <v>9403324.070000004</v>
      </c>
    </row>
    <row r="54" spans="1:5">
      <c r="A54" s="66">
        <v>31</v>
      </c>
      <c r="B54" s="67">
        <f t="shared" si="0"/>
        <v>44692</v>
      </c>
      <c r="C54" s="66" t="s">
        <v>120</v>
      </c>
      <c r="D54" s="18">
        <f t="shared" si="3"/>
        <v>1343332.01</v>
      </c>
      <c r="E54" s="19">
        <f t="shared" si="1"/>
        <v>8059992.0600000042</v>
      </c>
    </row>
    <row r="55" spans="1:5">
      <c r="A55" s="66">
        <v>32</v>
      </c>
      <c r="B55" s="67">
        <f t="shared" si="0"/>
        <v>44723</v>
      </c>
      <c r="C55" s="66" t="s">
        <v>121</v>
      </c>
      <c r="D55" s="18">
        <f t="shared" si="3"/>
        <v>1343332.01</v>
      </c>
      <c r="E55" s="19">
        <f t="shared" si="1"/>
        <v>6716660.0500000045</v>
      </c>
    </row>
    <row r="56" spans="1:5">
      <c r="A56" s="66">
        <v>33</v>
      </c>
      <c r="B56" s="67">
        <f t="shared" si="0"/>
        <v>44753</v>
      </c>
      <c r="C56" s="66" t="s">
        <v>122</v>
      </c>
      <c r="D56" s="18">
        <f t="shared" si="3"/>
        <v>1343332.01</v>
      </c>
      <c r="E56" s="19">
        <f t="shared" si="1"/>
        <v>5373328.0400000047</v>
      </c>
    </row>
    <row r="57" spans="1:5">
      <c r="A57" s="66">
        <v>34</v>
      </c>
      <c r="B57" s="67">
        <f t="shared" si="0"/>
        <v>44784</v>
      </c>
      <c r="C57" s="66" t="s">
        <v>123</v>
      </c>
      <c r="D57" s="18">
        <f t="shared" si="3"/>
        <v>1343332.01</v>
      </c>
      <c r="E57" s="19">
        <f t="shared" si="1"/>
        <v>4029996.0300000049</v>
      </c>
    </row>
    <row r="58" spans="1:5">
      <c r="A58" s="66">
        <v>35</v>
      </c>
      <c r="B58" s="67">
        <f t="shared" si="0"/>
        <v>44815</v>
      </c>
      <c r="C58" s="66" t="s">
        <v>124</v>
      </c>
      <c r="D58" s="18">
        <f t="shared" si="3"/>
        <v>1343332.01</v>
      </c>
      <c r="E58" s="19">
        <f t="shared" si="1"/>
        <v>2686664.0200000051</v>
      </c>
    </row>
    <row r="59" spans="1:5">
      <c r="A59" s="66">
        <v>36</v>
      </c>
      <c r="B59" s="67">
        <f t="shared" si="0"/>
        <v>44845</v>
      </c>
      <c r="C59" s="66" t="s">
        <v>125</v>
      </c>
      <c r="D59" s="18">
        <f t="shared" si="3"/>
        <v>1343332.01</v>
      </c>
      <c r="E59" s="19">
        <f t="shared" si="1"/>
        <v>1343332.0100000051</v>
      </c>
    </row>
    <row r="60" spans="1:5">
      <c r="A60" s="98">
        <v>37</v>
      </c>
      <c r="B60" s="99">
        <f t="shared" si="0"/>
        <v>44876</v>
      </c>
      <c r="C60" s="98" t="s">
        <v>126</v>
      </c>
      <c r="D60" s="29">
        <f t="shared" si="3"/>
        <v>1343332.01</v>
      </c>
      <c r="E60" s="30">
        <f t="shared" si="1"/>
        <v>5.1222741603851318E-9</v>
      </c>
    </row>
    <row r="61" spans="1:5">
      <c r="A61" s="83"/>
      <c r="B61" s="84"/>
      <c r="C61" s="85" t="s">
        <v>40</v>
      </c>
      <c r="D61" s="86">
        <f>SUM(D23:D60)</f>
        <v>57571371.999999993</v>
      </c>
      <c r="E61" s="87"/>
    </row>
    <row r="62" spans="1:5">
      <c r="A62" s="76"/>
      <c r="B62" s="77"/>
      <c r="C62" s="78"/>
      <c r="D62" s="79"/>
      <c r="E62" s="76"/>
    </row>
    <row r="63" spans="1:5">
      <c r="A63" s="71" t="s">
        <v>41</v>
      </c>
      <c r="B63" s="72"/>
      <c r="D63" s="13"/>
    </row>
    <row r="64" spans="1:5">
      <c r="A64" s="73" t="s">
        <v>49</v>
      </c>
      <c r="D64" s="13"/>
    </row>
    <row r="65" spans="1:4">
      <c r="A65" s="73" t="s">
        <v>50</v>
      </c>
      <c r="D65" s="13"/>
    </row>
    <row r="66" spans="1:4">
      <c r="A66" s="73" t="s">
        <v>53</v>
      </c>
    </row>
    <row r="67" spans="1:4">
      <c r="A67" s="73" t="s">
        <v>42</v>
      </c>
    </row>
    <row r="68" spans="1:4">
      <c r="A68" s="73" t="s">
        <v>43</v>
      </c>
    </row>
    <row r="69" spans="1:4" ht="15" customHeight="1">
      <c r="A69" s="73"/>
    </row>
    <row r="70" spans="1:4">
      <c r="A70" s="53" t="s">
        <v>44</v>
      </c>
    </row>
    <row r="72" spans="1:4">
      <c r="A72" s="74"/>
      <c r="D72" s="74"/>
    </row>
    <row r="73" spans="1:4">
      <c r="A73" s="75" t="s">
        <v>45</v>
      </c>
      <c r="D73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0B00-000000000000}"/>
    <hyperlink ref="H2" location="'DATA SHEET'!A1" display="back to input tab" xr:uid="{00000000-0004-0000-0B00-000001000000}"/>
  </hyperlinks>
  <printOptions horizontalCentered="1"/>
  <pageMargins left="0.45" right="0.45" top="0.75" bottom="0.5" header="0.3" footer="0.3"/>
  <pageSetup paperSize="258" scale="81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ignoredErrors>
    <ignoredError sqref="B17" unlockedFormula="1"/>
    <ignoredError sqref="D31 C15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1">
    <tabColor rgb="FF000099"/>
    <pageSetUpPr fitToPage="1"/>
  </sheetPr>
  <dimension ref="A1:I73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2.83203125" style="32" customWidth="1"/>
    <col min="2" max="2" width="12.6640625" style="32" customWidth="1"/>
    <col min="3" max="5" width="15.6640625" style="32" customWidth="1"/>
    <col min="6" max="6" width="9.1640625" style="32"/>
    <col min="7" max="7" width="11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79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225</v>
      </c>
      <c r="C12" s="13">
        <f>+B8</f>
        <v>59720000</v>
      </c>
      <c r="D12" s="173"/>
      <c r="E12" s="54"/>
    </row>
    <row r="13" spans="1:9">
      <c r="A13" s="53" t="s">
        <v>63</v>
      </c>
      <c r="C13" s="14">
        <v>1000000</v>
      </c>
      <c r="D13" s="173"/>
      <c r="E13" s="54"/>
    </row>
    <row r="14" spans="1:9">
      <c r="A14" s="53"/>
      <c r="C14" s="13">
        <f>+C12-C13</f>
        <v>58720000</v>
      </c>
      <c r="D14" s="173"/>
      <c r="E14" s="54"/>
    </row>
    <row r="15" spans="1:9">
      <c r="A15" s="53" t="s">
        <v>227</v>
      </c>
      <c r="B15" s="15"/>
      <c r="C15" s="14">
        <v>1000000</v>
      </c>
      <c r="D15" s="173"/>
      <c r="E15" s="51"/>
    </row>
    <row r="16" spans="1:9">
      <c r="A16" s="53"/>
      <c r="B16" s="55"/>
      <c r="C16" s="13">
        <f>C14-C15</f>
        <v>57720000</v>
      </c>
      <c r="D16" s="173"/>
      <c r="E16" s="51"/>
    </row>
    <row r="17" spans="1:8">
      <c r="A17" s="53" t="s">
        <v>72</v>
      </c>
      <c r="B17" s="15">
        <v>0.01</v>
      </c>
      <c r="C17" s="14">
        <f>IF(B17&lt;=1%,(C16*B17),"BEYOND MAX DISC.")</f>
        <v>577200</v>
      </c>
      <c r="D17" s="173"/>
      <c r="E17" s="51"/>
    </row>
    <row r="18" spans="1:8">
      <c r="A18" s="53"/>
      <c r="B18" s="15"/>
      <c r="C18" s="172">
        <f>C16-C17</f>
        <v>57142800</v>
      </c>
      <c r="D18" s="173"/>
      <c r="E18" s="51"/>
    </row>
    <row r="19" spans="1:8">
      <c r="A19" s="53" t="s">
        <v>229</v>
      </c>
      <c r="B19" s="55">
        <f>+VLOOKUP(B6,'Price List'!A1:E6,5,FALSE)</f>
        <v>0.01</v>
      </c>
      <c r="C19" s="14">
        <f>+C18*B19</f>
        <v>571428</v>
      </c>
      <c r="D19" s="58"/>
      <c r="E19" s="51"/>
    </row>
    <row r="20" spans="1:8" ht="16" thickBot="1">
      <c r="A20" s="35" t="s">
        <v>47</v>
      </c>
      <c r="B20" s="35"/>
      <c r="C20" s="21">
        <f>C18-C19</f>
        <v>56571372</v>
      </c>
      <c r="E20" s="59"/>
      <c r="F20" s="60"/>
    </row>
    <row r="21" spans="1:8" ht="16" thickTop="1">
      <c r="B21" s="61"/>
      <c r="C21" s="23"/>
      <c r="D21" s="59"/>
      <c r="E21" s="62"/>
    </row>
    <row r="22" spans="1:8">
      <c r="A22" s="63" t="s">
        <v>10</v>
      </c>
      <c r="B22" s="63" t="s">
        <v>11</v>
      </c>
      <c r="C22" s="63" t="s">
        <v>12</v>
      </c>
      <c r="D22" s="63" t="s">
        <v>13</v>
      </c>
      <c r="E22" s="63" t="s">
        <v>14</v>
      </c>
    </row>
    <row r="23" spans="1:8">
      <c r="A23" s="64">
        <v>0</v>
      </c>
      <c r="B23" s="65">
        <f>'DATA SHEET'!C9</f>
        <v>43749</v>
      </c>
      <c r="C23" s="64" t="s">
        <v>15</v>
      </c>
      <c r="D23" s="16">
        <v>100000</v>
      </c>
      <c r="E23" s="17">
        <f>C20-D23</f>
        <v>56471372</v>
      </c>
    </row>
    <row r="24" spans="1:8">
      <c r="A24" s="66">
        <v>1</v>
      </c>
      <c r="B24" s="67">
        <f>EDATE(B23,1)</f>
        <v>43780</v>
      </c>
      <c r="C24" s="66" t="s">
        <v>48</v>
      </c>
      <c r="D24" s="18">
        <f>C20-SUM(D23,D25:D60)</f>
        <v>5557137.200000003</v>
      </c>
      <c r="E24" s="19">
        <f>E23-D24</f>
        <v>50914234.799999997</v>
      </c>
      <c r="G24" s="156"/>
      <c r="H24" s="157"/>
    </row>
    <row r="25" spans="1:8">
      <c r="A25" s="66">
        <v>2</v>
      </c>
      <c r="B25" s="67">
        <f t="shared" ref="B25:B60" si="0">EDATE(B24,1)</f>
        <v>43810</v>
      </c>
      <c r="C25" s="66" t="s">
        <v>16</v>
      </c>
      <c r="D25" s="18">
        <f>ROUND((C20*0.2)/6,2)</f>
        <v>1885712.4</v>
      </c>
      <c r="E25" s="19">
        <f>E24-D25</f>
        <v>49028522.399999999</v>
      </c>
      <c r="G25" s="155"/>
    </row>
    <row r="26" spans="1:8">
      <c r="A26" s="66">
        <v>3</v>
      </c>
      <c r="B26" s="67">
        <f t="shared" si="0"/>
        <v>43841</v>
      </c>
      <c r="C26" s="66" t="s">
        <v>17</v>
      </c>
      <c r="D26" s="18">
        <f>D25</f>
        <v>1885712.4</v>
      </c>
      <c r="E26" s="19">
        <f t="shared" ref="E26:E60" si="1">E25-D26</f>
        <v>47142810</v>
      </c>
    </row>
    <row r="27" spans="1:8">
      <c r="A27" s="66">
        <v>4</v>
      </c>
      <c r="B27" s="67">
        <f t="shared" si="0"/>
        <v>43872</v>
      </c>
      <c r="C27" s="66" t="s">
        <v>18</v>
      </c>
      <c r="D27" s="18">
        <f t="shared" ref="D27:D49" si="2">D26</f>
        <v>1885712.4</v>
      </c>
      <c r="E27" s="19">
        <f t="shared" si="1"/>
        <v>45257097.600000001</v>
      </c>
    </row>
    <row r="28" spans="1:8">
      <c r="A28" s="66">
        <v>5</v>
      </c>
      <c r="B28" s="67">
        <f t="shared" si="0"/>
        <v>43901</v>
      </c>
      <c r="C28" s="66" t="s">
        <v>19</v>
      </c>
      <c r="D28" s="18">
        <f t="shared" si="2"/>
        <v>1885712.4</v>
      </c>
      <c r="E28" s="19">
        <f t="shared" si="1"/>
        <v>43371385.200000003</v>
      </c>
    </row>
    <row r="29" spans="1:8">
      <c r="A29" s="66">
        <v>6</v>
      </c>
      <c r="B29" s="67">
        <f t="shared" si="0"/>
        <v>43932</v>
      </c>
      <c r="C29" s="66" t="s">
        <v>20</v>
      </c>
      <c r="D29" s="18">
        <f t="shared" si="2"/>
        <v>1885712.4</v>
      </c>
      <c r="E29" s="19">
        <f t="shared" si="1"/>
        <v>41485672.800000004</v>
      </c>
    </row>
    <row r="30" spans="1:8">
      <c r="A30" s="66">
        <v>7</v>
      </c>
      <c r="B30" s="67">
        <f t="shared" si="0"/>
        <v>43962</v>
      </c>
      <c r="C30" s="66" t="s">
        <v>21</v>
      </c>
      <c r="D30" s="18">
        <f t="shared" si="2"/>
        <v>1885712.4</v>
      </c>
      <c r="E30" s="19">
        <f t="shared" si="1"/>
        <v>39599960.400000006</v>
      </c>
    </row>
    <row r="31" spans="1:8">
      <c r="A31" s="66">
        <v>8</v>
      </c>
      <c r="B31" s="67">
        <f t="shared" si="0"/>
        <v>43993</v>
      </c>
      <c r="C31" s="66" t="s">
        <v>97</v>
      </c>
      <c r="D31" s="18">
        <f>ROUND((C20*0.7)/30,2)</f>
        <v>1319998.68</v>
      </c>
      <c r="E31" s="19">
        <f t="shared" si="1"/>
        <v>38279961.720000006</v>
      </c>
      <c r="G31" s="156"/>
    </row>
    <row r="32" spans="1:8">
      <c r="A32" s="66">
        <v>9</v>
      </c>
      <c r="B32" s="67">
        <f t="shared" si="0"/>
        <v>44023</v>
      </c>
      <c r="C32" s="66" t="s">
        <v>98</v>
      </c>
      <c r="D32" s="18">
        <f t="shared" si="2"/>
        <v>1319998.68</v>
      </c>
      <c r="E32" s="19">
        <f t="shared" si="1"/>
        <v>36959963.040000007</v>
      </c>
    </row>
    <row r="33" spans="1:5">
      <c r="A33" s="66">
        <v>10</v>
      </c>
      <c r="B33" s="67">
        <f t="shared" si="0"/>
        <v>44054</v>
      </c>
      <c r="C33" s="66" t="s">
        <v>99</v>
      </c>
      <c r="D33" s="18">
        <f t="shared" si="2"/>
        <v>1319998.68</v>
      </c>
      <c r="E33" s="19">
        <f t="shared" si="1"/>
        <v>35639964.360000007</v>
      </c>
    </row>
    <row r="34" spans="1:5">
      <c r="A34" s="66">
        <v>11</v>
      </c>
      <c r="B34" s="67">
        <f t="shared" si="0"/>
        <v>44085</v>
      </c>
      <c r="C34" s="66" t="s">
        <v>100</v>
      </c>
      <c r="D34" s="18">
        <f t="shared" si="2"/>
        <v>1319998.68</v>
      </c>
      <c r="E34" s="19">
        <f t="shared" si="1"/>
        <v>34319965.680000007</v>
      </c>
    </row>
    <row r="35" spans="1:5">
      <c r="A35" s="66">
        <v>12</v>
      </c>
      <c r="B35" s="67">
        <f t="shared" si="0"/>
        <v>44115</v>
      </c>
      <c r="C35" s="66" t="s">
        <v>101</v>
      </c>
      <c r="D35" s="18">
        <f t="shared" si="2"/>
        <v>1319998.68</v>
      </c>
      <c r="E35" s="19">
        <f t="shared" si="1"/>
        <v>32999967.000000007</v>
      </c>
    </row>
    <row r="36" spans="1:5">
      <c r="A36" s="66">
        <v>13</v>
      </c>
      <c r="B36" s="67">
        <f t="shared" si="0"/>
        <v>44146</v>
      </c>
      <c r="C36" s="66" t="s">
        <v>102</v>
      </c>
      <c r="D36" s="18">
        <f t="shared" si="2"/>
        <v>1319998.68</v>
      </c>
      <c r="E36" s="19">
        <f t="shared" si="1"/>
        <v>31679968.320000008</v>
      </c>
    </row>
    <row r="37" spans="1:5">
      <c r="A37" s="66">
        <v>14</v>
      </c>
      <c r="B37" s="67">
        <f t="shared" si="0"/>
        <v>44176</v>
      </c>
      <c r="C37" s="66" t="s">
        <v>103</v>
      </c>
      <c r="D37" s="18">
        <f t="shared" si="2"/>
        <v>1319998.68</v>
      </c>
      <c r="E37" s="19">
        <f t="shared" si="1"/>
        <v>30359969.640000008</v>
      </c>
    </row>
    <row r="38" spans="1:5">
      <c r="A38" s="66">
        <v>15</v>
      </c>
      <c r="B38" s="67">
        <f t="shared" si="0"/>
        <v>44207</v>
      </c>
      <c r="C38" s="66" t="s">
        <v>104</v>
      </c>
      <c r="D38" s="18">
        <f t="shared" si="2"/>
        <v>1319998.68</v>
      </c>
      <c r="E38" s="19">
        <f t="shared" si="1"/>
        <v>29039970.960000008</v>
      </c>
    </row>
    <row r="39" spans="1:5">
      <c r="A39" s="66">
        <v>16</v>
      </c>
      <c r="B39" s="67">
        <f t="shared" si="0"/>
        <v>44238</v>
      </c>
      <c r="C39" s="66" t="s">
        <v>105</v>
      </c>
      <c r="D39" s="18">
        <f t="shared" si="2"/>
        <v>1319998.68</v>
      </c>
      <c r="E39" s="19">
        <f t="shared" si="1"/>
        <v>27719972.280000009</v>
      </c>
    </row>
    <row r="40" spans="1:5">
      <c r="A40" s="66">
        <v>17</v>
      </c>
      <c r="B40" s="67">
        <f t="shared" si="0"/>
        <v>44266</v>
      </c>
      <c r="C40" s="66" t="s">
        <v>106</v>
      </c>
      <c r="D40" s="18">
        <f t="shared" si="2"/>
        <v>1319998.68</v>
      </c>
      <c r="E40" s="19">
        <f t="shared" si="1"/>
        <v>26399973.600000009</v>
      </c>
    </row>
    <row r="41" spans="1:5">
      <c r="A41" s="66">
        <v>18</v>
      </c>
      <c r="B41" s="67">
        <f t="shared" si="0"/>
        <v>44297</v>
      </c>
      <c r="C41" s="66" t="s">
        <v>107</v>
      </c>
      <c r="D41" s="18">
        <f t="shared" si="2"/>
        <v>1319998.68</v>
      </c>
      <c r="E41" s="19">
        <f t="shared" si="1"/>
        <v>25079974.920000009</v>
      </c>
    </row>
    <row r="42" spans="1:5">
      <c r="A42" s="66">
        <v>19</v>
      </c>
      <c r="B42" s="67">
        <f t="shared" si="0"/>
        <v>44327</v>
      </c>
      <c r="C42" s="66" t="s">
        <v>108</v>
      </c>
      <c r="D42" s="18">
        <f t="shared" si="2"/>
        <v>1319998.68</v>
      </c>
      <c r="E42" s="19">
        <f t="shared" si="1"/>
        <v>23759976.24000001</v>
      </c>
    </row>
    <row r="43" spans="1:5">
      <c r="A43" s="66">
        <v>20</v>
      </c>
      <c r="B43" s="67">
        <f t="shared" si="0"/>
        <v>44358</v>
      </c>
      <c r="C43" s="66" t="s">
        <v>109</v>
      </c>
      <c r="D43" s="18">
        <f t="shared" si="2"/>
        <v>1319998.68</v>
      </c>
      <c r="E43" s="19">
        <f t="shared" si="1"/>
        <v>22439977.56000001</v>
      </c>
    </row>
    <row r="44" spans="1:5">
      <c r="A44" s="66">
        <v>21</v>
      </c>
      <c r="B44" s="67">
        <f t="shared" si="0"/>
        <v>44388</v>
      </c>
      <c r="C44" s="66" t="s">
        <v>110</v>
      </c>
      <c r="D44" s="18">
        <f t="shared" si="2"/>
        <v>1319998.68</v>
      </c>
      <c r="E44" s="19">
        <f t="shared" si="1"/>
        <v>21119978.88000001</v>
      </c>
    </row>
    <row r="45" spans="1:5">
      <c r="A45" s="66">
        <v>22</v>
      </c>
      <c r="B45" s="67">
        <f t="shared" si="0"/>
        <v>44419</v>
      </c>
      <c r="C45" s="66" t="s">
        <v>111</v>
      </c>
      <c r="D45" s="18">
        <f t="shared" si="2"/>
        <v>1319998.68</v>
      </c>
      <c r="E45" s="19">
        <f t="shared" si="1"/>
        <v>19799980.20000001</v>
      </c>
    </row>
    <row r="46" spans="1:5">
      <c r="A46" s="66">
        <v>23</v>
      </c>
      <c r="B46" s="67">
        <f t="shared" si="0"/>
        <v>44450</v>
      </c>
      <c r="C46" s="66" t="s">
        <v>112</v>
      </c>
      <c r="D46" s="18">
        <f t="shared" si="2"/>
        <v>1319998.68</v>
      </c>
      <c r="E46" s="19">
        <f t="shared" si="1"/>
        <v>18479981.520000011</v>
      </c>
    </row>
    <row r="47" spans="1:5">
      <c r="A47" s="66">
        <v>24</v>
      </c>
      <c r="B47" s="67">
        <f t="shared" si="0"/>
        <v>44480</v>
      </c>
      <c r="C47" s="66" t="s">
        <v>113</v>
      </c>
      <c r="D47" s="18">
        <f t="shared" si="2"/>
        <v>1319998.68</v>
      </c>
      <c r="E47" s="19">
        <f t="shared" si="1"/>
        <v>17159982.840000011</v>
      </c>
    </row>
    <row r="48" spans="1:5">
      <c r="A48" s="66">
        <v>25</v>
      </c>
      <c r="B48" s="67">
        <f t="shared" si="0"/>
        <v>44511</v>
      </c>
      <c r="C48" s="66" t="s">
        <v>114</v>
      </c>
      <c r="D48" s="18">
        <f t="shared" si="2"/>
        <v>1319998.68</v>
      </c>
      <c r="E48" s="19">
        <f t="shared" si="1"/>
        <v>15839984.160000011</v>
      </c>
    </row>
    <row r="49" spans="1:5">
      <c r="A49" s="66">
        <v>26</v>
      </c>
      <c r="B49" s="67">
        <f t="shared" si="0"/>
        <v>44541</v>
      </c>
      <c r="C49" s="66" t="s">
        <v>115</v>
      </c>
      <c r="D49" s="18">
        <f t="shared" si="2"/>
        <v>1319998.68</v>
      </c>
      <c r="E49" s="19">
        <f t="shared" si="1"/>
        <v>14519985.480000012</v>
      </c>
    </row>
    <row r="50" spans="1:5">
      <c r="A50" s="66">
        <v>27</v>
      </c>
      <c r="B50" s="67">
        <f t="shared" si="0"/>
        <v>44572</v>
      </c>
      <c r="C50" s="66" t="s">
        <v>116</v>
      </c>
      <c r="D50" s="18">
        <f>+D49</f>
        <v>1319998.68</v>
      </c>
      <c r="E50" s="19">
        <f t="shared" si="1"/>
        <v>13199986.800000012</v>
      </c>
    </row>
    <row r="51" spans="1:5">
      <c r="A51" s="66">
        <v>28</v>
      </c>
      <c r="B51" s="67">
        <f t="shared" si="0"/>
        <v>44603</v>
      </c>
      <c r="C51" s="66" t="s">
        <v>117</v>
      </c>
      <c r="D51" s="18">
        <f t="shared" ref="D51:D60" si="3">+D50</f>
        <v>1319998.68</v>
      </c>
      <c r="E51" s="19">
        <f t="shared" si="1"/>
        <v>11879988.120000012</v>
      </c>
    </row>
    <row r="52" spans="1:5">
      <c r="A52" s="66">
        <v>29</v>
      </c>
      <c r="B52" s="67">
        <f t="shared" si="0"/>
        <v>44631</v>
      </c>
      <c r="C52" s="66" t="s">
        <v>118</v>
      </c>
      <c r="D52" s="18">
        <f t="shared" si="3"/>
        <v>1319998.68</v>
      </c>
      <c r="E52" s="19">
        <f t="shared" si="1"/>
        <v>10559989.440000013</v>
      </c>
    </row>
    <row r="53" spans="1:5">
      <c r="A53" s="66">
        <v>30</v>
      </c>
      <c r="B53" s="67">
        <f t="shared" si="0"/>
        <v>44662</v>
      </c>
      <c r="C53" s="66" t="s">
        <v>119</v>
      </c>
      <c r="D53" s="18">
        <f t="shared" si="3"/>
        <v>1319998.68</v>
      </c>
      <c r="E53" s="19">
        <f t="shared" si="1"/>
        <v>9239990.7600000128</v>
      </c>
    </row>
    <row r="54" spans="1:5">
      <c r="A54" s="66">
        <v>31</v>
      </c>
      <c r="B54" s="67">
        <f t="shared" si="0"/>
        <v>44692</v>
      </c>
      <c r="C54" s="66" t="s">
        <v>120</v>
      </c>
      <c r="D54" s="18">
        <f t="shared" si="3"/>
        <v>1319998.68</v>
      </c>
      <c r="E54" s="19">
        <f t="shared" si="1"/>
        <v>7919992.0800000131</v>
      </c>
    </row>
    <row r="55" spans="1:5">
      <c r="A55" s="66">
        <v>32</v>
      </c>
      <c r="B55" s="67">
        <f t="shared" si="0"/>
        <v>44723</v>
      </c>
      <c r="C55" s="66" t="s">
        <v>121</v>
      </c>
      <c r="D55" s="18">
        <f t="shared" si="3"/>
        <v>1319998.68</v>
      </c>
      <c r="E55" s="19">
        <f t="shared" si="1"/>
        <v>6599993.4000000134</v>
      </c>
    </row>
    <row r="56" spans="1:5">
      <c r="A56" s="66">
        <v>33</v>
      </c>
      <c r="B56" s="67">
        <f t="shared" si="0"/>
        <v>44753</v>
      </c>
      <c r="C56" s="66" t="s">
        <v>122</v>
      </c>
      <c r="D56" s="18">
        <f t="shared" si="3"/>
        <v>1319998.68</v>
      </c>
      <c r="E56" s="19">
        <f t="shared" si="1"/>
        <v>5279994.7200000137</v>
      </c>
    </row>
    <row r="57" spans="1:5">
      <c r="A57" s="66">
        <v>34</v>
      </c>
      <c r="B57" s="67">
        <f t="shared" si="0"/>
        <v>44784</v>
      </c>
      <c r="C57" s="66" t="s">
        <v>123</v>
      </c>
      <c r="D57" s="18">
        <f t="shared" si="3"/>
        <v>1319998.68</v>
      </c>
      <c r="E57" s="19">
        <f t="shared" si="1"/>
        <v>3959996.040000014</v>
      </c>
    </row>
    <row r="58" spans="1:5">
      <c r="A58" s="66">
        <v>35</v>
      </c>
      <c r="B58" s="67">
        <f t="shared" si="0"/>
        <v>44815</v>
      </c>
      <c r="C58" s="66" t="s">
        <v>124</v>
      </c>
      <c r="D58" s="18">
        <f t="shared" si="3"/>
        <v>1319998.68</v>
      </c>
      <c r="E58" s="19">
        <f t="shared" si="1"/>
        <v>2639997.3600000143</v>
      </c>
    </row>
    <row r="59" spans="1:5">
      <c r="A59" s="66">
        <v>36</v>
      </c>
      <c r="B59" s="67">
        <f t="shared" si="0"/>
        <v>44845</v>
      </c>
      <c r="C59" s="66" t="s">
        <v>125</v>
      </c>
      <c r="D59" s="18">
        <f t="shared" si="3"/>
        <v>1319998.68</v>
      </c>
      <c r="E59" s="19">
        <f t="shared" si="1"/>
        <v>1319998.6800000144</v>
      </c>
    </row>
    <row r="60" spans="1:5">
      <c r="A60" s="98">
        <v>37</v>
      </c>
      <c r="B60" s="67">
        <f t="shared" si="0"/>
        <v>44876</v>
      </c>
      <c r="C60" s="98" t="s">
        <v>126</v>
      </c>
      <c r="D60" s="29">
        <f t="shared" si="3"/>
        <v>1319998.68</v>
      </c>
      <c r="E60" s="30">
        <f t="shared" si="1"/>
        <v>1.4435499906539917E-8</v>
      </c>
    </row>
    <row r="61" spans="1:5">
      <c r="A61" s="83"/>
      <c r="B61" s="84"/>
      <c r="C61" s="85" t="s">
        <v>40</v>
      </c>
      <c r="D61" s="86">
        <f>SUM(D23:D60)</f>
        <v>56571372</v>
      </c>
      <c r="E61" s="87"/>
    </row>
    <row r="62" spans="1:5">
      <c r="A62" s="76"/>
      <c r="B62" s="77"/>
      <c r="C62" s="78"/>
      <c r="D62" s="79"/>
      <c r="E62" s="76"/>
    </row>
    <row r="63" spans="1:5">
      <c r="A63" s="71" t="s">
        <v>41</v>
      </c>
      <c r="B63" s="72"/>
      <c r="D63" s="13"/>
    </row>
    <row r="64" spans="1:5">
      <c r="A64" s="73" t="s">
        <v>49</v>
      </c>
      <c r="D64" s="13"/>
    </row>
    <row r="65" spans="1:4">
      <c r="A65" s="73" t="s">
        <v>50</v>
      </c>
      <c r="D65" s="13"/>
    </row>
    <row r="66" spans="1:4">
      <c r="A66" s="73" t="s">
        <v>53</v>
      </c>
    </row>
    <row r="67" spans="1:4">
      <c r="A67" s="73" t="s">
        <v>42</v>
      </c>
    </row>
    <row r="68" spans="1:4">
      <c r="A68" s="73" t="s">
        <v>43</v>
      </c>
    </row>
    <row r="69" spans="1:4" ht="15" customHeight="1">
      <c r="A69" s="73"/>
    </row>
    <row r="70" spans="1:4">
      <c r="A70" s="53" t="s">
        <v>44</v>
      </c>
    </row>
    <row r="72" spans="1:4">
      <c r="A72" s="74"/>
      <c r="D72" s="74"/>
    </row>
    <row r="73" spans="1:4">
      <c r="A73" s="75" t="s">
        <v>45</v>
      </c>
      <c r="D73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0C00-000000000000}"/>
    <hyperlink ref="H2" location="'DATA SHEET'!A1" display="back to input tab" xr:uid="{00000000-0004-0000-0C00-000001000000}"/>
  </hyperlinks>
  <printOptions horizontalCentered="1"/>
  <pageMargins left="0.45" right="0.45" top="0.75" bottom="0.5" header="0.3" footer="0.3"/>
  <pageSetup paperSize="258" scale="81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>
    <tabColor rgb="FFFF9900"/>
    <pageSetUpPr fitToPage="1"/>
  </sheetPr>
  <dimension ref="A1:I62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2.5" style="32" customWidth="1"/>
    <col min="2" max="2" width="12.6640625" style="32" customWidth="1"/>
    <col min="3" max="5" width="15.6640625" style="32" customWidth="1"/>
    <col min="6" max="6" width="9.1640625" style="32"/>
    <col min="7" max="7" width="17.8320312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64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224</v>
      </c>
      <c r="C12" s="13">
        <f>B8-1000000</f>
        <v>58720000</v>
      </c>
      <c r="D12" s="173"/>
      <c r="E12" s="51"/>
    </row>
    <row r="13" spans="1:9">
      <c r="A13" s="53" t="s">
        <v>227</v>
      </c>
      <c r="B13" s="15"/>
      <c r="C13" s="14">
        <v>1000000</v>
      </c>
      <c r="D13" s="173"/>
      <c r="E13" s="51"/>
    </row>
    <row r="14" spans="1:9">
      <c r="A14" s="53"/>
      <c r="B14" s="55"/>
      <c r="C14" s="13">
        <f>C12-C13</f>
        <v>57720000</v>
      </c>
      <c r="D14" s="52"/>
      <c r="E14" s="51"/>
    </row>
    <row r="15" spans="1:9">
      <c r="A15" s="53" t="s">
        <v>61</v>
      </c>
      <c r="B15" s="53"/>
      <c r="C15" s="20">
        <v>1000000</v>
      </c>
      <c r="D15" s="57"/>
      <c r="E15" s="51"/>
      <c r="F15" s="56"/>
    </row>
    <row r="16" spans="1:9" ht="16" thickBot="1">
      <c r="A16" s="35" t="s">
        <v>47</v>
      </c>
      <c r="B16" s="35"/>
      <c r="C16" s="21">
        <f>C14+C15</f>
        <v>58720000</v>
      </c>
      <c r="D16" s="58"/>
      <c r="E16" s="59"/>
      <c r="F16" s="60"/>
    </row>
    <row r="17" spans="1:7" ht="16" thickTop="1">
      <c r="B17" s="61"/>
      <c r="C17" s="23"/>
      <c r="D17" s="59"/>
      <c r="E17" s="62"/>
    </row>
    <row r="18" spans="1:7">
      <c r="A18" s="63" t="s">
        <v>10</v>
      </c>
      <c r="B18" s="63" t="s">
        <v>11</v>
      </c>
      <c r="C18" s="63" t="s">
        <v>12</v>
      </c>
      <c r="D18" s="63" t="s">
        <v>13</v>
      </c>
      <c r="E18" s="63" t="s">
        <v>14</v>
      </c>
    </row>
    <row r="19" spans="1:7">
      <c r="A19" s="64">
        <v>0</v>
      </c>
      <c r="B19" s="65">
        <f>'DATA SHEET'!C9</f>
        <v>43749</v>
      </c>
      <c r="C19" s="64" t="s">
        <v>15</v>
      </c>
      <c r="D19" s="16">
        <v>100000</v>
      </c>
      <c r="E19" s="17">
        <f>C16-D19</f>
        <v>58620000</v>
      </c>
    </row>
    <row r="20" spans="1:7">
      <c r="A20" s="66">
        <v>1</v>
      </c>
      <c r="B20" s="67">
        <f>EDATE(B19,1)</f>
        <v>43780</v>
      </c>
      <c r="C20" s="66" t="s">
        <v>65</v>
      </c>
      <c r="D20" s="153">
        <f>ROUND(((C16*0.2)-D19)/6,2)</f>
        <v>1940666.67</v>
      </c>
      <c r="E20" s="19">
        <f>E19-D20</f>
        <v>56679333.329999998</v>
      </c>
      <c r="G20" s="159"/>
    </row>
    <row r="21" spans="1:7">
      <c r="A21" s="66">
        <v>2</v>
      </c>
      <c r="B21" s="67">
        <f t="shared" ref="B21:B50" si="0">EDATE(B20,1)</f>
        <v>43810</v>
      </c>
      <c r="C21" s="66" t="s">
        <v>66</v>
      </c>
      <c r="D21" s="18">
        <f>D20</f>
        <v>1940666.67</v>
      </c>
      <c r="E21" s="19">
        <f t="shared" ref="E21:E50" si="1">E20-D21</f>
        <v>54738666.659999996</v>
      </c>
    </row>
    <row r="22" spans="1:7">
      <c r="A22" s="66">
        <v>3</v>
      </c>
      <c r="B22" s="67">
        <f t="shared" si="0"/>
        <v>43841</v>
      </c>
      <c r="C22" s="66" t="s">
        <v>67</v>
      </c>
      <c r="D22" s="18">
        <f t="shared" ref="D22:D25" si="2">D21</f>
        <v>1940666.67</v>
      </c>
      <c r="E22" s="19">
        <f t="shared" si="1"/>
        <v>52797999.989999995</v>
      </c>
    </row>
    <row r="23" spans="1:7">
      <c r="A23" s="66">
        <v>4</v>
      </c>
      <c r="B23" s="67">
        <f t="shared" si="0"/>
        <v>43872</v>
      </c>
      <c r="C23" s="66" t="s">
        <v>68</v>
      </c>
      <c r="D23" s="18">
        <f t="shared" si="2"/>
        <v>1940666.67</v>
      </c>
      <c r="E23" s="19">
        <f t="shared" si="1"/>
        <v>50857333.319999993</v>
      </c>
    </row>
    <row r="24" spans="1:7">
      <c r="A24" s="66">
        <v>5</v>
      </c>
      <c r="B24" s="67">
        <f t="shared" si="0"/>
        <v>43901</v>
      </c>
      <c r="C24" s="66" t="s">
        <v>69</v>
      </c>
      <c r="D24" s="18">
        <f t="shared" si="2"/>
        <v>1940666.67</v>
      </c>
      <c r="E24" s="19">
        <f t="shared" si="1"/>
        <v>48916666.649999991</v>
      </c>
    </row>
    <row r="25" spans="1:7">
      <c r="A25" s="66">
        <v>6</v>
      </c>
      <c r="B25" s="67">
        <f t="shared" si="0"/>
        <v>43932</v>
      </c>
      <c r="C25" s="66" t="s">
        <v>70</v>
      </c>
      <c r="D25" s="18">
        <f t="shared" si="2"/>
        <v>1940666.67</v>
      </c>
      <c r="E25" s="19">
        <f t="shared" si="1"/>
        <v>46975999.979999989</v>
      </c>
    </row>
    <row r="26" spans="1:7">
      <c r="A26" s="66">
        <v>7</v>
      </c>
      <c r="B26" s="67">
        <f t="shared" si="0"/>
        <v>43962</v>
      </c>
      <c r="C26" s="66" t="s">
        <v>16</v>
      </c>
      <c r="D26" s="18">
        <f>ROUND((C16*0.6)/24,2)</f>
        <v>1468000</v>
      </c>
      <c r="E26" s="19">
        <f t="shared" si="1"/>
        <v>45507999.979999989</v>
      </c>
      <c r="G26" s="155"/>
    </row>
    <row r="27" spans="1:7">
      <c r="A27" s="66">
        <v>8</v>
      </c>
      <c r="B27" s="67">
        <f t="shared" si="0"/>
        <v>43993</v>
      </c>
      <c r="C27" s="66" t="s">
        <v>17</v>
      </c>
      <c r="D27" s="18">
        <f>D26</f>
        <v>1468000</v>
      </c>
      <c r="E27" s="19">
        <f t="shared" si="1"/>
        <v>44039999.979999989</v>
      </c>
    </row>
    <row r="28" spans="1:7">
      <c r="A28" s="66">
        <v>9</v>
      </c>
      <c r="B28" s="67">
        <f t="shared" si="0"/>
        <v>44023</v>
      </c>
      <c r="C28" s="66" t="s">
        <v>18</v>
      </c>
      <c r="D28" s="18">
        <f t="shared" ref="D28:D49" si="3">D27</f>
        <v>1468000</v>
      </c>
      <c r="E28" s="19">
        <f t="shared" si="1"/>
        <v>42571999.979999989</v>
      </c>
    </row>
    <row r="29" spans="1:7">
      <c r="A29" s="66">
        <v>5</v>
      </c>
      <c r="B29" s="67">
        <f t="shared" si="0"/>
        <v>44054</v>
      </c>
      <c r="C29" s="66" t="s">
        <v>19</v>
      </c>
      <c r="D29" s="18">
        <f t="shared" si="3"/>
        <v>1468000</v>
      </c>
      <c r="E29" s="19">
        <f t="shared" si="1"/>
        <v>41103999.979999989</v>
      </c>
    </row>
    <row r="30" spans="1:7">
      <c r="A30" s="66">
        <v>6</v>
      </c>
      <c r="B30" s="67">
        <f t="shared" si="0"/>
        <v>44085</v>
      </c>
      <c r="C30" s="66" t="s">
        <v>20</v>
      </c>
      <c r="D30" s="18">
        <f t="shared" si="3"/>
        <v>1468000</v>
      </c>
      <c r="E30" s="19">
        <f t="shared" si="1"/>
        <v>39635999.979999989</v>
      </c>
    </row>
    <row r="31" spans="1:7">
      <c r="A31" s="66">
        <v>7</v>
      </c>
      <c r="B31" s="67">
        <f t="shared" si="0"/>
        <v>44115</v>
      </c>
      <c r="C31" s="66" t="s">
        <v>21</v>
      </c>
      <c r="D31" s="18">
        <f t="shared" si="3"/>
        <v>1468000</v>
      </c>
      <c r="E31" s="19">
        <f t="shared" si="1"/>
        <v>38167999.979999989</v>
      </c>
    </row>
    <row r="32" spans="1:7">
      <c r="A32" s="66">
        <v>8</v>
      </c>
      <c r="B32" s="67">
        <f t="shared" si="0"/>
        <v>44146</v>
      </c>
      <c r="C32" s="66" t="s">
        <v>22</v>
      </c>
      <c r="D32" s="18">
        <f t="shared" si="3"/>
        <v>1468000</v>
      </c>
      <c r="E32" s="19">
        <f t="shared" si="1"/>
        <v>36699999.979999989</v>
      </c>
    </row>
    <row r="33" spans="1:5">
      <c r="A33" s="66">
        <v>9</v>
      </c>
      <c r="B33" s="67">
        <f t="shared" si="0"/>
        <v>44176</v>
      </c>
      <c r="C33" s="66" t="s">
        <v>23</v>
      </c>
      <c r="D33" s="18">
        <f t="shared" si="3"/>
        <v>1468000</v>
      </c>
      <c r="E33" s="19">
        <f t="shared" si="1"/>
        <v>35231999.979999989</v>
      </c>
    </row>
    <row r="34" spans="1:5">
      <c r="A34" s="66">
        <v>10</v>
      </c>
      <c r="B34" s="67">
        <f t="shared" si="0"/>
        <v>44207</v>
      </c>
      <c r="C34" s="66" t="s">
        <v>24</v>
      </c>
      <c r="D34" s="18">
        <f t="shared" si="3"/>
        <v>1468000</v>
      </c>
      <c r="E34" s="19">
        <f t="shared" si="1"/>
        <v>33763999.979999989</v>
      </c>
    </row>
    <row r="35" spans="1:5">
      <c r="A35" s="66">
        <v>11</v>
      </c>
      <c r="B35" s="67">
        <f t="shared" si="0"/>
        <v>44238</v>
      </c>
      <c r="C35" s="66" t="s">
        <v>25</v>
      </c>
      <c r="D35" s="18">
        <f t="shared" si="3"/>
        <v>1468000</v>
      </c>
      <c r="E35" s="19">
        <f t="shared" si="1"/>
        <v>32295999.979999989</v>
      </c>
    </row>
    <row r="36" spans="1:5">
      <c r="A36" s="66">
        <v>12</v>
      </c>
      <c r="B36" s="67">
        <f t="shared" si="0"/>
        <v>44266</v>
      </c>
      <c r="C36" s="66" t="s">
        <v>26</v>
      </c>
      <c r="D36" s="18">
        <f t="shared" si="3"/>
        <v>1468000</v>
      </c>
      <c r="E36" s="19">
        <f t="shared" si="1"/>
        <v>30827999.979999989</v>
      </c>
    </row>
    <row r="37" spans="1:5">
      <c r="A37" s="66">
        <v>13</v>
      </c>
      <c r="B37" s="67">
        <f t="shared" si="0"/>
        <v>44297</v>
      </c>
      <c r="C37" s="66" t="s">
        <v>27</v>
      </c>
      <c r="D37" s="18">
        <f t="shared" si="3"/>
        <v>1468000</v>
      </c>
      <c r="E37" s="19">
        <f t="shared" si="1"/>
        <v>29359999.979999989</v>
      </c>
    </row>
    <row r="38" spans="1:5">
      <c r="A38" s="66">
        <v>14</v>
      </c>
      <c r="B38" s="67">
        <f t="shared" si="0"/>
        <v>44327</v>
      </c>
      <c r="C38" s="66" t="s">
        <v>28</v>
      </c>
      <c r="D38" s="18">
        <f t="shared" si="3"/>
        <v>1468000</v>
      </c>
      <c r="E38" s="19">
        <f t="shared" si="1"/>
        <v>27891999.979999989</v>
      </c>
    </row>
    <row r="39" spans="1:5">
      <c r="A39" s="66">
        <v>15</v>
      </c>
      <c r="B39" s="67">
        <f t="shared" si="0"/>
        <v>44358</v>
      </c>
      <c r="C39" s="66" t="s">
        <v>29</v>
      </c>
      <c r="D39" s="18">
        <f t="shared" si="3"/>
        <v>1468000</v>
      </c>
      <c r="E39" s="19">
        <f t="shared" si="1"/>
        <v>26423999.979999989</v>
      </c>
    </row>
    <row r="40" spans="1:5">
      <c r="A40" s="66">
        <v>16</v>
      </c>
      <c r="B40" s="67">
        <f t="shared" si="0"/>
        <v>44388</v>
      </c>
      <c r="C40" s="66" t="s">
        <v>30</v>
      </c>
      <c r="D40" s="18">
        <f t="shared" si="3"/>
        <v>1468000</v>
      </c>
      <c r="E40" s="19">
        <f t="shared" si="1"/>
        <v>24955999.979999989</v>
      </c>
    </row>
    <row r="41" spans="1:5">
      <c r="A41" s="66">
        <v>17</v>
      </c>
      <c r="B41" s="67">
        <f t="shared" si="0"/>
        <v>44419</v>
      </c>
      <c r="C41" s="66" t="s">
        <v>31</v>
      </c>
      <c r="D41" s="18">
        <f t="shared" si="3"/>
        <v>1468000</v>
      </c>
      <c r="E41" s="19">
        <f t="shared" si="1"/>
        <v>23487999.979999989</v>
      </c>
    </row>
    <row r="42" spans="1:5">
      <c r="A42" s="66">
        <v>18</v>
      </c>
      <c r="B42" s="67">
        <f t="shared" si="0"/>
        <v>44450</v>
      </c>
      <c r="C42" s="66" t="s">
        <v>32</v>
      </c>
      <c r="D42" s="18">
        <f t="shared" si="3"/>
        <v>1468000</v>
      </c>
      <c r="E42" s="19">
        <f t="shared" si="1"/>
        <v>22019999.979999989</v>
      </c>
    </row>
    <row r="43" spans="1:5">
      <c r="A43" s="66">
        <v>19</v>
      </c>
      <c r="B43" s="67">
        <f t="shared" si="0"/>
        <v>44480</v>
      </c>
      <c r="C43" s="66" t="s">
        <v>33</v>
      </c>
      <c r="D43" s="18">
        <f t="shared" si="3"/>
        <v>1468000</v>
      </c>
      <c r="E43" s="19">
        <f t="shared" si="1"/>
        <v>20551999.979999989</v>
      </c>
    </row>
    <row r="44" spans="1:5">
      <c r="A44" s="66">
        <v>20</v>
      </c>
      <c r="B44" s="67">
        <f t="shared" si="0"/>
        <v>44511</v>
      </c>
      <c r="C44" s="66" t="s">
        <v>34</v>
      </c>
      <c r="D44" s="18">
        <f t="shared" si="3"/>
        <v>1468000</v>
      </c>
      <c r="E44" s="19">
        <f t="shared" si="1"/>
        <v>19083999.979999989</v>
      </c>
    </row>
    <row r="45" spans="1:5">
      <c r="A45" s="66">
        <v>21</v>
      </c>
      <c r="B45" s="67">
        <f t="shared" si="0"/>
        <v>44541</v>
      </c>
      <c r="C45" s="66" t="s">
        <v>35</v>
      </c>
      <c r="D45" s="18">
        <f t="shared" si="3"/>
        <v>1468000</v>
      </c>
      <c r="E45" s="19">
        <f t="shared" si="1"/>
        <v>17615999.979999989</v>
      </c>
    </row>
    <row r="46" spans="1:5">
      <c r="A46" s="80">
        <v>22</v>
      </c>
      <c r="B46" s="67">
        <f t="shared" si="0"/>
        <v>44572</v>
      </c>
      <c r="C46" s="80" t="s">
        <v>36</v>
      </c>
      <c r="D46" s="81">
        <f t="shared" si="3"/>
        <v>1468000</v>
      </c>
      <c r="E46" s="82">
        <f t="shared" si="1"/>
        <v>16147999.979999989</v>
      </c>
    </row>
    <row r="47" spans="1:5">
      <c r="A47" s="66">
        <v>23</v>
      </c>
      <c r="B47" s="67">
        <f t="shared" si="0"/>
        <v>44603</v>
      </c>
      <c r="C47" s="66" t="s">
        <v>37</v>
      </c>
      <c r="D47" s="18">
        <f t="shared" si="3"/>
        <v>1468000</v>
      </c>
      <c r="E47" s="19">
        <f t="shared" si="1"/>
        <v>14679999.979999989</v>
      </c>
    </row>
    <row r="48" spans="1:5">
      <c r="A48" s="66">
        <v>24</v>
      </c>
      <c r="B48" s="67">
        <f t="shared" si="0"/>
        <v>44631</v>
      </c>
      <c r="C48" s="66" t="s">
        <v>38</v>
      </c>
      <c r="D48" s="18">
        <f t="shared" si="3"/>
        <v>1468000</v>
      </c>
      <c r="E48" s="19">
        <f t="shared" si="1"/>
        <v>13211999.979999989</v>
      </c>
    </row>
    <row r="49" spans="1:8">
      <c r="A49" s="66">
        <v>25</v>
      </c>
      <c r="B49" s="67">
        <f t="shared" si="0"/>
        <v>44662</v>
      </c>
      <c r="C49" s="66" t="s">
        <v>39</v>
      </c>
      <c r="D49" s="18">
        <f t="shared" si="3"/>
        <v>1468000</v>
      </c>
      <c r="E49" s="19">
        <f t="shared" si="1"/>
        <v>11743999.979999989</v>
      </c>
    </row>
    <row r="50" spans="1:8">
      <c r="A50" s="68">
        <v>26</v>
      </c>
      <c r="B50" s="67">
        <f t="shared" si="0"/>
        <v>44692</v>
      </c>
      <c r="C50" s="68" t="s">
        <v>71</v>
      </c>
      <c r="D50" s="69">
        <f>C16-SUM(D19:D49)</f>
        <v>11743999.980000004</v>
      </c>
      <c r="E50" s="70">
        <f t="shared" si="1"/>
        <v>-1.4901161193847656E-8</v>
      </c>
      <c r="G50" s="155"/>
      <c r="H50" s="157"/>
    </row>
    <row r="51" spans="1:8">
      <c r="A51" s="83"/>
      <c r="B51" s="84"/>
      <c r="C51" s="85" t="s">
        <v>40</v>
      </c>
      <c r="D51" s="86">
        <f>SUM(D19:D50)</f>
        <v>58720000</v>
      </c>
      <c r="E51" s="87"/>
    </row>
    <row r="52" spans="1:8">
      <c r="A52" s="71" t="s">
        <v>41</v>
      </c>
      <c r="B52" s="72"/>
      <c r="D52" s="13"/>
    </row>
    <row r="53" spans="1:8">
      <c r="A53" s="73" t="s">
        <v>49</v>
      </c>
      <c r="D53" s="13"/>
    </row>
    <row r="54" spans="1:8">
      <c r="A54" s="73" t="s">
        <v>50</v>
      </c>
      <c r="D54" s="13"/>
    </row>
    <row r="55" spans="1:8">
      <c r="A55" s="73" t="s">
        <v>53</v>
      </c>
    </row>
    <row r="56" spans="1:8">
      <c r="A56" s="73" t="s">
        <v>42</v>
      </c>
    </row>
    <row r="57" spans="1:8">
      <c r="A57" s="73" t="s">
        <v>43</v>
      </c>
    </row>
    <row r="58" spans="1:8" ht="15" customHeight="1">
      <c r="A58" s="73"/>
    </row>
    <row r="59" spans="1:8">
      <c r="A59" s="53" t="s">
        <v>44</v>
      </c>
    </row>
    <row r="61" spans="1:8">
      <c r="A61" s="74"/>
      <c r="D61" s="74"/>
    </row>
    <row r="62" spans="1:8">
      <c r="A62" s="75" t="s">
        <v>45</v>
      </c>
      <c r="D62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0D00-000000000000}"/>
    <hyperlink ref="H2" location="'DATA SHEET'!A1" display="back to input tab" xr:uid="{00000000-0004-0000-0D00-000001000000}"/>
  </hyperlinks>
  <printOptions horizontalCentered="1"/>
  <pageMargins left="0.7" right="0.7" top="0.75" bottom="0.75" header="0.3" footer="0.3"/>
  <pageSetup paperSize="258" scale="91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5" max="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3">
    <tabColor rgb="FF000099"/>
    <pageSetUpPr fitToPage="1"/>
  </sheetPr>
  <dimension ref="A1:I62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2.5" style="32" customWidth="1"/>
    <col min="2" max="2" width="12.6640625" style="32" customWidth="1"/>
    <col min="3" max="5" width="15.6640625" style="32" customWidth="1"/>
    <col min="6" max="6" width="9.1640625" style="32"/>
    <col min="7" max="7" width="17.8320312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64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62</v>
      </c>
      <c r="C12" s="13">
        <f>B8</f>
        <v>59720000</v>
      </c>
      <c r="D12" s="52"/>
      <c r="E12" s="51"/>
    </row>
    <row r="13" spans="1:9">
      <c r="A13" s="53" t="s">
        <v>63</v>
      </c>
      <c r="C13" s="14">
        <v>1000000</v>
      </c>
      <c r="D13" s="52"/>
      <c r="E13" s="51"/>
    </row>
    <row r="14" spans="1:9">
      <c r="A14" s="35"/>
      <c r="B14" s="35"/>
      <c r="C14" s="22">
        <f>C12-C13</f>
        <v>58720000</v>
      </c>
      <c r="D14" s="58"/>
      <c r="E14" s="59"/>
      <c r="F14" s="60"/>
    </row>
    <row r="15" spans="1:9">
      <c r="A15" s="53" t="s">
        <v>227</v>
      </c>
      <c r="B15" s="15"/>
      <c r="C15" s="14">
        <v>1000000</v>
      </c>
      <c r="D15" s="58"/>
      <c r="E15" s="59"/>
      <c r="F15" s="60"/>
    </row>
    <row r="16" spans="1:9" ht="16" thickBot="1">
      <c r="A16" s="35" t="s">
        <v>47</v>
      </c>
      <c r="B16" s="35"/>
      <c r="C16" s="21">
        <f>C14-C15</f>
        <v>57720000</v>
      </c>
      <c r="D16" s="58"/>
      <c r="E16" s="59"/>
      <c r="F16" s="60"/>
    </row>
    <row r="17" spans="1:7" ht="16" thickTop="1">
      <c r="B17" s="61"/>
      <c r="C17" s="23"/>
      <c r="D17" s="59"/>
      <c r="E17" s="62"/>
    </row>
    <row r="18" spans="1:7">
      <c r="A18" s="63" t="s">
        <v>10</v>
      </c>
      <c r="B18" s="100" t="s">
        <v>11</v>
      </c>
      <c r="C18" s="63" t="s">
        <v>12</v>
      </c>
      <c r="D18" s="63" t="s">
        <v>13</v>
      </c>
      <c r="E18" s="89" t="s">
        <v>14</v>
      </c>
    </row>
    <row r="19" spans="1:7">
      <c r="A19" s="64">
        <v>0</v>
      </c>
      <c r="B19" s="101">
        <f>'DATA SHEET'!C9</f>
        <v>43749</v>
      </c>
      <c r="C19" s="64" t="s">
        <v>15</v>
      </c>
      <c r="D19" s="16">
        <v>100000</v>
      </c>
      <c r="E19" s="17">
        <f>C14-D19</f>
        <v>58620000</v>
      </c>
    </row>
    <row r="20" spans="1:7">
      <c r="A20" s="66">
        <v>1</v>
      </c>
      <c r="B20" s="102">
        <f>EDATE(B19,1)</f>
        <v>43780</v>
      </c>
      <c r="C20" s="66" t="s">
        <v>65</v>
      </c>
      <c r="D20" s="153">
        <f>ROUND(((C16*0.2)-D19)/6,2)</f>
        <v>1907333.33</v>
      </c>
      <c r="E20" s="19">
        <f>E19-D20</f>
        <v>56712666.670000002</v>
      </c>
      <c r="G20" s="158"/>
    </row>
    <row r="21" spans="1:7">
      <c r="A21" s="66">
        <v>2</v>
      </c>
      <c r="B21" s="102">
        <f t="shared" ref="B21:B50" si="0">EDATE(B20,1)</f>
        <v>43810</v>
      </c>
      <c r="C21" s="66" t="s">
        <v>66</v>
      </c>
      <c r="D21" s="18">
        <f>D20</f>
        <v>1907333.33</v>
      </c>
      <c r="E21" s="19">
        <f t="shared" ref="E21:E50" si="1">E20-D21</f>
        <v>54805333.340000004</v>
      </c>
    </row>
    <row r="22" spans="1:7">
      <c r="A22" s="66">
        <v>3</v>
      </c>
      <c r="B22" s="102">
        <f t="shared" si="0"/>
        <v>43841</v>
      </c>
      <c r="C22" s="66" t="s">
        <v>67</v>
      </c>
      <c r="D22" s="18">
        <f t="shared" ref="D22:D25" si="2">D21</f>
        <v>1907333.33</v>
      </c>
      <c r="E22" s="19">
        <f t="shared" si="1"/>
        <v>52898000.010000005</v>
      </c>
    </row>
    <row r="23" spans="1:7">
      <c r="A23" s="66">
        <v>4</v>
      </c>
      <c r="B23" s="102">
        <f t="shared" si="0"/>
        <v>43872</v>
      </c>
      <c r="C23" s="66" t="s">
        <v>68</v>
      </c>
      <c r="D23" s="18">
        <f t="shared" si="2"/>
        <v>1907333.33</v>
      </c>
      <c r="E23" s="19">
        <f t="shared" si="1"/>
        <v>50990666.680000007</v>
      </c>
    </row>
    <row r="24" spans="1:7">
      <c r="A24" s="66">
        <v>5</v>
      </c>
      <c r="B24" s="102">
        <f t="shared" si="0"/>
        <v>43901</v>
      </c>
      <c r="C24" s="66" t="s">
        <v>69</v>
      </c>
      <c r="D24" s="18">
        <f t="shared" si="2"/>
        <v>1907333.33</v>
      </c>
      <c r="E24" s="19">
        <f t="shared" si="1"/>
        <v>49083333.350000009</v>
      </c>
    </row>
    <row r="25" spans="1:7">
      <c r="A25" s="66">
        <v>6</v>
      </c>
      <c r="B25" s="102">
        <f t="shared" si="0"/>
        <v>43932</v>
      </c>
      <c r="C25" s="66" t="s">
        <v>70</v>
      </c>
      <c r="D25" s="18">
        <f t="shared" si="2"/>
        <v>1907333.33</v>
      </c>
      <c r="E25" s="19">
        <f t="shared" si="1"/>
        <v>47176000.020000011</v>
      </c>
    </row>
    <row r="26" spans="1:7">
      <c r="A26" s="66">
        <v>7</v>
      </c>
      <c r="B26" s="102">
        <f t="shared" si="0"/>
        <v>43962</v>
      </c>
      <c r="C26" s="66" t="s">
        <v>16</v>
      </c>
      <c r="D26" s="153">
        <f>ROUND((C16*0.6)/24,2)</f>
        <v>1443000</v>
      </c>
      <c r="E26" s="19">
        <f t="shared" si="1"/>
        <v>45733000.020000011</v>
      </c>
      <c r="G26" s="155"/>
    </row>
    <row r="27" spans="1:7">
      <c r="A27" s="66">
        <v>8</v>
      </c>
      <c r="B27" s="102">
        <f t="shared" si="0"/>
        <v>43993</v>
      </c>
      <c r="C27" s="66" t="s">
        <v>17</v>
      </c>
      <c r="D27" s="18">
        <f>D26</f>
        <v>1443000</v>
      </c>
      <c r="E27" s="19">
        <f t="shared" si="1"/>
        <v>44290000.020000011</v>
      </c>
    </row>
    <row r="28" spans="1:7">
      <c r="A28" s="66">
        <v>9</v>
      </c>
      <c r="B28" s="102">
        <f t="shared" si="0"/>
        <v>44023</v>
      </c>
      <c r="C28" s="66" t="s">
        <v>18</v>
      </c>
      <c r="D28" s="18">
        <f t="shared" ref="D28:D49" si="3">D27</f>
        <v>1443000</v>
      </c>
      <c r="E28" s="19">
        <f t="shared" si="1"/>
        <v>42847000.020000011</v>
      </c>
    </row>
    <row r="29" spans="1:7">
      <c r="A29" s="66">
        <v>5</v>
      </c>
      <c r="B29" s="102">
        <f t="shared" si="0"/>
        <v>44054</v>
      </c>
      <c r="C29" s="66" t="s">
        <v>19</v>
      </c>
      <c r="D29" s="18">
        <f t="shared" si="3"/>
        <v>1443000</v>
      </c>
      <c r="E29" s="19">
        <f t="shared" si="1"/>
        <v>41404000.020000011</v>
      </c>
    </row>
    <row r="30" spans="1:7">
      <c r="A30" s="66">
        <v>6</v>
      </c>
      <c r="B30" s="102">
        <f t="shared" si="0"/>
        <v>44085</v>
      </c>
      <c r="C30" s="66" t="s">
        <v>20</v>
      </c>
      <c r="D30" s="18">
        <f t="shared" si="3"/>
        <v>1443000</v>
      </c>
      <c r="E30" s="19">
        <f t="shared" si="1"/>
        <v>39961000.020000011</v>
      </c>
    </row>
    <row r="31" spans="1:7">
      <c r="A31" s="66">
        <v>7</v>
      </c>
      <c r="B31" s="102">
        <f t="shared" si="0"/>
        <v>44115</v>
      </c>
      <c r="C31" s="66" t="s">
        <v>21</v>
      </c>
      <c r="D31" s="18">
        <f t="shared" si="3"/>
        <v>1443000</v>
      </c>
      <c r="E31" s="19">
        <f t="shared" si="1"/>
        <v>38518000.020000011</v>
      </c>
    </row>
    <row r="32" spans="1:7">
      <c r="A32" s="66">
        <v>8</v>
      </c>
      <c r="B32" s="102">
        <f t="shared" si="0"/>
        <v>44146</v>
      </c>
      <c r="C32" s="66" t="s">
        <v>22</v>
      </c>
      <c r="D32" s="18">
        <f t="shared" si="3"/>
        <v>1443000</v>
      </c>
      <c r="E32" s="19">
        <f t="shared" si="1"/>
        <v>37075000.020000011</v>
      </c>
    </row>
    <row r="33" spans="1:5">
      <c r="A33" s="66">
        <v>9</v>
      </c>
      <c r="B33" s="102">
        <f t="shared" si="0"/>
        <v>44176</v>
      </c>
      <c r="C33" s="66" t="s">
        <v>23</v>
      </c>
      <c r="D33" s="18">
        <f t="shared" si="3"/>
        <v>1443000</v>
      </c>
      <c r="E33" s="19">
        <f t="shared" si="1"/>
        <v>35632000.020000011</v>
      </c>
    </row>
    <row r="34" spans="1:5">
      <c r="A34" s="66">
        <v>10</v>
      </c>
      <c r="B34" s="102">
        <f t="shared" si="0"/>
        <v>44207</v>
      </c>
      <c r="C34" s="66" t="s">
        <v>24</v>
      </c>
      <c r="D34" s="18">
        <f t="shared" si="3"/>
        <v>1443000</v>
      </c>
      <c r="E34" s="19">
        <f t="shared" si="1"/>
        <v>34189000.020000011</v>
      </c>
    </row>
    <row r="35" spans="1:5">
      <c r="A35" s="66">
        <v>11</v>
      </c>
      <c r="B35" s="102">
        <f t="shared" si="0"/>
        <v>44238</v>
      </c>
      <c r="C35" s="66" t="s">
        <v>25</v>
      </c>
      <c r="D35" s="18">
        <f t="shared" si="3"/>
        <v>1443000</v>
      </c>
      <c r="E35" s="19">
        <f t="shared" si="1"/>
        <v>32746000.020000011</v>
      </c>
    </row>
    <row r="36" spans="1:5">
      <c r="A36" s="66">
        <v>12</v>
      </c>
      <c r="B36" s="102">
        <f t="shared" si="0"/>
        <v>44266</v>
      </c>
      <c r="C36" s="66" t="s">
        <v>26</v>
      </c>
      <c r="D36" s="18">
        <f t="shared" si="3"/>
        <v>1443000</v>
      </c>
      <c r="E36" s="19">
        <f t="shared" si="1"/>
        <v>31303000.020000011</v>
      </c>
    </row>
    <row r="37" spans="1:5">
      <c r="A37" s="66">
        <v>13</v>
      </c>
      <c r="B37" s="102">
        <f t="shared" si="0"/>
        <v>44297</v>
      </c>
      <c r="C37" s="66" t="s">
        <v>27</v>
      </c>
      <c r="D37" s="18">
        <f t="shared" si="3"/>
        <v>1443000</v>
      </c>
      <c r="E37" s="19">
        <f t="shared" si="1"/>
        <v>29860000.020000011</v>
      </c>
    </row>
    <row r="38" spans="1:5">
      <c r="A38" s="66">
        <v>14</v>
      </c>
      <c r="B38" s="102">
        <f t="shared" si="0"/>
        <v>44327</v>
      </c>
      <c r="C38" s="66" t="s">
        <v>28</v>
      </c>
      <c r="D38" s="18">
        <f t="shared" si="3"/>
        <v>1443000</v>
      </c>
      <c r="E38" s="19">
        <f t="shared" si="1"/>
        <v>28417000.020000011</v>
      </c>
    </row>
    <row r="39" spans="1:5">
      <c r="A39" s="66">
        <v>15</v>
      </c>
      <c r="B39" s="102">
        <f t="shared" si="0"/>
        <v>44358</v>
      </c>
      <c r="C39" s="66" t="s">
        <v>29</v>
      </c>
      <c r="D39" s="18">
        <f t="shared" si="3"/>
        <v>1443000</v>
      </c>
      <c r="E39" s="19">
        <f t="shared" si="1"/>
        <v>26974000.020000011</v>
      </c>
    </row>
    <row r="40" spans="1:5">
      <c r="A40" s="66">
        <v>16</v>
      </c>
      <c r="B40" s="102">
        <f t="shared" si="0"/>
        <v>44388</v>
      </c>
      <c r="C40" s="66" t="s">
        <v>30</v>
      </c>
      <c r="D40" s="18">
        <f t="shared" si="3"/>
        <v>1443000</v>
      </c>
      <c r="E40" s="19">
        <f t="shared" si="1"/>
        <v>25531000.020000011</v>
      </c>
    </row>
    <row r="41" spans="1:5">
      <c r="A41" s="66">
        <v>17</v>
      </c>
      <c r="B41" s="102">
        <f t="shared" si="0"/>
        <v>44419</v>
      </c>
      <c r="C41" s="66" t="s">
        <v>31</v>
      </c>
      <c r="D41" s="18">
        <f t="shared" si="3"/>
        <v>1443000</v>
      </c>
      <c r="E41" s="19">
        <f t="shared" si="1"/>
        <v>24088000.020000011</v>
      </c>
    </row>
    <row r="42" spans="1:5">
      <c r="A42" s="66">
        <v>18</v>
      </c>
      <c r="B42" s="102">
        <f t="shared" si="0"/>
        <v>44450</v>
      </c>
      <c r="C42" s="66" t="s">
        <v>32</v>
      </c>
      <c r="D42" s="18">
        <f t="shared" si="3"/>
        <v>1443000</v>
      </c>
      <c r="E42" s="19">
        <f t="shared" si="1"/>
        <v>22645000.020000011</v>
      </c>
    </row>
    <row r="43" spans="1:5">
      <c r="A43" s="66">
        <v>19</v>
      </c>
      <c r="B43" s="102">
        <f t="shared" si="0"/>
        <v>44480</v>
      </c>
      <c r="C43" s="66" t="s">
        <v>33</v>
      </c>
      <c r="D43" s="18">
        <f t="shared" si="3"/>
        <v>1443000</v>
      </c>
      <c r="E43" s="19">
        <f t="shared" si="1"/>
        <v>21202000.020000011</v>
      </c>
    </row>
    <row r="44" spans="1:5">
      <c r="A44" s="66">
        <v>20</v>
      </c>
      <c r="B44" s="102">
        <f t="shared" si="0"/>
        <v>44511</v>
      </c>
      <c r="C44" s="66" t="s">
        <v>34</v>
      </c>
      <c r="D44" s="18">
        <f t="shared" si="3"/>
        <v>1443000</v>
      </c>
      <c r="E44" s="19">
        <f t="shared" si="1"/>
        <v>19759000.020000011</v>
      </c>
    </row>
    <row r="45" spans="1:5">
      <c r="A45" s="66">
        <v>21</v>
      </c>
      <c r="B45" s="102">
        <f t="shared" si="0"/>
        <v>44541</v>
      </c>
      <c r="C45" s="66" t="s">
        <v>35</v>
      </c>
      <c r="D45" s="18">
        <f t="shared" si="3"/>
        <v>1443000</v>
      </c>
      <c r="E45" s="19">
        <f t="shared" si="1"/>
        <v>18316000.020000011</v>
      </c>
    </row>
    <row r="46" spans="1:5">
      <c r="A46" s="80">
        <v>22</v>
      </c>
      <c r="B46" s="102">
        <f t="shared" si="0"/>
        <v>44572</v>
      </c>
      <c r="C46" s="80" t="s">
        <v>36</v>
      </c>
      <c r="D46" s="81">
        <f t="shared" si="3"/>
        <v>1443000</v>
      </c>
      <c r="E46" s="82">
        <f t="shared" si="1"/>
        <v>16873000.020000011</v>
      </c>
    </row>
    <row r="47" spans="1:5">
      <c r="A47" s="66">
        <v>23</v>
      </c>
      <c r="B47" s="102">
        <f t="shared" si="0"/>
        <v>44603</v>
      </c>
      <c r="C47" s="66" t="s">
        <v>37</v>
      </c>
      <c r="D47" s="18">
        <f t="shared" si="3"/>
        <v>1443000</v>
      </c>
      <c r="E47" s="19">
        <f t="shared" si="1"/>
        <v>15430000.020000011</v>
      </c>
    </row>
    <row r="48" spans="1:5">
      <c r="A48" s="66">
        <v>24</v>
      </c>
      <c r="B48" s="102">
        <f t="shared" si="0"/>
        <v>44631</v>
      </c>
      <c r="C48" s="66" t="s">
        <v>38</v>
      </c>
      <c r="D48" s="18">
        <f t="shared" si="3"/>
        <v>1443000</v>
      </c>
      <c r="E48" s="19">
        <f t="shared" si="1"/>
        <v>13987000.020000011</v>
      </c>
    </row>
    <row r="49" spans="1:8">
      <c r="A49" s="66">
        <v>25</v>
      </c>
      <c r="B49" s="102">
        <f t="shared" si="0"/>
        <v>44662</v>
      </c>
      <c r="C49" s="66" t="s">
        <v>39</v>
      </c>
      <c r="D49" s="18">
        <f t="shared" si="3"/>
        <v>1443000</v>
      </c>
      <c r="E49" s="19">
        <f t="shared" si="1"/>
        <v>12544000.020000011</v>
      </c>
    </row>
    <row r="50" spans="1:8">
      <c r="A50" s="68">
        <v>26</v>
      </c>
      <c r="B50" s="102">
        <f t="shared" si="0"/>
        <v>44692</v>
      </c>
      <c r="C50" s="68" t="s">
        <v>71</v>
      </c>
      <c r="D50" s="154">
        <f>C16-SUM(D19:D49)</f>
        <v>11544000.019999996</v>
      </c>
      <c r="E50" s="70">
        <f t="shared" si="1"/>
        <v>1000000.0000000149</v>
      </c>
      <c r="G50" s="155"/>
      <c r="H50" s="157"/>
    </row>
    <row r="51" spans="1:8" s="106" customFormat="1">
      <c r="A51" s="83"/>
      <c r="B51" s="84"/>
      <c r="C51" s="85" t="s">
        <v>40</v>
      </c>
      <c r="D51" s="86">
        <f>SUM(D19:D50)</f>
        <v>57720000</v>
      </c>
      <c r="E51" s="87"/>
    </row>
    <row r="52" spans="1:8">
      <c r="A52" s="71" t="s">
        <v>41</v>
      </c>
      <c r="B52" s="72"/>
      <c r="D52" s="13"/>
    </row>
    <row r="53" spans="1:8">
      <c r="A53" s="73" t="s">
        <v>49</v>
      </c>
      <c r="D53" s="13"/>
    </row>
    <row r="54" spans="1:8">
      <c r="A54" s="73" t="s">
        <v>50</v>
      </c>
      <c r="D54" s="13"/>
    </row>
    <row r="55" spans="1:8">
      <c r="A55" s="73" t="s">
        <v>53</v>
      </c>
    </row>
    <row r="56" spans="1:8">
      <c r="A56" s="73" t="s">
        <v>42</v>
      </c>
    </row>
    <row r="57" spans="1:8">
      <c r="A57" s="73" t="s">
        <v>43</v>
      </c>
    </row>
    <row r="58" spans="1:8" ht="15" customHeight="1">
      <c r="A58" s="73"/>
    </row>
    <row r="59" spans="1:8">
      <c r="A59" s="53" t="s">
        <v>44</v>
      </c>
    </row>
    <row r="61" spans="1:8">
      <c r="A61" s="74"/>
      <c r="D61" s="74"/>
    </row>
    <row r="62" spans="1:8">
      <c r="A62" s="75" t="s">
        <v>45</v>
      </c>
      <c r="D62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0E00-000000000000}"/>
    <hyperlink ref="H2" location="'DATA SHEET'!A1" display="back to input tab" xr:uid="{00000000-0004-0000-0E00-000001000000}"/>
  </hyperlinks>
  <printOptions horizontalCentered="1"/>
  <pageMargins left="0.7" right="0.7" top="0.75" bottom="0.75" header="0.3" footer="0.3"/>
  <pageSetup paperSize="258" scale="89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5" max="4" man="1"/>
  </rowBreaks>
  <ignoredErrors>
    <ignoredError sqref="D26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4">
    <tabColor rgb="FFFF9900"/>
    <pageSetUpPr fitToPage="1"/>
  </sheetPr>
  <dimension ref="A1:I79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3.1640625" style="32" customWidth="1"/>
    <col min="2" max="2" width="12.6640625" style="32" customWidth="1"/>
    <col min="3" max="5" width="15.6640625" style="32" customWidth="1"/>
    <col min="6" max="6" width="9.1640625" style="32"/>
    <col min="7" max="7" width="9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84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224</v>
      </c>
      <c r="C12" s="13">
        <f>B8-1000000</f>
        <v>58720000</v>
      </c>
      <c r="D12" s="52"/>
      <c r="E12" s="51"/>
    </row>
    <row r="13" spans="1:9" ht="18">
      <c r="A13" s="53" t="s">
        <v>227</v>
      </c>
      <c r="B13" s="15"/>
      <c r="C13" s="31">
        <v>1000000</v>
      </c>
      <c r="D13" s="52"/>
      <c r="E13" s="51"/>
    </row>
    <row r="14" spans="1:9">
      <c r="A14" s="53"/>
      <c r="B14" s="55"/>
      <c r="C14" s="13">
        <f>C12-C13</f>
        <v>57720000</v>
      </c>
      <c r="D14" s="52"/>
      <c r="E14" s="51"/>
    </row>
    <row r="15" spans="1:9">
      <c r="A15" s="53" t="s">
        <v>61</v>
      </c>
      <c r="B15" s="53"/>
      <c r="C15" s="20">
        <v>1000000</v>
      </c>
      <c r="D15" s="57"/>
      <c r="E15" s="51"/>
      <c r="F15" s="56"/>
    </row>
    <row r="16" spans="1:9" ht="16" thickBot="1">
      <c r="A16" s="35" t="s">
        <v>47</v>
      </c>
      <c r="B16" s="35"/>
      <c r="C16" s="21">
        <f>C14+C15</f>
        <v>58720000</v>
      </c>
      <c r="D16" s="58"/>
      <c r="E16" s="59"/>
      <c r="F16" s="60"/>
    </row>
    <row r="17" spans="1:7" ht="16" thickTop="1">
      <c r="B17" s="61"/>
      <c r="C17" s="23"/>
      <c r="D17" s="59"/>
      <c r="E17" s="62"/>
    </row>
    <row r="18" spans="1:7">
      <c r="A18" s="88" t="s">
        <v>10</v>
      </c>
      <c r="B18" s="88" t="s">
        <v>11</v>
      </c>
      <c r="C18" s="89" t="s">
        <v>12</v>
      </c>
      <c r="D18" s="89" t="s">
        <v>13</v>
      </c>
      <c r="E18" s="90" t="s">
        <v>14</v>
      </c>
    </row>
    <row r="19" spans="1:7">
      <c r="A19" s="91">
        <v>0</v>
      </c>
      <c r="B19" s="92">
        <f>'DATA SHEET'!C9</f>
        <v>43749</v>
      </c>
      <c r="C19" s="64" t="s">
        <v>15</v>
      </c>
      <c r="D19" s="16">
        <v>100000</v>
      </c>
      <c r="E19" s="93">
        <f>C16-D19</f>
        <v>58620000</v>
      </c>
    </row>
    <row r="20" spans="1:7">
      <c r="A20" s="94">
        <v>1</v>
      </c>
      <c r="B20" s="95">
        <f>EDATE(B19,1)</f>
        <v>43780</v>
      </c>
      <c r="C20" s="66" t="s">
        <v>65</v>
      </c>
      <c r="D20" s="18">
        <f>ROUND(((C16*0.1)-D19)/6,2)</f>
        <v>962000</v>
      </c>
      <c r="E20" s="96">
        <f>E19-D20</f>
        <v>57658000</v>
      </c>
      <c r="G20" s="155"/>
    </row>
    <row r="21" spans="1:7">
      <c r="A21" s="94">
        <v>2</v>
      </c>
      <c r="B21" s="95">
        <f t="shared" ref="B21:B67" si="0">EDATE(B20,1)</f>
        <v>43810</v>
      </c>
      <c r="C21" s="66" t="s">
        <v>66</v>
      </c>
      <c r="D21" s="18">
        <f>D20</f>
        <v>962000</v>
      </c>
      <c r="E21" s="96">
        <f t="shared" ref="E21:E67" si="1">E20-D21</f>
        <v>56696000</v>
      </c>
    </row>
    <row r="22" spans="1:7">
      <c r="A22" s="94">
        <v>3</v>
      </c>
      <c r="B22" s="95">
        <f t="shared" si="0"/>
        <v>43841</v>
      </c>
      <c r="C22" s="66" t="s">
        <v>67</v>
      </c>
      <c r="D22" s="18">
        <f t="shared" ref="D22:D25" si="2">D21</f>
        <v>962000</v>
      </c>
      <c r="E22" s="96">
        <f t="shared" si="1"/>
        <v>55734000</v>
      </c>
    </row>
    <row r="23" spans="1:7">
      <c r="A23" s="94">
        <v>4</v>
      </c>
      <c r="B23" s="95">
        <f t="shared" si="0"/>
        <v>43872</v>
      </c>
      <c r="C23" s="66" t="s">
        <v>68</v>
      </c>
      <c r="D23" s="18">
        <f t="shared" si="2"/>
        <v>962000</v>
      </c>
      <c r="E23" s="96">
        <f t="shared" si="1"/>
        <v>54772000</v>
      </c>
    </row>
    <row r="24" spans="1:7">
      <c r="A24" s="94">
        <v>5</v>
      </c>
      <c r="B24" s="95">
        <f t="shared" si="0"/>
        <v>43901</v>
      </c>
      <c r="C24" s="66" t="s">
        <v>69</v>
      </c>
      <c r="D24" s="18">
        <f t="shared" si="2"/>
        <v>962000</v>
      </c>
      <c r="E24" s="96">
        <f t="shared" si="1"/>
        <v>53810000</v>
      </c>
    </row>
    <row r="25" spans="1:7">
      <c r="A25" s="94">
        <v>6</v>
      </c>
      <c r="B25" s="95">
        <f t="shared" si="0"/>
        <v>43932</v>
      </c>
      <c r="C25" s="66" t="s">
        <v>70</v>
      </c>
      <c r="D25" s="18">
        <f t="shared" si="2"/>
        <v>962000</v>
      </c>
      <c r="E25" s="96">
        <f t="shared" si="1"/>
        <v>52848000</v>
      </c>
    </row>
    <row r="26" spans="1:7">
      <c r="A26" s="94">
        <v>7</v>
      </c>
      <c r="B26" s="95">
        <f t="shared" si="0"/>
        <v>43962</v>
      </c>
      <c r="C26" s="66" t="s">
        <v>16</v>
      </c>
      <c r="D26" s="153">
        <f>ROUND((C16*0.9)/42,2)</f>
        <v>1258285.71</v>
      </c>
      <c r="E26" s="96">
        <f t="shared" si="1"/>
        <v>51589714.289999999</v>
      </c>
      <c r="G26" s="155"/>
    </row>
    <row r="27" spans="1:7">
      <c r="A27" s="94">
        <v>8</v>
      </c>
      <c r="B27" s="95">
        <f t="shared" si="0"/>
        <v>43993</v>
      </c>
      <c r="C27" s="66" t="s">
        <v>17</v>
      </c>
      <c r="D27" s="18">
        <f>D26</f>
        <v>1258285.71</v>
      </c>
      <c r="E27" s="96">
        <f t="shared" si="1"/>
        <v>50331428.579999998</v>
      </c>
    </row>
    <row r="28" spans="1:7">
      <c r="A28" s="94">
        <v>9</v>
      </c>
      <c r="B28" s="95">
        <f t="shared" si="0"/>
        <v>44023</v>
      </c>
      <c r="C28" s="66" t="s">
        <v>18</v>
      </c>
      <c r="D28" s="18">
        <f t="shared" ref="D28:D66" si="3">D27</f>
        <v>1258285.71</v>
      </c>
      <c r="E28" s="96">
        <f t="shared" si="1"/>
        <v>49073142.869999997</v>
      </c>
    </row>
    <row r="29" spans="1:7">
      <c r="A29" s="94">
        <v>5</v>
      </c>
      <c r="B29" s="95">
        <f t="shared" si="0"/>
        <v>44054</v>
      </c>
      <c r="C29" s="66" t="s">
        <v>19</v>
      </c>
      <c r="D29" s="18">
        <f t="shared" si="3"/>
        <v>1258285.71</v>
      </c>
      <c r="E29" s="96">
        <f t="shared" si="1"/>
        <v>47814857.159999996</v>
      </c>
    </row>
    <row r="30" spans="1:7">
      <c r="A30" s="94">
        <v>6</v>
      </c>
      <c r="B30" s="95">
        <f t="shared" si="0"/>
        <v>44085</v>
      </c>
      <c r="C30" s="66" t="s">
        <v>20</v>
      </c>
      <c r="D30" s="18">
        <f t="shared" si="3"/>
        <v>1258285.71</v>
      </c>
      <c r="E30" s="96">
        <f t="shared" si="1"/>
        <v>46556571.449999996</v>
      </c>
    </row>
    <row r="31" spans="1:7">
      <c r="A31" s="94">
        <v>7</v>
      </c>
      <c r="B31" s="95">
        <f t="shared" si="0"/>
        <v>44115</v>
      </c>
      <c r="C31" s="66" t="s">
        <v>21</v>
      </c>
      <c r="D31" s="18">
        <f t="shared" si="3"/>
        <v>1258285.71</v>
      </c>
      <c r="E31" s="96">
        <f t="shared" si="1"/>
        <v>45298285.739999995</v>
      </c>
    </row>
    <row r="32" spans="1:7">
      <c r="A32" s="94">
        <v>8</v>
      </c>
      <c r="B32" s="95">
        <f t="shared" si="0"/>
        <v>44146</v>
      </c>
      <c r="C32" s="66" t="s">
        <v>22</v>
      </c>
      <c r="D32" s="18">
        <f t="shared" si="3"/>
        <v>1258285.71</v>
      </c>
      <c r="E32" s="96">
        <f t="shared" si="1"/>
        <v>44040000.029999994</v>
      </c>
    </row>
    <row r="33" spans="1:5">
      <c r="A33" s="94">
        <v>9</v>
      </c>
      <c r="B33" s="95">
        <f t="shared" si="0"/>
        <v>44176</v>
      </c>
      <c r="C33" s="66" t="s">
        <v>23</v>
      </c>
      <c r="D33" s="18">
        <f t="shared" si="3"/>
        <v>1258285.71</v>
      </c>
      <c r="E33" s="96">
        <f t="shared" si="1"/>
        <v>42781714.319999993</v>
      </c>
    </row>
    <row r="34" spans="1:5">
      <c r="A34" s="94">
        <v>10</v>
      </c>
      <c r="B34" s="95">
        <f t="shared" si="0"/>
        <v>44207</v>
      </c>
      <c r="C34" s="66" t="s">
        <v>24</v>
      </c>
      <c r="D34" s="18">
        <f t="shared" si="3"/>
        <v>1258285.71</v>
      </c>
      <c r="E34" s="96">
        <f t="shared" si="1"/>
        <v>41523428.609999992</v>
      </c>
    </row>
    <row r="35" spans="1:5">
      <c r="A35" s="94">
        <v>11</v>
      </c>
      <c r="B35" s="95">
        <f t="shared" si="0"/>
        <v>44238</v>
      </c>
      <c r="C35" s="66" t="s">
        <v>25</v>
      </c>
      <c r="D35" s="18">
        <f t="shared" si="3"/>
        <v>1258285.71</v>
      </c>
      <c r="E35" s="96">
        <f t="shared" si="1"/>
        <v>40265142.899999991</v>
      </c>
    </row>
    <row r="36" spans="1:5">
      <c r="A36" s="94">
        <v>12</v>
      </c>
      <c r="B36" s="95">
        <f t="shared" si="0"/>
        <v>44266</v>
      </c>
      <c r="C36" s="66" t="s">
        <v>26</v>
      </c>
      <c r="D36" s="18">
        <f t="shared" si="3"/>
        <v>1258285.71</v>
      </c>
      <c r="E36" s="96">
        <f t="shared" si="1"/>
        <v>39006857.18999999</v>
      </c>
    </row>
    <row r="37" spans="1:5">
      <c r="A37" s="94">
        <v>13</v>
      </c>
      <c r="B37" s="95">
        <f t="shared" si="0"/>
        <v>44297</v>
      </c>
      <c r="C37" s="66" t="s">
        <v>27</v>
      </c>
      <c r="D37" s="18">
        <f t="shared" si="3"/>
        <v>1258285.71</v>
      </c>
      <c r="E37" s="96">
        <f t="shared" si="1"/>
        <v>37748571.479999989</v>
      </c>
    </row>
    <row r="38" spans="1:5">
      <c r="A38" s="94">
        <v>14</v>
      </c>
      <c r="B38" s="95">
        <f t="shared" si="0"/>
        <v>44327</v>
      </c>
      <c r="C38" s="66" t="s">
        <v>28</v>
      </c>
      <c r="D38" s="18">
        <f t="shared" si="3"/>
        <v>1258285.71</v>
      </c>
      <c r="E38" s="96">
        <f t="shared" si="1"/>
        <v>36490285.769999988</v>
      </c>
    </row>
    <row r="39" spans="1:5">
      <c r="A39" s="94">
        <v>15</v>
      </c>
      <c r="B39" s="95">
        <f t="shared" si="0"/>
        <v>44358</v>
      </c>
      <c r="C39" s="66" t="s">
        <v>29</v>
      </c>
      <c r="D39" s="18">
        <f t="shared" si="3"/>
        <v>1258285.71</v>
      </c>
      <c r="E39" s="96">
        <f t="shared" si="1"/>
        <v>35232000.059999987</v>
      </c>
    </row>
    <row r="40" spans="1:5">
      <c r="A40" s="94">
        <v>16</v>
      </c>
      <c r="B40" s="95">
        <f t="shared" si="0"/>
        <v>44388</v>
      </c>
      <c r="C40" s="66" t="s">
        <v>30</v>
      </c>
      <c r="D40" s="18">
        <f t="shared" si="3"/>
        <v>1258285.71</v>
      </c>
      <c r="E40" s="96">
        <f t="shared" si="1"/>
        <v>33973714.349999987</v>
      </c>
    </row>
    <row r="41" spans="1:5">
      <c r="A41" s="94">
        <v>17</v>
      </c>
      <c r="B41" s="95">
        <f t="shared" si="0"/>
        <v>44419</v>
      </c>
      <c r="C41" s="66" t="s">
        <v>31</v>
      </c>
      <c r="D41" s="18">
        <f t="shared" si="3"/>
        <v>1258285.71</v>
      </c>
      <c r="E41" s="96">
        <f t="shared" si="1"/>
        <v>32715428.639999986</v>
      </c>
    </row>
    <row r="42" spans="1:5">
      <c r="A42" s="94">
        <v>18</v>
      </c>
      <c r="B42" s="95">
        <f t="shared" si="0"/>
        <v>44450</v>
      </c>
      <c r="C42" s="66" t="s">
        <v>32</v>
      </c>
      <c r="D42" s="18">
        <f t="shared" si="3"/>
        <v>1258285.71</v>
      </c>
      <c r="E42" s="96">
        <f t="shared" si="1"/>
        <v>31457142.929999985</v>
      </c>
    </row>
    <row r="43" spans="1:5">
      <c r="A43" s="94">
        <v>19</v>
      </c>
      <c r="B43" s="95">
        <f t="shared" si="0"/>
        <v>44480</v>
      </c>
      <c r="C43" s="66" t="s">
        <v>33</v>
      </c>
      <c r="D43" s="18">
        <f t="shared" si="3"/>
        <v>1258285.71</v>
      </c>
      <c r="E43" s="96">
        <f t="shared" si="1"/>
        <v>30198857.219999984</v>
      </c>
    </row>
    <row r="44" spans="1:5">
      <c r="A44" s="94">
        <v>20</v>
      </c>
      <c r="B44" s="95">
        <f t="shared" si="0"/>
        <v>44511</v>
      </c>
      <c r="C44" s="66" t="s">
        <v>34</v>
      </c>
      <c r="D44" s="18">
        <f t="shared" si="3"/>
        <v>1258285.71</v>
      </c>
      <c r="E44" s="96">
        <f t="shared" si="1"/>
        <v>28940571.509999983</v>
      </c>
    </row>
    <row r="45" spans="1:5">
      <c r="A45" s="94">
        <v>21</v>
      </c>
      <c r="B45" s="95">
        <f t="shared" si="0"/>
        <v>44541</v>
      </c>
      <c r="C45" s="66" t="s">
        <v>35</v>
      </c>
      <c r="D45" s="18">
        <f t="shared" si="3"/>
        <v>1258285.71</v>
      </c>
      <c r="E45" s="96">
        <f t="shared" si="1"/>
        <v>27682285.799999982</v>
      </c>
    </row>
    <row r="46" spans="1:5">
      <c r="A46" s="94">
        <v>22</v>
      </c>
      <c r="B46" s="95">
        <f t="shared" si="0"/>
        <v>44572</v>
      </c>
      <c r="C46" s="66" t="s">
        <v>36</v>
      </c>
      <c r="D46" s="18">
        <f t="shared" si="3"/>
        <v>1258285.71</v>
      </c>
      <c r="E46" s="96">
        <f t="shared" si="1"/>
        <v>26424000.089999981</v>
      </c>
    </row>
    <row r="47" spans="1:5">
      <c r="A47" s="94">
        <v>23</v>
      </c>
      <c r="B47" s="95">
        <f t="shared" si="0"/>
        <v>44603</v>
      </c>
      <c r="C47" s="66" t="s">
        <v>37</v>
      </c>
      <c r="D47" s="18">
        <f t="shared" si="3"/>
        <v>1258285.71</v>
      </c>
      <c r="E47" s="96">
        <f t="shared" si="1"/>
        <v>25165714.37999998</v>
      </c>
    </row>
    <row r="48" spans="1:5">
      <c r="A48" s="94">
        <v>24</v>
      </c>
      <c r="B48" s="95">
        <f t="shared" si="0"/>
        <v>44631</v>
      </c>
      <c r="C48" s="66" t="s">
        <v>38</v>
      </c>
      <c r="D48" s="18">
        <f t="shared" si="3"/>
        <v>1258285.71</v>
      </c>
      <c r="E48" s="96">
        <f t="shared" si="1"/>
        <v>23907428.669999979</v>
      </c>
    </row>
    <row r="49" spans="1:5">
      <c r="A49" s="94">
        <v>25</v>
      </c>
      <c r="B49" s="95">
        <f t="shared" si="0"/>
        <v>44662</v>
      </c>
      <c r="C49" s="66" t="s">
        <v>39</v>
      </c>
      <c r="D49" s="18">
        <f t="shared" si="3"/>
        <v>1258285.71</v>
      </c>
      <c r="E49" s="96">
        <f t="shared" si="1"/>
        <v>22649142.959999979</v>
      </c>
    </row>
    <row r="50" spans="1:5">
      <c r="A50" s="94">
        <v>26</v>
      </c>
      <c r="B50" s="95">
        <f t="shared" si="0"/>
        <v>44692</v>
      </c>
      <c r="C50" s="66" t="s">
        <v>73</v>
      </c>
      <c r="D50" s="18">
        <f t="shared" si="3"/>
        <v>1258285.71</v>
      </c>
      <c r="E50" s="96">
        <f t="shared" si="1"/>
        <v>21390857.249999978</v>
      </c>
    </row>
    <row r="51" spans="1:5">
      <c r="A51" s="94">
        <v>27</v>
      </c>
      <c r="B51" s="95">
        <f t="shared" si="0"/>
        <v>44723</v>
      </c>
      <c r="C51" s="66" t="s">
        <v>74</v>
      </c>
      <c r="D51" s="18">
        <f t="shared" si="3"/>
        <v>1258285.71</v>
      </c>
      <c r="E51" s="96">
        <f t="shared" si="1"/>
        <v>20132571.539999977</v>
      </c>
    </row>
    <row r="52" spans="1:5">
      <c r="A52" s="94">
        <v>28</v>
      </c>
      <c r="B52" s="95">
        <f t="shared" si="0"/>
        <v>44753</v>
      </c>
      <c r="C52" s="66" t="s">
        <v>75</v>
      </c>
      <c r="D52" s="18">
        <f t="shared" si="3"/>
        <v>1258285.71</v>
      </c>
      <c r="E52" s="96">
        <f t="shared" si="1"/>
        <v>18874285.829999976</v>
      </c>
    </row>
    <row r="53" spans="1:5">
      <c r="A53" s="94">
        <v>29</v>
      </c>
      <c r="B53" s="95">
        <f t="shared" si="0"/>
        <v>44784</v>
      </c>
      <c r="C53" s="66" t="s">
        <v>76</v>
      </c>
      <c r="D53" s="18">
        <f t="shared" si="3"/>
        <v>1258285.71</v>
      </c>
      <c r="E53" s="96">
        <f t="shared" si="1"/>
        <v>17616000.119999975</v>
      </c>
    </row>
    <row r="54" spans="1:5">
      <c r="A54" s="94">
        <v>30</v>
      </c>
      <c r="B54" s="95">
        <f t="shared" si="0"/>
        <v>44815</v>
      </c>
      <c r="C54" s="66" t="s">
        <v>77</v>
      </c>
      <c r="D54" s="18">
        <f t="shared" si="3"/>
        <v>1258285.71</v>
      </c>
      <c r="E54" s="96">
        <f t="shared" si="1"/>
        <v>16357714.409999974</v>
      </c>
    </row>
    <row r="55" spans="1:5">
      <c r="A55" s="94">
        <v>31</v>
      </c>
      <c r="B55" s="95">
        <f t="shared" si="0"/>
        <v>44845</v>
      </c>
      <c r="C55" s="66" t="s">
        <v>78</v>
      </c>
      <c r="D55" s="18">
        <f t="shared" si="3"/>
        <v>1258285.71</v>
      </c>
      <c r="E55" s="96">
        <f t="shared" si="1"/>
        <v>15099428.699999973</v>
      </c>
    </row>
    <row r="56" spans="1:5">
      <c r="A56" s="94">
        <v>32</v>
      </c>
      <c r="B56" s="95">
        <f t="shared" si="0"/>
        <v>44876</v>
      </c>
      <c r="C56" s="66" t="s">
        <v>85</v>
      </c>
      <c r="D56" s="18">
        <f t="shared" si="3"/>
        <v>1258285.71</v>
      </c>
      <c r="E56" s="96">
        <f t="shared" si="1"/>
        <v>13841142.989999972</v>
      </c>
    </row>
    <row r="57" spans="1:5">
      <c r="A57" s="94">
        <v>33</v>
      </c>
      <c r="B57" s="95">
        <f t="shared" si="0"/>
        <v>44906</v>
      </c>
      <c r="C57" s="66" t="s">
        <v>86</v>
      </c>
      <c r="D57" s="18">
        <f t="shared" si="3"/>
        <v>1258285.71</v>
      </c>
      <c r="E57" s="96">
        <f t="shared" si="1"/>
        <v>12582857.279999971</v>
      </c>
    </row>
    <row r="58" spans="1:5">
      <c r="A58" s="94">
        <v>34</v>
      </c>
      <c r="B58" s="95">
        <f t="shared" si="0"/>
        <v>44937</v>
      </c>
      <c r="C58" s="66" t="s">
        <v>87</v>
      </c>
      <c r="D58" s="18">
        <f t="shared" si="3"/>
        <v>1258285.71</v>
      </c>
      <c r="E58" s="96">
        <f t="shared" si="1"/>
        <v>11324571.56999997</v>
      </c>
    </row>
    <row r="59" spans="1:5">
      <c r="A59" s="94">
        <v>35</v>
      </c>
      <c r="B59" s="95">
        <f t="shared" si="0"/>
        <v>44968</v>
      </c>
      <c r="C59" s="66" t="s">
        <v>88</v>
      </c>
      <c r="D59" s="18">
        <f t="shared" si="3"/>
        <v>1258285.71</v>
      </c>
      <c r="E59" s="96">
        <f t="shared" si="1"/>
        <v>10066285.85999997</v>
      </c>
    </row>
    <row r="60" spans="1:5">
      <c r="A60" s="94">
        <v>36</v>
      </c>
      <c r="B60" s="95">
        <f t="shared" si="0"/>
        <v>44996</v>
      </c>
      <c r="C60" s="66" t="s">
        <v>89</v>
      </c>
      <c r="D60" s="18">
        <f t="shared" si="3"/>
        <v>1258285.71</v>
      </c>
      <c r="E60" s="96">
        <f t="shared" si="1"/>
        <v>8808000.1499999687</v>
      </c>
    </row>
    <row r="61" spans="1:5">
      <c r="A61" s="94">
        <v>37</v>
      </c>
      <c r="B61" s="95">
        <f t="shared" si="0"/>
        <v>45027</v>
      </c>
      <c r="C61" s="66" t="s">
        <v>90</v>
      </c>
      <c r="D61" s="18">
        <f t="shared" si="3"/>
        <v>1258285.71</v>
      </c>
      <c r="E61" s="96">
        <f t="shared" si="1"/>
        <v>7549714.4399999687</v>
      </c>
    </row>
    <row r="62" spans="1:5">
      <c r="A62" s="94">
        <v>38</v>
      </c>
      <c r="B62" s="95">
        <f t="shared" si="0"/>
        <v>45057</v>
      </c>
      <c r="C62" s="66" t="s">
        <v>91</v>
      </c>
      <c r="D62" s="18">
        <f t="shared" si="3"/>
        <v>1258285.71</v>
      </c>
      <c r="E62" s="96">
        <f t="shared" si="1"/>
        <v>6291428.7299999688</v>
      </c>
    </row>
    <row r="63" spans="1:5">
      <c r="A63" s="94">
        <v>39</v>
      </c>
      <c r="B63" s="95">
        <f t="shared" si="0"/>
        <v>45088</v>
      </c>
      <c r="C63" s="66" t="s">
        <v>92</v>
      </c>
      <c r="D63" s="18">
        <f t="shared" si="3"/>
        <v>1258285.71</v>
      </c>
      <c r="E63" s="96">
        <f t="shared" si="1"/>
        <v>5033143.0199999688</v>
      </c>
    </row>
    <row r="64" spans="1:5">
      <c r="A64" s="94">
        <v>40</v>
      </c>
      <c r="B64" s="95">
        <f t="shared" si="0"/>
        <v>45118</v>
      </c>
      <c r="C64" s="66" t="s">
        <v>93</v>
      </c>
      <c r="D64" s="18">
        <f t="shared" si="3"/>
        <v>1258285.71</v>
      </c>
      <c r="E64" s="96">
        <f t="shared" si="1"/>
        <v>3774857.3099999689</v>
      </c>
    </row>
    <row r="65" spans="1:5">
      <c r="A65" s="94">
        <v>41</v>
      </c>
      <c r="B65" s="95">
        <f t="shared" si="0"/>
        <v>45149</v>
      </c>
      <c r="C65" s="66" t="s">
        <v>94</v>
      </c>
      <c r="D65" s="18">
        <f t="shared" si="3"/>
        <v>1258285.71</v>
      </c>
      <c r="E65" s="96">
        <f t="shared" si="1"/>
        <v>2516571.5999999689</v>
      </c>
    </row>
    <row r="66" spans="1:5">
      <c r="A66" s="94">
        <v>42</v>
      </c>
      <c r="B66" s="95">
        <f t="shared" si="0"/>
        <v>45180</v>
      </c>
      <c r="C66" s="66" t="s">
        <v>95</v>
      </c>
      <c r="D66" s="18">
        <f t="shared" si="3"/>
        <v>1258285.71</v>
      </c>
      <c r="E66" s="96">
        <f t="shared" si="1"/>
        <v>1258285.8899999689</v>
      </c>
    </row>
    <row r="67" spans="1:5">
      <c r="A67" s="94">
        <v>43</v>
      </c>
      <c r="B67" s="95">
        <f t="shared" si="0"/>
        <v>45210</v>
      </c>
      <c r="C67" s="68" t="s">
        <v>96</v>
      </c>
      <c r="D67" s="69">
        <f>C16-SUM(D19:D66)</f>
        <v>1258285.8899999708</v>
      </c>
      <c r="E67" s="97">
        <f t="shared" si="1"/>
        <v>-1.862645149230957E-9</v>
      </c>
    </row>
    <row r="68" spans="1:5">
      <c r="A68" s="83"/>
      <c r="B68" s="84"/>
      <c r="C68" s="85" t="s">
        <v>40</v>
      </c>
      <c r="D68" s="86">
        <f>SUM(D19:D67)</f>
        <v>58720000</v>
      </c>
      <c r="E68" s="87"/>
    </row>
    <row r="69" spans="1:5">
      <c r="A69" s="71" t="s">
        <v>41</v>
      </c>
      <c r="B69" s="72"/>
      <c r="D69" s="13"/>
    </row>
    <row r="70" spans="1:5">
      <c r="A70" s="73" t="s">
        <v>49</v>
      </c>
      <c r="D70" s="13"/>
    </row>
    <row r="71" spans="1:5">
      <c r="A71" s="73" t="s">
        <v>50</v>
      </c>
      <c r="D71" s="13"/>
    </row>
    <row r="72" spans="1:5">
      <c r="A72" s="73" t="s">
        <v>53</v>
      </c>
    </row>
    <row r="73" spans="1:5">
      <c r="A73" s="73" t="s">
        <v>42</v>
      </c>
    </row>
    <row r="74" spans="1:5">
      <c r="A74" s="73" t="s">
        <v>43</v>
      </c>
    </row>
    <row r="75" spans="1:5" ht="15" customHeight="1">
      <c r="A75" s="73"/>
    </row>
    <row r="76" spans="1:5">
      <c r="A76" s="53" t="s">
        <v>44</v>
      </c>
    </row>
    <row r="78" spans="1:5">
      <c r="A78" s="74"/>
      <c r="D78" s="74"/>
    </row>
    <row r="79" spans="1:5">
      <c r="A79" s="75" t="s">
        <v>45</v>
      </c>
      <c r="D79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0F00-000000000000}"/>
    <hyperlink ref="H2" location="'DATA SHEET'!A1" display="back to input tab" xr:uid="{00000000-0004-0000-0F00-000001000000}"/>
  </hyperlinks>
  <printOptions horizontalCentered="1"/>
  <pageMargins left="0.7" right="0.7" top="0.75" bottom="0.75" header="0.3" footer="0.3"/>
  <pageSetup paperSize="258" scale="70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5" max="4" man="1"/>
  </rowBreaks>
  <ignoredErrors>
    <ignoredError sqref="D26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rgb="FF000099"/>
    <pageSetUpPr fitToPage="1"/>
  </sheetPr>
  <dimension ref="A1:I79"/>
  <sheetViews>
    <sheetView zoomScaleNormal="100" workbookViewId="0">
      <selection activeCell="H2" sqref="H2"/>
    </sheetView>
  </sheetViews>
  <sheetFormatPr baseColWidth="10" defaultColWidth="9.1640625" defaultRowHeight="15"/>
  <cols>
    <col min="1" max="1" width="22" style="32" customWidth="1"/>
    <col min="2" max="2" width="13.5" style="32" customWidth="1"/>
    <col min="3" max="5" width="15.6640625" style="32" customWidth="1"/>
    <col min="6" max="6" width="9.1640625" style="32"/>
    <col min="7" max="7" width="9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84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62</v>
      </c>
      <c r="C12" s="13">
        <f>B8</f>
        <v>59720000</v>
      </c>
      <c r="D12" s="52"/>
      <c r="E12" s="51"/>
    </row>
    <row r="13" spans="1:9">
      <c r="A13" s="53" t="s">
        <v>63</v>
      </c>
      <c r="C13" s="14">
        <v>1000000</v>
      </c>
      <c r="D13" s="52"/>
      <c r="E13" s="51"/>
    </row>
    <row r="14" spans="1:9">
      <c r="A14" s="35"/>
      <c r="B14" s="35"/>
      <c r="C14" s="22">
        <f>C12-C13</f>
        <v>58720000</v>
      </c>
      <c r="D14" s="58"/>
      <c r="E14" s="59"/>
      <c r="F14" s="60"/>
    </row>
    <row r="15" spans="1:9">
      <c r="A15" s="53" t="s">
        <v>227</v>
      </c>
      <c r="B15" s="15"/>
      <c r="C15" s="14">
        <v>1000000</v>
      </c>
      <c r="D15" s="58"/>
      <c r="E15" s="59"/>
      <c r="F15" s="60"/>
    </row>
    <row r="16" spans="1:9" ht="16" thickBot="1">
      <c r="A16" s="35" t="s">
        <v>47</v>
      </c>
      <c r="B16" s="35"/>
      <c r="C16" s="21">
        <f>C14-C15</f>
        <v>57720000</v>
      </c>
      <c r="D16" s="58"/>
      <c r="E16" s="59"/>
      <c r="F16" s="60"/>
    </row>
    <row r="17" spans="1:7" ht="16" thickTop="1">
      <c r="B17" s="61"/>
      <c r="C17" s="23"/>
      <c r="D17" s="59"/>
      <c r="E17" s="62"/>
    </row>
    <row r="18" spans="1:7">
      <c r="A18" s="88" t="s">
        <v>10</v>
      </c>
      <c r="B18" s="89" t="s">
        <v>11</v>
      </c>
      <c r="C18" s="103" t="s">
        <v>12</v>
      </c>
      <c r="D18" s="89" t="s">
        <v>13</v>
      </c>
      <c r="E18" s="90" t="s">
        <v>14</v>
      </c>
    </row>
    <row r="19" spans="1:7">
      <c r="A19" s="91">
        <v>0</v>
      </c>
      <c r="B19" s="65">
        <f>'DATA SHEET'!C9</f>
        <v>43749</v>
      </c>
      <c r="C19" s="104" t="s">
        <v>15</v>
      </c>
      <c r="D19" s="16">
        <v>100000</v>
      </c>
      <c r="E19" s="93">
        <f>C16-D19</f>
        <v>57620000</v>
      </c>
    </row>
    <row r="20" spans="1:7">
      <c r="A20" s="94">
        <v>1</v>
      </c>
      <c r="B20" s="67">
        <f>EDATE(B19,1)</f>
        <v>43780</v>
      </c>
      <c r="C20" s="105" t="s">
        <v>65</v>
      </c>
      <c r="D20" s="18">
        <f>ROUND(((C16*0.1)-D19)/6,2)</f>
        <v>945333.33</v>
      </c>
      <c r="E20" s="96">
        <f>E19-D20</f>
        <v>56674666.670000002</v>
      </c>
      <c r="G20" s="155"/>
    </row>
    <row r="21" spans="1:7">
      <c r="A21" s="94">
        <v>2</v>
      </c>
      <c r="B21" s="67">
        <f t="shared" ref="B21:B67" si="0">EDATE(B20,1)</f>
        <v>43810</v>
      </c>
      <c r="C21" s="105" t="s">
        <v>66</v>
      </c>
      <c r="D21" s="18">
        <f>D20</f>
        <v>945333.33</v>
      </c>
      <c r="E21" s="96">
        <f t="shared" ref="E21:E67" si="1">E20-D21</f>
        <v>55729333.340000004</v>
      </c>
    </row>
    <row r="22" spans="1:7">
      <c r="A22" s="94">
        <v>3</v>
      </c>
      <c r="B22" s="67">
        <f t="shared" si="0"/>
        <v>43841</v>
      </c>
      <c r="C22" s="105" t="s">
        <v>67</v>
      </c>
      <c r="D22" s="18">
        <f t="shared" ref="D22:D25" si="2">D21</f>
        <v>945333.33</v>
      </c>
      <c r="E22" s="96">
        <f t="shared" si="1"/>
        <v>54784000.010000005</v>
      </c>
    </row>
    <row r="23" spans="1:7">
      <c r="A23" s="94">
        <v>4</v>
      </c>
      <c r="B23" s="67">
        <f t="shared" si="0"/>
        <v>43872</v>
      </c>
      <c r="C23" s="105" t="s">
        <v>68</v>
      </c>
      <c r="D23" s="18">
        <f t="shared" si="2"/>
        <v>945333.33</v>
      </c>
      <c r="E23" s="96">
        <f t="shared" si="1"/>
        <v>53838666.680000007</v>
      </c>
    </row>
    <row r="24" spans="1:7">
      <c r="A24" s="94">
        <v>5</v>
      </c>
      <c r="B24" s="67">
        <f t="shared" si="0"/>
        <v>43901</v>
      </c>
      <c r="C24" s="105" t="s">
        <v>69</v>
      </c>
      <c r="D24" s="18">
        <f t="shared" si="2"/>
        <v>945333.33</v>
      </c>
      <c r="E24" s="96">
        <f t="shared" si="1"/>
        <v>52893333.350000009</v>
      </c>
    </row>
    <row r="25" spans="1:7">
      <c r="A25" s="94">
        <v>6</v>
      </c>
      <c r="B25" s="67">
        <f t="shared" si="0"/>
        <v>43932</v>
      </c>
      <c r="C25" s="105" t="s">
        <v>70</v>
      </c>
      <c r="D25" s="18">
        <f t="shared" si="2"/>
        <v>945333.33</v>
      </c>
      <c r="E25" s="96">
        <f t="shared" si="1"/>
        <v>51948000.020000011</v>
      </c>
    </row>
    <row r="26" spans="1:7">
      <c r="A26" s="94">
        <v>7</v>
      </c>
      <c r="B26" s="67">
        <f t="shared" si="0"/>
        <v>43962</v>
      </c>
      <c r="C26" s="105" t="s">
        <v>16</v>
      </c>
      <c r="D26" s="18">
        <f>ROUND((C16*0.9)/42,2)</f>
        <v>1236857.1399999999</v>
      </c>
      <c r="E26" s="96">
        <f t="shared" si="1"/>
        <v>50711142.88000001</v>
      </c>
      <c r="G26" s="155"/>
    </row>
    <row r="27" spans="1:7">
      <c r="A27" s="94">
        <v>8</v>
      </c>
      <c r="B27" s="67">
        <f t="shared" si="0"/>
        <v>43993</v>
      </c>
      <c r="C27" s="105" t="s">
        <v>17</v>
      </c>
      <c r="D27" s="18">
        <f>D26</f>
        <v>1236857.1399999999</v>
      </c>
      <c r="E27" s="96">
        <f t="shared" si="1"/>
        <v>49474285.74000001</v>
      </c>
    </row>
    <row r="28" spans="1:7">
      <c r="A28" s="94">
        <v>9</v>
      </c>
      <c r="B28" s="67">
        <f t="shared" si="0"/>
        <v>44023</v>
      </c>
      <c r="C28" s="105" t="s">
        <v>18</v>
      </c>
      <c r="D28" s="18">
        <f t="shared" ref="D28:D66" si="3">D27</f>
        <v>1236857.1399999999</v>
      </c>
      <c r="E28" s="96">
        <f t="shared" si="1"/>
        <v>48237428.600000009</v>
      </c>
    </row>
    <row r="29" spans="1:7">
      <c r="A29" s="94">
        <v>5</v>
      </c>
      <c r="B29" s="67">
        <f t="shared" si="0"/>
        <v>44054</v>
      </c>
      <c r="C29" s="105" t="s">
        <v>19</v>
      </c>
      <c r="D29" s="18">
        <f t="shared" si="3"/>
        <v>1236857.1399999999</v>
      </c>
      <c r="E29" s="96">
        <f t="shared" si="1"/>
        <v>47000571.460000008</v>
      </c>
    </row>
    <row r="30" spans="1:7">
      <c r="A30" s="94">
        <v>6</v>
      </c>
      <c r="B30" s="67">
        <f t="shared" si="0"/>
        <v>44085</v>
      </c>
      <c r="C30" s="105" t="s">
        <v>20</v>
      </c>
      <c r="D30" s="18">
        <f t="shared" si="3"/>
        <v>1236857.1399999999</v>
      </c>
      <c r="E30" s="96">
        <f t="shared" si="1"/>
        <v>45763714.320000008</v>
      </c>
    </row>
    <row r="31" spans="1:7">
      <c r="A31" s="94">
        <v>7</v>
      </c>
      <c r="B31" s="67">
        <f t="shared" si="0"/>
        <v>44115</v>
      </c>
      <c r="C31" s="105" t="s">
        <v>21</v>
      </c>
      <c r="D31" s="18">
        <f t="shared" si="3"/>
        <v>1236857.1399999999</v>
      </c>
      <c r="E31" s="96">
        <f t="shared" si="1"/>
        <v>44526857.180000007</v>
      </c>
    </row>
    <row r="32" spans="1:7">
      <c r="A32" s="94">
        <v>8</v>
      </c>
      <c r="B32" s="67">
        <f t="shared" si="0"/>
        <v>44146</v>
      </c>
      <c r="C32" s="105" t="s">
        <v>22</v>
      </c>
      <c r="D32" s="18">
        <f t="shared" si="3"/>
        <v>1236857.1399999999</v>
      </c>
      <c r="E32" s="96">
        <f t="shared" si="1"/>
        <v>43290000.040000007</v>
      </c>
    </row>
    <row r="33" spans="1:5">
      <c r="A33" s="94">
        <v>9</v>
      </c>
      <c r="B33" s="67">
        <f t="shared" si="0"/>
        <v>44176</v>
      </c>
      <c r="C33" s="105" t="s">
        <v>23</v>
      </c>
      <c r="D33" s="18">
        <f t="shared" si="3"/>
        <v>1236857.1399999999</v>
      </c>
      <c r="E33" s="96">
        <f t="shared" si="1"/>
        <v>42053142.900000006</v>
      </c>
    </row>
    <row r="34" spans="1:5">
      <c r="A34" s="94">
        <v>10</v>
      </c>
      <c r="B34" s="67">
        <f t="shared" si="0"/>
        <v>44207</v>
      </c>
      <c r="C34" s="105" t="s">
        <v>24</v>
      </c>
      <c r="D34" s="18">
        <f t="shared" si="3"/>
        <v>1236857.1399999999</v>
      </c>
      <c r="E34" s="96">
        <f t="shared" si="1"/>
        <v>40816285.760000005</v>
      </c>
    </row>
    <row r="35" spans="1:5">
      <c r="A35" s="94">
        <v>11</v>
      </c>
      <c r="B35" s="67">
        <f t="shared" si="0"/>
        <v>44238</v>
      </c>
      <c r="C35" s="105" t="s">
        <v>25</v>
      </c>
      <c r="D35" s="18">
        <f t="shared" si="3"/>
        <v>1236857.1399999999</v>
      </c>
      <c r="E35" s="96">
        <f t="shared" si="1"/>
        <v>39579428.620000005</v>
      </c>
    </row>
    <row r="36" spans="1:5">
      <c r="A36" s="94">
        <v>12</v>
      </c>
      <c r="B36" s="67">
        <f t="shared" si="0"/>
        <v>44266</v>
      </c>
      <c r="C36" s="105" t="s">
        <v>26</v>
      </c>
      <c r="D36" s="18">
        <f t="shared" si="3"/>
        <v>1236857.1399999999</v>
      </c>
      <c r="E36" s="96">
        <f t="shared" si="1"/>
        <v>38342571.480000004</v>
      </c>
    </row>
    <row r="37" spans="1:5">
      <c r="A37" s="94">
        <v>13</v>
      </c>
      <c r="B37" s="67">
        <f t="shared" si="0"/>
        <v>44297</v>
      </c>
      <c r="C37" s="105" t="s">
        <v>27</v>
      </c>
      <c r="D37" s="18">
        <f t="shared" si="3"/>
        <v>1236857.1399999999</v>
      </c>
      <c r="E37" s="96">
        <f t="shared" si="1"/>
        <v>37105714.340000004</v>
      </c>
    </row>
    <row r="38" spans="1:5">
      <c r="A38" s="94">
        <v>14</v>
      </c>
      <c r="B38" s="67">
        <f t="shared" si="0"/>
        <v>44327</v>
      </c>
      <c r="C38" s="105" t="s">
        <v>28</v>
      </c>
      <c r="D38" s="18">
        <f t="shared" si="3"/>
        <v>1236857.1399999999</v>
      </c>
      <c r="E38" s="96">
        <f t="shared" si="1"/>
        <v>35868857.200000003</v>
      </c>
    </row>
    <row r="39" spans="1:5">
      <c r="A39" s="94">
        <v>15</v>
      </c>
      <c r="B39" s="67">
        <f t="shared" si="0"/>
        <v>44358</v>
      </c>
      <c r="C39" s="105" t="s">
        <v>29</v>
      </c>
      <c r="D39" s="18">
        <f t="shared" si="3"/>
        <v>1236857.1399999999</v>
      </c>
      <c r="E39" s="96">
        <f t="shared" si="1"/>
        <v>34632000.060000002</v>
      </c>
    </row>
    <row r="40" spans="1:5">
      <c r="A40" s="94">
        <v>16</v>
      </c>
      <c r="B40" s="67">
        <f t="shared" si="0"/>
        <v>44388</v>
      </c>
      <c r="C40" s="105" t="s">
        <v>30</v>
      </c>
      <c r="D40" s="18">
        <f t="shared" si="3"/>
        <v>1236857.1399999999</v>
      </c>
      <c r="E40" s="96">
        <f t="shared" si="1"/>
        <v>33395142.920000002</v>
      </c>
    </row>
    <row r="41" spans="1:5">
      <c r="A41" s="94">
        <v>17</v>
      </c>
      <c r="B41" s="67">
        <f t="shared" si="0"/>
        <v>44419</v>
      </c>
      <c r="C41" s="105" t="s">
        <v>31</v>
      </c>
      <c r="D41" s="18">
        <f t="shared" si="3"/>
        <v>1236857.1399999999</v>
      </c>
      <c r="E41" s="96">
        <f t="shared" si="1"/>
        <v>32158285.780000001</v>
      </c>
    </row>
    <row r="42" spans="1:5">
      <c r="A42" s="94">
        <v>18</v>
      </c>
      <c r="B42" s="67">
        <f t="shared" si="0"/>
        <v>44450</v>
      </c>
      <c r="C42" s="105" t="s">
        <v>32</v>
      </c>
      <c r="D42" s="18">
        <f t="shared" si="3"/>
        <v>1236857.1399999999</v>
      </c>
      <c r="E42" s="96">
        <f t="shared" si="1"/>
        <v>30921428.640000001</v>
      </c>
    </row>
    <row r="43" spans="1:5">
      <c r="A43" s="94">
        <v>19</v>
      </c>
      <c r="B43" s="67">
        <f t="shared" si="0"/>
        <v>44480</v>
      </c>
      <c r="C43" s="105" t="s">
        <v>33</v>
      </c>
      <c r="D43" s="18">
        <f t="shared" si="3"/>
        <v>1236857.1399999999</v>
      </c>
      <c r="E43" s="96">
        <f t="shared" si="1"/>
        <v>29684571.5</v>
      </c>
    </row>
    <row r="44" spans="1:5">
      <c r="A44" s="94">
        <v>20</v>
      </c>
      <c r="B44" s="67">
        <f t="shared" si="0"/>
        <v>44511</v>
      </c>
      <c r="C44" s="105" t="s">
        <v>34</v>
      </c>
      <c r="D44" s="18">
        <f t="shared" si="3"/>
        <v>1236857.1399999999</v>
      </c>
      <c r="E44" s="96">
        <f t="shared" si="1"/>
        <v>28447714.359999999</v>
      </c>
    </row>
    <row r="45" spans="1:5">
      <c r="A45" s="94">
        <v>21</v>
      </c>
      <c r="B45" s="67">
        <f t="shared" si="0"/>
        <v>44541</v>
      </c>
      <c r="C45" s="105" t="s">
        <v>35</v>
      </c>
      <c r="D45" s="18">
        <f t="shared" si="3"/>
        <v>1236857.1399999999</v>
      </c>
      <c r="E45" s="96">
        <f t="shared" si="1"/>
        <v>27210857.219999999</v>
      </c>
    </row>
    <row r="46" spans="1:5">
      <c r="A46" s="94">
        <v>22</v>
      </c>
      <c r="B46" s="67">
        <f t="shared" si="0"/>
        <v>44572</v>
      </c>
      <c r="C46" s="105" t="s">
        <v>36</v>
      </c>
      <c r="D46" s="18">
        <f t="shared" si="3"/>
        <v>1236857.1399999999</v>
      </c>
      <c r="E46" s="96">
        <f t="shared" si="1"/>
        <v>25974000.079999998</v>
      </c>
    </row>
    <row r="47" spans="1:5">
      <c r="A47" s="94">
        <v>23</v>
      </c>
      <c r="B47" s="67">
        <f t="shared" si="0"/>
        <v>44603</v>
      </c>
      <c r="C47" s="105" t="s">
        <v>37</v>
      </c>
      <c r="D47" s="18">
        <f t="shared" si="3"/>
        <v>1236857.1399999999</v>
      </c>
      <c r="E47" s="96">
        <f t="shared" si="1"/>
        <v>24737142.939999998</v>
      </c>
    </row>
    <row r="48" spans="1:5">
      <c r="A48" s="94">
        <v>24</v>
      </c>
      <c r="B48" s="67">
        <f t="shared" si="0"/>
        <v>44631</v>
      </c>
      <c r="C48" s="105" t="s">
        <v>38</v>
      </c>
      <c r="D48" s="18">
        <f t="shared" si="3"/>
        <v>1236857.1399999999</v>
      </c>
      <c r="E48" s="96">
        <f t="shared" si="1"/>
        <v>23500285.799999997</v>
      </c>
    </row>
    <row r="49" spans="1:5">
      <c r="A49" s="94">
        <v>25</v>
      </c>
      <c r="B49" s="67">
        <f t="shared" si="0"/>
        <v>44662</v>
      </c>
      <c r="C49" s="105" t="s">
        <v>39</v>
      </c>
      <c r="D49" s="18">
        <f t="shared" si="3"/>
        <v>1236857.1399999999</v>
      </c>
      <c r="E49" s="96">
        <f t="shared" si="1"/>
        <v>22263428.659999996</v>
      </c>
    </row>
    <row r="50" spans="1:5">
      <c r="A50" s="94">
        <v>26</v>
      </c>
      <c r="B50" s="67">
        <f t="shared" si="0"/>
        <v>44692</v>
      </c>
      <c r="C50" s="105" t="s">
        <v>73</v>
      </c>
      <c r="D50" s="18">
        <f t="shared" si="3"/>
        <v>1236857.1399999999</v>
      </c>
      <c r="E50" s="96">
        <f t="shared" si="1"/>
        <v>21026571.519999996</v>
      </c>
    </row>
    <row r="51" spans="1:5">
      <c r="A51" s="94">
        <v>27</v>
      </c>
      <c r="B51" s="67">
        <f t="shared" si="0"/>
        <v>44723</v>
      </c>
      <c r="C51" s="105" t="s">
        <v>74</v>
      </c>
      <c r="D51" s="18">
        <f t="shared" si="3"/>
        <v>1236857.1399999999</v>
      </c>
      <c r="E51" s="96">
        <f t="shared" si="1"/>
        <v>19789714.379999995</v>
      </c>
    </row>
    <row r="52" spans="1:5">
      <c r="A52" s="94">
        <v>28</v>
      </c>
      <c r="B52" s="67">
        <f t="shared" si="0"/>
        <v>44753</v>
      </c>
      <c r="C52" s="105" t="s">
        <v>75</v>
      </c>
      <c r="D52" s="18">
        <f t="shared" si="3"/>
        <v>1236857.1399999999</v>
      </c>
      <c r="E52" s="96">
        <f t="shared" si="1"/>
        <v>18552857.239999995</v>
      </c>
    </row>
    <row r="53" spans="1:5">
      <c r="A53" s="94">
        <v>29</v>
      </c>
      <c r="B53" s="67">
        <f t="shared" si="0"/>
        <v>44784</v>
      </c>
      <c r="C53" s="105" t="s">
        <v>76</v>
      </c>
      <c r="D53" s="18">
        <f t="shared" si="3"/>
        <v>1236857.1399999999</v>
      </c>
      <c r="E53" s="96">
        <f t="shared" si="1"/>
        <v>17316000.099999994</v>
      </c>
    </row>
    <row r="54" spans="1:5">
      <c r="A54" s="94">
        <v>30</v>
      </c>
      <c r="B54" s="67">
        <f t="shared" si="0"/>
        <v>44815</v>
      </c>
      <c r="C54" s="105" t="s">
        <v>77</v>
      </c>
      <c r="D54" s="18">
        <f t="shared" si="3"/>
        <v>1236857.1399999999</v>
      </c>
      <c r="E54" s="96">
        <f t="shared" si="1"/>
        <v>16079142.959999993</v>
      </c>
    </row>
    <row r="55" spans="1:5">
      <c r="A55" s="94">
        <v>31</v>
      </c>
      <c r="B55" s="67">
        <f t="shared" si="0"/>
        <v>44845</v>
      </c>
      <c r="C55" s="105" t="s">
        <v>78</v>
      </c>
      <c r="D55" s="18">
        <f t="shared" si="3"/>
        <v>1236857.1399999999</v>
      </c>
      <c r="E55" s="96">
        <f t="shared" si="1"/>
        <v>14842285.819999993</v>
      </c>
    </row>
    <row r="56" spans="1:5">
      <c r="A56" s="94">
        <v>32</v>
      </c>
      <c r="B56" s="67">
        <f t="shared" si="0"/>
        <v>44876</v>
      </c>
      <c r="C56" s="105" t="s">
        <v>85</v>
      </c>
      <c r="D56" s="18">
        <f t="shared" si="3"/>
        <v>1236857.1399999999</v>
      </c>
      <c r="E56" s="96">
        <f t="shared" si="1"/>
        <v>13605428.679999992</v>
      </c>
    </row>
    <row r="57" spans="1:5">
      <c r="A57" s="94">
        <v>33</v>
      </c>
      <c r="B57" s="67">
        <f t="shared" si="0"/>
        <v>44906</v>
      </c>
      <c r="C57" s="105" t="s">
        <v>86</v>
      </c>
      <c r="D57" s="18">
        <f t="shared" si="3"/>
        <v>1236857.1399999999</v>
      </c>
      <c r="E57" s="96">
        <f t="shared" si="1"/>
        <v>12368571.539999992</v>
      </c>
    </row>
    <row r="58" spans="1:5">
      <c r="A58" s="94">
        <v>34</v>
      </c>
      <c r="B58" s="67">
        <f t="shared" si="0"/>
        <v>44937</v>
      </c>
      <c r="C58" s="105" t="s">
        <v>87</v>
      </c>
      <c r="D58" s="18">
        <f t="shared" si="3"/>
        <v>1236857.1399999999</v>
      </c>
      <c r="E58" s="96">
        <f t="shared" si="1"/>
        <v>11131714.399999991</v>
      </c>
    </row>
    <row r="59" spans="1:5">
      <c r="A59" s="94">
        <v>35</v>
      </c>
      <c r="B59" s="67">
        <f t="shared" si="0"/>
        <v>44968</v>
      </c>
      <c r="C59" s="105" t="s">
        <v>88</v>
      </c>
      <c r="D59" s="18">
        <f t="shared" si="3"/>
        <v>1236857.1399999999</v>
      </c>
      <c r="E59" s="96">
        <f t="shared" si="1"/>
        <v>9894857.2599999905</v>
      </c>
    </row>
    <row r="60" spans="1:5">
      <c r="A60" s="94">
        <v>36</v>
      </c>
      <c r="B60" s="67">
        <f t="shared" si="0"/>
        <v>44996</v>
      </c>
      <c r="C60" s="105" t="s">
        <v>89</v>
      </c>
      <c r="D60" s="18">
        <f t="shared" si="3"/>
        <v>1236857.1399999999</v>
      </c>
      <c r="E60" s="96">
        <f t="shared" si="1"/>
        <v>8658000.1199999899</v>
      </c>
    </row>
    <row r="61" spans="1:5">
      <c r="A61" s="94">
        <v>37</v>
      </c>
      <c r="B61" s="67">
        <f t="shared" si="0"/>
        <v>45027</v>
      </c>
      <c r="C61" s="105" t="s">
        <v>90</v>
      </c>
      <c r="D61" s="18">
        <f t="shared" si="3"/>
        <v>1236857.1399999999</v>
      </c>
      <c r="E61" s="96">
        <f t="shared" si="1"/>
        <v>7421142.9799999902</v>
      </c>
    </row>
    <row r="62" spans="1:5">
      <c r="A62" s="94">
        <v>38</v>
      </c>
      <c r="B62" s="67">
        <f t="shared" si="0"/>
        <v>45057</v>
      </c>
      <c r="C62" s="105" t="s">
        <v>91</v>
      </c>
      <c r="D62" s="18">
        <f t="shared" si="3"/>
        <v>1236857.1399999999</v>
      </c>
      <c r="E62" s="96">
        <f t="shared" si="1"/>
        <v>6184285.8399999905</v>
      </c>
    </row>
    <row r="63" spans="1:5">
      <c r="A63" s="94">
        <v>39</v>
      </c>
      <c r="B63" s="67">
        <f t="shared" si="0"/>
        <v>45088</v>
      </c>
      <c r="C63" s="105" t="s">
        <v>92</v>
      </c>
      <c r="D63" s="18">
        <f t="shared" si="3"/>
        <v>1236857.1399999999</v>
      </c>
      <c r="E63" s="96">
        <f t="shared" si="1"/>
        <v>4947428.6999999909</v>
      </c>
    </row>
    <row r="64" spans="1:5">
      <c r="A64" s="94">
        <v>40</v>
      </c>
      <c r="B64" s="67">
        <f t="shared" si="0"/>
        <v>45118</v>
      </c>
      <c r="C64" s="105" t="s">
        <v>93</v>
      </c>
      <c r="D64" s="18">
        <f t="shared" si="3"/>
        <v>1236857.1399999999</v>
      </c>
      <c r="E64" s="96">
        <f t="shared" si="1"/>
        <v>3710571.5599999912</v>
      </c>
    </row>
    <row r="65" spans="1:5">
      <c r="A65" s="94">
        <v>41</v>
      </c>
      <c r="B65" s="67">
        <f t="shared" si="0"/>
        <v>45149</v>
      </c>
      <c r="C65" s="105" t="s">
        <v>94</v>
      </c>
      <c r="D65" s="18">
        <f t="shared" si="3"/>
        <v>1236857.1399999999</v>
      </c>
      <c r="E65" s="96">
        <f t="shared" si="1"/>
        <v>2473714.4199999915</v>
      </c>
    </row>
    <row r="66" spans="1:5">
      <c r="A66" s="94">
        <v>42</v>
      </c>
      <c r="B66" s="67">
        <f t="shared" si="0"/>
        <v>45180</v>
      </c>
      <c r="C66" s="105" t="s">
        <v>95</v>
      </c>
      <c r="D66" s="18">
        <f t="shared" si="3"/>
        <v>1236857.1399999999</v>
      </c>
      <c r="E66" s="96">
        <f t="shared" si="1"/>
        <v>1236857.2799999916</v>
      </c>
    </row>
    <row r="67" spans="1:5">
      <c r="A67" s="165">
        <v>43</v>
      </c>
      <c r="B67" s="99">
        <f t="shared" si="0"/>
        <v>45210</v>
      </c>
      <c r="C67" s="166" t="s">
        <v>96</v>
      </c>
      <c r="D67" s="29">
        <f>C16-SUM(D19:D66)</f>
        <v>1236857.2799999788</v>
      </c>
      <c r="E67" s="167">
        <f t="shared" si="1"/>
        <v>1.280568540096283E-8</v>
      </c>
    </row>
    <row r="68" spans="1:5">
      <c r="A68" s="83"/>
      <c r="B68" s="84"/>
      <c r="C68" s="85" t="s">
        <v>40</v>
      </c>
      <c r="D68" s="86">
        <f>SUM(D19:D67)</f>
        <v>57720000</v>
      </c>
      <c r="E68" s="87"/>
    </row>
    <row r="69" spans="1:5">
      <c r="A69" s="71" t="s">
        <v>41</v>
      </c>
      <c r="B69" s="72"/>
      <c r="D69" s="13"/>
    </row>
    <row r="70" spans="1:5">
      <c r="A70" s="73" t="s">
        <v>49</v>
      </c>
      <c r="D70" s="13"/>
    </row>
    <row r="71" spans="1:5">
      <c r="A71" s="73" t="s">
        <v>50</v>
      </c>
      <c r="D71" s="13"/>
    </row>
    <row r="72" spans="1:5">
      <c r="A72" s="73" t="s">
        <v>53</v>
      </c>
    </row>
    <row r="73" spans="1:5">
      <c r="A73" s="73" t="s">
        <v>42</v>
      </c>
    </row>
    <row r="74" spans="1:5">
      <c r="A74" s="73" t="s">
        <v>43</v>
      </c>
    </row>
    <row r="75" spans="1:5" ht="15" customHeight="1">
      <c r="A75" s="73"/>
    </row>
    <row r="76" spans="1:5">
      <c r="A76" s="53" t="s">
        <v>44</v>
      </c>
    </row>
    <row r="78" spans="1:5">
      <c r="A78" s="74"/>
      <c r="D78" s="74"/>
    </row>
    <row r="79" spans="1:5">
      <c r="A79" s="75" t="s">
        <v>45</v>
      </c>
      <c r="D79" s="75" t="s">
        <v>45</v>
      </c>
    </row>
  </sheetData>
  <sheetProtection password="CAF1" sheet="1" objects="1" scenarios="1" selectLockedCells="1"/>
  <mergeCells count="1">
    <mergeCell ref="B5:C5"/>
  </mergeCells>
  <hyperlinks>
    <hyperlink ref="B1" location="'DATA SHEET'!A1" display="HIGHLANDS PRIME, INC." xr:uid="{00000000-0004-0000-1000-000000000000}"/>
    <hyperlink ref="H2" location="'DATA SHEET'!A1" display="back to input tab" xr:uid="{00000000-0004-0000-1000-000001000000}"/>
  </hyperlinks>
  <printOptions horizontalCentered="1"/>
  <pageMargins left="0.7" right="0.7" top="0.75" bottom="0.75" header="0.3" footer="0.3"/>
  <pageSetup paperSize="258" scale="57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5" max="4" man="1"/>
  </rowBreaks>
  <ignoredErrors>
    <ignoredError sqref="D26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>
    <tabColor rgb="FFFF9900"/>
    <pageSetUpPr fitToPage="1"/>
  </sheetPr>
  <dimension ref="A1:I91"/>
  <sheetViews>
    <sheetView topLeftCell="A2" zoomScaleNormal="100" workbookViewId="0">
      <selection activeCell="H2" sqref="H2"/>
    </sheetView>
  </sheetViews>
  <sheetFormatPr baseColWidth="10" defaultColWidth="9.1640625" defaultRowHeight="15"/>
  <cols>
    <col min="1" max="1" width="18.6640625" style="32" customWidth="1"/>
    <col min="2" max="2" width="12.6640625" style="32" customWidth="1"/>
    <col min="3" max="5" width="15.6640625" style="32" customWidth="1"/>
    <col min="6" max="6" width="9.1640625" style="32"/>
    <col min="7" max="7" width="9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0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162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57</v>
      </c>
      <c r="C12" s="13">
        <f>B8-1000000</f>
        <v>58720000</v>
      </c>
      <c r="D12" s="52"/>
      <c r="E12" s="51"/>
    </row>
    <row r="13" spans="1:9" ht="18">
      <c r="A13" s="53" t="s">
        <v>161</v>
      </c>
      <c r="B13" s="15">
        <f>+VLOOKUP(B6,'Price List'!A1:E6,4,)</f>
        <v>1000000</v>
      </c>
      <c r="C13" s="31">
        <f>IF(B13&gt;VLOOKUP(B6,'Price List'!A1:E6,4,0),"beyond maximum discount",(C12*B13))</f>
        <v>58720000000000</v>
      </c>
      <c r="D13" s="52"/>
      <c r="E13" s="51"/>
    </row>
    <row r="14" spans="1:9">
      <c r="A14" s="53"/>
      <c r="B14" s="55"/>
      <c r="C14" s="13">
        <f>C12-C13</f>
        <v>-58719941280000</v>
      </c>
      <c r="D14" s="52"/>
      <c r="E14" s="51"/>
    </row>
    <row r="15" spans="1:9">
      <c r="A15" s="53" t="s">
        <v>61</v>
      </c>
      <c r="B15" s="53"/>
      <c r="C15" s="20">
        <v>1000000</v>
      </c>
      <c r="D15" s="57"/>
      <c r="E15" s="51"/>
      <c r="F15" s="56"/>
    </row>
    <row r="16" spans="1:9" ht="16" thickBot="1">
      <c r="A16" s="35" t="s">
        <v>47</v>
      </c>
      <c r="B16" s="35"/>
      <c r="C16" s="21">
        <f>C14+C15</f>
        <v>-58719940280000</v>
      </c>
      <c r="D16" s="58"/>
      <c r="E16" s="59"/>
      <c r="F16" s="60"/>
    </row>
    <row r="17" spans="1:7" ht="16" thickTop="1">
      <c r="B17" s="61"/>
      <c r="C17" s="23"/>
      <c r="D17" s="59"/>
      <c r="E17" s="62"/>
    </row>
    <row r="18" spans="1:7">
      <c r="A18" s="88" t="s">
        <v>10</v>
      </c>
      <c r="B18" s="88" t="s">
        <v>11</v>
      </c>
      <c r="C18" s="89" t="s">
        <v>12</v>
      </c>
      <c r="D18" s="89" t="s">
        <v>13</v>
      </c>
      <c r="E18" s="90" t="s">
        <v>14</v>
      </c>
    </row>
    <row r="19" spans="1:7">
      <c r="A19" s="91">
        <v>0</v>
      </c>
      <c r="B19" s="92">
        <f>'DATA SHEET'!C9</f>
        <v>43749</v>
      </c>
      <c r="C19" s="64" t="s">
        <v>15</v>
      </c>
      <c r="D19" s="16">
        <v>100000</v>
      </c>
      <c r="E19" s="93">
        <f>C16-D19</f>
        <v>-58719940380000</v>
      </c>
    </row>
    <row r="20" spans="1:7">
      <c r="A20" s="94">
        <v>1</v>
      </c>
      <c r="B20" s="95">
        <f>EDATE(B19,1)</f>
        <v>43780</v>
      </c>
      <c r="C20" s="66" t="s">
        <v>163</v>
      </c>
      <c r="D20" s="18">
        <f>ROUND(((C16*1)-D19)/60,2)</f>
        <v>-978665673000</v>
      </c>
      <c r="E20" s="96">
        <f>E19-D20</f>
        <v>-57741274707000</v>
      </c>
      <c r="G20" s="155"/>
    </row>
    <row r="21" spans="1:7">
      <c r="A21" s="94">
        <v>2</v>
      </c>
      <c r="B21" s="95">
        <f t="shared" ref="B21:B79" si="0">EDATE(B20,1)</f>
        <v>43810</v>
      </c>
      <c r="C21" s="66" t="s">
        <v>164</v>
      </c>
      <c r="D21" s="18">
        <f>D20</f>
        <v>-978665673000</v>
      </c>
      <c r="E21" s="96">
        <f t="shared" ref="E21:E79" si="1">E20-D21</f>
        <v>-56762609034000</v>
      </c>
    </row>
    <row r="22" spans="1:7">
      <c r="A22" s="94">
        <v>3</v>
      </c>
      <c r="B22" s="95">
        <f t="shared" si="0"/>
        <v>43841</v>
      </c>
      <c r="C22" s="66" t="s">
        <v>165</v>
      </c>
      <c r="D22" s="18">
        <f t="shared" ref="D22:D25" si="2">D21</f>
        <v>-978665673000</v>
      </c>
      <c r="E22" s="96">
        <f t="shared" si="1"/>
        <v>-55783943361000</v>
      </c>
    </row>
    <row r="23" spans="1:7">
      <c r="A23" s="94">
        <v>4</v>
      </c>
      <c r="B23" s="95">
        <f t="shared" si="0"/>
        <v>43872</v>
      </c>
      <c r="C23" s="66" t="s">
        <v>166</v>
      </c>
      <c r="D23" s="18">
        <f t="shared" si="2"/>
        <v>-978665673000</v>
      </c>
      <c r="E23" s="96">
        <f t="shared" si="1"/>
        <v>-54805277688000</v>
      </c>
    </row>
    <row r="24" spans="1:7">
      <c r="A24" s="94">
        <v>5</v>
      </c>
      <c r="B24" s="95">
        <f t="shared" si="0"/>
        <v>43901</v>
      </c>
      <c r="C24" s="66" t="s">
        <v>167</v>
      </c>
      <c r="D24" s="18">
        <f t="shared" si="2"/>
        <v>-978665673000</v>
      </c>
      <c r="E24" s="96">
        <f t="shared" si="1"/>
        <v>-53826612015000</v>
      </c>
    </row>
    <row r="25" spans="1:7">
      <c r="A25" s="94">
        <v>6</v>
      </c>
      <c r="B25" s="95">
        <f t="shared" si="0"/>
        <v>43932</v>
      </c>
      <c r="C25" s="66" t="s">
        <v>168</v>
      </c>
      <c r="D25" s="18">
        <f t="shared" si="2"/>
        <v>-978665673000</v>
      </c>
      <c r="E25" s="96">
        <f t="shared" si="1"/>
        <v>-52847946342000</v>
      </c>
    </row>
    <row r="26" spans="1:7">
      <c r="A26" s="94">
        <v>7</v>
      </c>
      <c r="B26" s="95">
        <f t="shared" si="0"/>
        <v>43962</v>
      </c>
      <c r="C26" s="66" t="s">
        <v>169</v>
      </c>
      <c r="D26" s="153">
        <f>D25</f>
        <v>-978665673000</v>
      </c>
      <c r="E26" s="96">
        <f t="shared" si="1"/>
        <v>-51869280669000</v>
      </c>
      <c r="G26" s="155"/>
    </row>
    <row r="27" spans="1:7">
      <c r="A27" s="94">
        <v>8</v>
      </c>
      <c r="B27" s="95">
        <f t="shared" si="0"/>
        <v>43993</v>
      </c>
      <c r="C27" s="66" t="s">
        <v>170</v>
      </c>
      <c r="D27" s="18">
        <f>D26</f>
        <v>-978665673000</v>
      </c>
      <c r="E27" s="96">
        <f t="shared" si="1"/>
        <v>-50890614996000</v>
      </c>
    </row>
    <row r="28" spans="1:7">
      <c r="A28" s="94">
        <v>9</v>
      </c>
      <c r="B28" s="95">
        <f t="shared" si="0"/>
        <v>44023</v>
      </c>
      <c r="C28" s="66" t="s">
        <v>171</v>
      </c>
      <c r="D28" s="18">
        <f t="shared" ref="D28:D79" si="3">D27</f>
        <v>-978665673000</v>
      </c>
      <c r="E28" s="96">
        <f t="shared" si="1"/>
        <v>-49911949323000</v>
      </c>
    </row>
    <row r="29" spans="1:7">
      <c r="A29" s="94">
        <v>5</v>
      </c>
      <c r="B29" s="95">
        <f t="shared" si="0"/>
        <v>44054</v>
      </c>
      <c r="C29" s="66" t="s">
        <v>172</v>
      </c>
      <c r="D29" s="18">
        <f t="shared" si="3"/>
        <v>-978665673000</v>
      </c>
      <c r="E29" s="96">
        <f t="shared" si="1"/>
        <v>-48933283650000</v>
      </c>
    </row>
    <row r="30" spans="1:7">
      <c r="A30" s="94">
        <v>6</v>
      </c>
      <c r="B30" s="95">
        <f t="shared" si="0"/>
        <v>44085</v>
      </c>
      <c r="C30" s="66" t="s">
        <v>173</v>
      </c>
      <c r="D30" s="18">
        <f t="shared" si="3"/>
        <v>-978665673000</v>
      </c>
      <c r="E30" s="96">
        <f t="shared" si="1"/>
        <v>-47954617977000</v>
      </c>
    </row>
    <row r="31" spans="1:7">
      <c r="A31" s="94">
        <v>7</v>
      </c>
      <c r="B31" s="95">
        <f t="shared" si="0"/>
        <v>44115</v>
      </c>
      <c r="C31" s="66" t="s">
        <v>174</v>
      </c>
      <c r="D31" s="18">
        <f t="shared" si="3"/>
        <v>-978665673000</v>
      </c>
      <c r="E31" s="96">
        <f t="shared" si="1"/>
        <v>-46975952304000</v>
      </c>
    </row>
    <row r="32" spans="1:7">
      <c r="A32" s="94">
        <v>8</v>
      </c>
      <c r="B32" s="95">
        <f t="shared" si="0"/>
        <v>44146</v>
      </c>
      <c r="C32" s="66" t="s">
        <v>175</v>
      </c>
      <c r="D32" s="18">
        <f t="shared" si="3"/>
        <v>-978665673000</v>
      </c>
      <c r="E32" s="96">
        <f t="shared" si="1"/>
        <v>-45997286631000</v>
      </c>
    </row>
    <row r="33" spans="1:5">
      <c r="A33" s="94">
        <v>9</v>
      </c>
      <c r="B33" s="95">
        <f t="shared" si="0"/>
        <v>44176</v>
      </c>
      <c r="C33" s="66" t="s">
        <v>176</v>
      </c>
      <c r="D33" s="18">
        <f t="shared" si="3"/>
        <v>-978665673000</v>
      </c>
      <c r="E33" s="96">
        <f t="shared" si="1"/>
        <v>-45018620958000</v>
      </c>
    </row>
    <row r="34" spans="1:5">
      <c r="A34" s="94">
        <v>10</v>
      </c>
      <c r="B34" s="95">
        <f t="shared" si="0"/>
        <v>44207</v>
      </c>
      <c r="C34" s="66" t="s">
        <v>177</v>
      </c>
      <c r="D34" s="18">
        <f t="shared" si="3"/>
        <v>-978665673000</v>
      </c>
      <c r="E34" s="96">
        <f t="shared" si="1"/>
        <v>-44039955285000</v>
      </c>
    </row>
    <row r="35" spans="1:5">
      <c r="A35" s="94">
        <v>11</v>
      </c>
      <c r="B35" s="95">
        <f t="shared" si="0"/>
        <v>44238</v>
      </c>
      <c r="C35" s="66" t="s">
        <v>178</v>
      </c>
      <c r="D35" s="18">
        <f t="shared" si="3"/>
        <v>-978665673000</v>
      </c>
      <c r="E35" s="96">
        <f t="shared" si="1"/>
        <v>-43061289612000</v>
      </c>
    </row>
    <row r="36" spans="1:5">
      <c r="A36" s="94">
        <v>12</v>
      </c>
      <c r="B36" s="95">
        <f t="shared" si="0"/>
        <v>44266</v>
      </c>
      <c r="C36" s="66" t="s">
        <v>179</v>
      </c>
      <c r="D36" s="18">
        <f t="shared" si="3"/>
        <v>-978665673000</v>
      </c>
      <c r="E36" s="96">
        <f t="shared" si="1"/>
        <v>-42082623939000</v>
      </c>
    </row>
    <row r="37" spans="1:5">
      <c r="A37" s="94">
        <v>13</v>
      </c>
      <c r="B37" s="95">
        <f t="shared" si="0"/>
        <v>44297</v>
      </c>
      <c r="C37" s="66" t="s">
        <v>180</v>
      </c>
      <c r="D37" s="18">
        <f t="shared" si="3"/>
        <v>-978665673000</v>
      </c>
      <c r="E37" s="96">
        <f t="shared" si="1"/>
        <v>-41103958266000</v>
      </c>
    </row>
    <row r="38" spans="1:5">
      <c r="A38" s="94">
        <v>14</v>
      </c>
      <c r="B38" s="95">
        <f t="shared" si="0"/>
        <v>44327</v>
      </c>
      <c r="C38" s="66" t="s">
        <v>181</v>
      </c>
      <c r="D38" s="18">
        <f t="shared" si="3"/>
        <v>-978665673000</v>
      </c>
      <c r="E38" s="96">
        <f t="shared" si="1"/>
        <v>-40125292593000</v>
      </c>
    </row>
    <row r="39" spans="1:5">
      <c r="A39" s="94">
        <v>15</v>
      </c>
      <c r="B39" s="95">
        <f t="shared" si="0"/>
        <v>44358</v>
      </c>
      <c r="C39" s="66" t="s">
        <v>182</v>
      </c>
      <c r="D39" s="18">
        <f t="shared" si="3"/>
        <v>-978665673000</v>
      </c>
      <c r="E39" s="96">
        <f t="shared" si="1"/>
        <v>-39146626920000</v>
      </c>
    </row>
    <row r="40" spans="1:5">
      <c r="A40" s="94">
        <v>16</v>
      </c>
      <c r="B40" s="95">
        <f t="shared" si="0"/>
        <v>44388</v>
      </c>
      <c r="C40" s="66" t="s">
        <v>183</v>
      </c>
      <c r="D40" s="18">
        <f t="shared" si="3"/>
        <v>-978665673000</v>
      </c>
      <c r="E40" s="96">
        <f t="shared" si="1"/>
        <v>-38167961247000</v>
      </c>
    </row>
    <row r="41" spans="1:5">
      <c r="A41" s="94">
        <v>17</v>
      </c>
      <c r="B41" s="95">
        <f t="shared" si="0"/>
        <v>44419</v>
      </c>
      <c r="C41" s="66" t="s">
        <v>184</v>
      </c>
      <c r="D41" s="18">
        <f t="shared" si="3"/>
        <v>-978665673000</v>
      </c>
      <c r="E41" s="96">
        <f t="shared" si="1"/>
        <v>-37189295574000</v>
      </c>
    </row>
    <row r="42" spans="1:5">
      <c r="A42" s="94">
        <v>18</v>
      </c>
      <c r="B42" s="95">
        <f t="shared" si="0"/>
        <v>44450</v>
      </c>
      <c r="C42" s="66" t="s">
        <v>185</v>
      </c>
      <c r="D42" s="18">
        <f t="shared" si="3"/>
        <v>-978665673000</v>
      </c>
      <c r="E42" s="96">
        <f t="shared" si="1"/>
        <v>-36210629901000</v>
      </c>
    </row>
    <row r="43" spans="1:5">
      <c r="A43" s="94">
        <v>19</v>
      </c>
      <c r="B43" s="95">
        <f t="shared" si="0"/>
        <v>44480</v>
      </c>
      <c r="C43" s="66" t="s">
        <v>186</v>
      </c>
      <c r="D43" s="18">
        <f t="shared" si="3"/>
        <v>-978665673000</v>
      </c>
      <c r="E43" s="96">
        <f t="shared" si="1"/>
        <v>-35231964228000</v>
      </c>
    </row>
    <row r="44" spans="1:5">
      <c r="A44" s="94">
        <v>20</v>
      </c>
      <c r="B44" s="95">
        <f t="shared" si="0"/>
        <v>44511</v>
      </c>
      <c r="C44" s="66" t="s">
        <v>187</v>
      </c>
      <c r="D44" s="18">
        <f t="shared" si="3"/>
        <v>-978665673000</v>
      </c>
      <c r="E44" s="96">
        <f t="shared" si="1"/>
        <v>-34253298555000</v>
      </c>
    </row>
    <row r="45" spans="1:5">
      <c r="A45" s="94">
        <v>21</v>
      </c>
      <c r="B45" s="95">
        <f t="shared" si="0"/>
        <v>44541</v>
      </c>
      <c r="C45" s="66" t="s">
        <v>188</v>
      </c>
      <c r="D45" s="18">
        <f t="shared" si="3"/>
        <v>-978665673000</v>
      </c>
      <c r="E45" s="96">
        <f t="shared" si="1"/>
        <v>-33274632882000</v>
      </c>
    </row>
    <row r="46" spans="1:5">
      <c r="A46" s="94">
        <v>22</v>
      </c>
      <c r="B46" s="95">
        <f t="shared" si="0"/>
        <v>44572</v>
      </c>
      <c r="C46" s="66" t="s">
        <v>189</v>
      </c>
      <c r="D46" s="18">
        <f t="shared" si="3"/>
        <v>-978665673000</v>
      </c>
      <c r="E46" s="96">
        <f t="shared" si="1"/>
        <v>-32295967209000</v>
      </c>
    </row>
    <row r="47" spans="1:5">
      <c r="A47" s="94">
        <v>23</v>
      </c>
      <c r="B47" s="95">
        <f t="shared" si="0"/>
        <v>44603</v>
      </c>
      <c r="C47" s="66" t="s">
        <v>190</v>
      </c>
      <c r="D47" s="18">
        <f t="shared" si="3"/>
        <v>-978665673000</v>
      </c>
      <c r="E47" s="96">
        <f t="shared" si="1"/>
        <v>-31317301536000</v>
      </c>
    </row>
    <row r="48" spans="1:5">
      <c r="A48" s="94">
        <v>24</v>
      </c>
      <c r="B48" s="95">
        <f t="shared" si="0"/>
        <v>44631</v>
      </c>
      <c r="C48" s="66" t="s">
        <v>191</v>
      </c>
      <c r="D48" s="18">
        <f t="shared" si="3"/>
        <v>-978665673000</v>
      </c>
      <c r="E48" s="96">
        <f t="shared" si="1"/>
        <v>-30338635863000</v>
      </c>
    </row>
    <row r="49" spans="1:5">
      <c r="A49" s="94">
        <v>25</v>
      </c>
      <c r="B49" s="95">
        <f t="shared" si="0"/>
        <v>44662</v>
      </c>
      <c r="C49" s="66" t="s">
        <v>192</v>
      </c>
      <c r="D49" s="18">
        <f t="shared" si="3"/>
        <v>-978665673000</v>
      </c>
      <c r="E49" s="96">
        <f t="shared" si="1"/>
        <v>-29359970190000</v>
      </c>
    </row>
    <row r="50" spans="1:5">
      <c r="A50" s="94">
        <v>26</v>
      </c>
      <c r="B50" s="95">
        <f t="shared" si="0"/>
        <v>44692</v>
      </c>
      <c r="C50" s="66" t="s">
        <v>193</v>
      </c>
      <c r="D50" s="18">
        <f t="shared" si="3"/>
        <v>-978665673000</v>
      </c>
      <c r="E50" s="96">
        <f t="shared" si="1"/>
        <v>-28381304517000</v>
      </c>
    </row>
    <row r="51" spans="1:5">
      <c r="A51" s="94">
        <v>27</v>
      </c>
      <c r="B51" s="95">
        <f t="shared" si="0"/>
        <v>44723</v>
      </c>
      <c r="C51" s="66" t="s">
        <v>194</v>
      </c>
      <c r="D51" s="18">
        <f t="shared" si="3"/>
        <v>-978665673000</v>
      </c>
      <c r="E51" s="96">
        <f t="shared" si="1"/>
        <v>-27402638844000</v>
      </c>
    </row>
    <row r="52" spans="1:5">
      <c r="A52" s="94">
        <v>28</v>
      </c>
      <c r="B52" s="95">
        <f t="shared" si="0"/>
        <v>44753</v>
      </c>
      <c r="C52" s="66" t="s">
        <v>195</v>
      </c>
      <c r="D52" s="18">
        <f t="shared" si="3"/>
        <v>-978665673000</v>
      </c>
      <c r="E52" s="96">
        <f t="shared" si="1"/>
        <v>-26423973171000</v>
      </c>
    </row>
    <row r="53" spans="1:5">
      <c r="A53" s="94">
        <v>29</v>
      </c>
      <c r="B53" s="95">
        <f t="shared" si="0"/>
        <v>44784</v>
      </c>
      <c r="C53" s="66" t="s">
        <v>196</v>
      </c>
      <c r="D53" s="18">
        <f t="shared" si="3"/>
        <v>-978665673000</v>
      </c>
      <c r="E53" s="96">
        <f t="shared" si="1"/>
        <v>-25445307498000</v>
      </c>
    </row>
    <row r="54" spans="1:5">
      <c r="A54" s="94">
        <v>30</v>
      </c>
      <c r="B54" s="95">
        <f t="shared" si="0"/>
        <v>44815</v>
      </c>
      <c r="C54" s="66" t="s">
        <v>197</v>
      </c>
      <c r="D54" s="18">
        <f t="shared" si="3"/>
        <v>-978665673000</v>
      </c>
      <c r="E54" s="96">
        <f t="shared" si="1"/>
        <v>-24466641825000</v>
      </c>
    </row>
    <row r="55" spans="1:5">
      <c r="A55" s="94">
        <v>31</v>
      </c>
      <c r="B55" s="95">
        <f t="shared" si="0"/>
        <v>44845</v>
      </c>
      <c r="C55" s="66" t="s">
        <v>198</v>
      </c>
      <c r="D55" s="18">
        <f t="shared" si="3"/>
        <v>-978665673000</v>
      </c>
      <c r="E55" s="96">
        <f t="shared" si="1"/>
        <v>-23487976152000</v>
      </c>
    </row>
    <row r="56" spans="1:5">
      <c r="A56" s="94">
        <v>32</v>
      </c>
      <c r="B56" s="95">
        <f t="shared" si="0"/>
        <v>44876</v>
      </c>
      <c r="C56" s="66" t="s">
        <v>199</v>
      </c>
      <c r="D56" s="18">
        <f t="shared" si="3"/>
        <v>-978665673000</v>
      </c>
      <c r="E56" s="96">
        <f t="shared" si="1"/>
        <v>-22509310479000</v>
      </c>
    </row>
    <row r="57" spans="1:5">
      <c r="A57" s="94">
        <v>33</v>
      </c>
      <c r="B57" s="95">
        <f t="shared" si="0"/>
        <v>44906</v>
      </c>
      <c r="C57" s="66" t="s">
        <v>200</v>
      </c>
      <c r="D57" s="18">
        <f t="shared" si="3"/>
        <v>-978665673000</v>
      </c>
      <c r="E57" s="96">
        <f t="shared" si="1"/>
        <v>-21530644806000</v>
      </c>
    </row>
    <row r="58" spans="1:5">
      <c r="A58" s="94">
        <v>34</v>
      </c>
      <c r="B58" s="95">
        <f t="shared" si="0"/>
        <v>44937</v>
      </c>
      <c r="C58" s="66" t="s">
        <v>201</v>
      </c>
      <c r="D58" s="18">
        <f t="shared" si="3"/>
        <v>-978665673000</v>
      </c>
      <c r="E58" s="96">
        <f t="shared" si="1"/>
        <v>-20551979133000</v>
      </c>
    </row>
    <row r="59" spans="1:5">
      <c r="A59" s="94">
        <v>35</v>
      </c>
      <c r="B59" s="95">
        <f t="shared" si="0"/>
        <v>44968</v>
      </c>
      <c r="C59" s="66" t="s">
        <v>202</v>
      </c>
      <c r="D59" s="18">
        <f t="shared" si="3"/>
        <v>-978665673000</v>
      </c>
      <c r="E59" s="96">
        <f t="shared" si="1"/>
        <v>-19573313460000</v>
      </c>
    </row>
    <row r="60" spans="1:5">
      <c r="A60" s="94">
        <v>36</v>
      </c>
      <c r="B60" s="95">
        <f t="shared" si="0"/>
        <v>44996</v>
      </c>
      <c r="C60" s="66" t="s">
        <v>203</v>
      </c>
      <c r="D60" s="18">
        <f t="shared" si="3"/>
        <v>-978665673000</v>
      </c>
      <c r="E60" s="96">
        <f t="shared" si="1"/>
        <v>-18594647787000</v>
      </c>
    </row>
    <row r="61" spans="1:5">
      <c r="A61" s="94">
        <v>37</v>
      </c>
      <c r="B61" s="95">
        <f t="shared" si="0"/>
        <v>45027</v>
      </c>
      <c r="C61" s="66" t="s">
        <v>204</v>
      </c>
      <c r="D61" s="18">
        <f t="shared" si="3"/>
        <v>-978665673000</v>
      </c>
      <c r="E61" s="96">
        <f t="shared" si="1"/>
        <v>-17615982114000</v>
      </c>
    </row>
    <row r="62" spans="1:5">
      <c r="A62" s="94">
        <v>38</v>
      </c>
      <c r="B62" s="95">
        <f t="shared" si="0"/>
        <v>45057</v>
      </c>
      <c r="C62" s="66" t="s">
        <v>205</v>
      </c>
      <c r="D62" s="18">
        <f t="shared" si="3"/>
        <v>-978665673000</v>
      </c>
      <c r="E62" s="96">
        <f t="shared" si="1"/>
        <v>-16637316441000</v>
      </c>
    </row>
    <row r="63" spans="1:5">
      <c r="A63" s="94">
        <v>39</v>
      </c>
      <c r="B63" s="95">
        <f t="shared" si="0"/>
        <v>45088</v>
      </c>
      <c r="C63" s="66" t="s">
        <v>206</v>
      </c>
      <c r="D63" s="18">
        <f t="shared" si="3"/>
        <v>-978665673000</v>
      </c>
      <c r="E63" s="96">
        <f t="shared" si="1"/>
        <v>-15658650768000</v>
      </c>
    </row>
    <row r="64" spans="1:5">
      <c r="A64" s="94">
        <v>40</v>
      </c>
      <c r="B64" s="95">
        <f t="shared" si="0"/>
        <v>45118</v>
      </c>
      <c r="C64" s="66" t="s">
        <v>207</v>
      </c>
      <c r="D64" s="18">
        <f t="shared" si="3"/>
        <v>-978665673000</v>
      </c>
      <c r="E64" s="96">
        <f t="shared" si="1"/>
        <v>-14679985095000</v>
      </c>
    </row>
    <row r="65" spans="1:5">
      <c r="A65" s="94">
        <v>41</v>
      </c>
      <c r="B65" s="95">
        <f t="shared" si="0"/>
        <v>45149</v>
      </c>
      <c r="C65" s="66" t="s">
        <v>208</v>
      </c>
      <c r="D65" s="18">
        <f t="shared" si="3"/>
        <v>-978665673000</v>
      </c>
      <c r="E65" s="96">
        <f t="shared" si="1"/>
        <v>-13701319422000</v>
      </c>
    </row>
    <row r="66" spans="1:5">
      <c r="A66" s="94">
        <v>42</v>
      </c>
      <c r="B66" s="95">
        <f t="shared" si="0"/>
        <v>45180</v>
      </c>
      <c r="C66" s="66" t="s">
        <v>209</v>
      </c>
      <c r="D66" s="18">
        <f t="shared" si="3"/>
        <v>-978665673000</v>
      </c>
      <c r="E66" s="96">
        <f t="shared" si="1"/>
        <v>-12722653749000</v>
      </c>
    </row>
    <row r="67" spans="1:5">
      <c r="A67" s="94">
        <v>43</v>
      </c>
      <c r="B67" s="95">
        <f t="shared" si="0"/>
        <v>45210</v>
      </c>
      <c r="C67" s="66" t="s">
        <v>210</v>
      </c>
      <c r="D67" s="18">
        <f t="shared" si="3"/>
        <v>-978665673000</v>
      </c>
      <c r="E67" s="167">
        <f t="shared" si="1"/>
        <v>-11743988076000</v>
      </c>
    </row>
    <row r="68" spans="1:5">
      <c r="A68" s="94">
        <v>44</v>
      </c>
      <c r="B68" s="95">
        <f t="shared" si="0"/>
        <v>45241</v>
      </c>
      <c r="C68" s="66" t="s">
        <v>211</v>
      </c>
      <c r="D68" s="18">
        <f t="shared" si="3"/>
        <v>-978665673000</v>
      </c>
      <c r="E68" s="30">
        <f t="shared" si="1"/>
        <v>-10765322403000</v>
      </c>
    </row>
    <row r="69" spans="1:5">
      <c r="A69" s="94">
        <v>45</v>
      </c>
      <c r="B69" s="95">
        <f t="shared" si="0"/>
        <v>45271</v>
      </c>
      <c r="C69" s="66" t="s">
        <v>212</v>
      </c>
      <c r="D69" s="18">
        <f t="shared" si="3"/>
        <v>-978665673000</v>
      </c>
      <c r="E69" s="30">
        <f t="shared" si="1"/>
        <v>-9786656730000</v>
      </c>
    </row>
    <row r="70" spans="1:5">
      <c r="A70" s="94">
        <v>46</v>
      </c>
      <c r="B70" s="95">
        <f t="shared" si="0"/>
        <v>45302</v>
      </c>
      <c r="C70" s="66" t="s">
        <v>213</v>
      </c>
      <c r="D70" s="18">
        <f t="shared" si="3"/>
        <v>-978665673000</v>
      </c>
      <c r="E70" s="30">
        <f t="shared" si="1"/>
        <v>-8807991057000</v>
      </c>
    </row>
    <row r="71" spans="1:5">
      <c r="A71" s="94">
        <v>47</v>
      </c>
      <c r="B71" s="95">
        <f t="shared" si="0"/>
        <v>45333</v>
      </c>
      <c r="C71" s="66" t="s">
        <v>214</v>
      </c>
      <c r="D71" s="18">
        <f t="shared" si="3"/>
        <v>-978665673000</v>
      </c>
      <c r="E71" s="30">
        <f t="shared" si="1"/>
        <v>-7829325384000</v>
      </c>
    </row>
    <row r="72" spans="1:5">
      <c r="A72" s="94">
        <v>48</v>
      </c>
      <c r="B72" s="95">
        <f t="shared" si="0"/>
        <v>45362</v>
      </c>
      <c r="C72" s="66" t="s">
        <v>215</v>
      </c>
      <c r="D72" s="18">
        <f t="shared" si="3"/>
        <v>-978665673000</v>
      </c>
      <c r="E72" s="30">
        <f t="shared" si="1"/>
        <v>-6850659711000</v>
      </c>
    </row>
    <row r="73" spans="1:5">
      <c r="A73" s="94">
        <v>49</v>
      </c>
      <c r="B73" s="95">
        <f t="shared" si="0"/>
        <v>45393</v>
      </c>
      <c r="C73" s="66" t="s">
        <v>216</v>
      </c>
      <c r="D73" s="18">
        <f t="shared" si="3"/>
        <v>-978665673000</v>
      </c>
      <c r="E73" s="19">
        <f t="shared" si="1"/>
        <v>-5871994038000</v>
      </c>
    </row>
    <row r="74" spans="1:5">
      <c r="A74" s="94">
        <v>50</v>
      </c>
      <c r="B74" s="95">
        <f t="shared" si="0"/>
        <v>45423</v>
      </c>
      <c r="C74" s="66" t="s">
        <v>217</v>
      </c>
      <c r="D74" s="18">
        <f t="shared" si="3"/>
        <v>-978665673000</v>
      </c>
      <c r="E74" s="19">
        <f t="shared" si="1"/>
        <v>-4893328365000</v>
      </c>
    </row>
    <row r="75" spans="1:5">
      <c r="A75" s="94">
        <v>51</v>
      </c>
      <c r="B75" s="95">
        <f t="shared" si="0"/>
        <v>45454</v>
      </c>
      <c r="C75" s="66" t="s">
        <v>218</v>
      </c>
      <c r="D75" s="18">
        <f t="shared" si="3"/>
        <v>-978665673000</v>
      </c>
      <c r="E75" s="82">
        <f t="shared" si="1"/>
        <v>-3914662692000</v>
      </c>
    </row>
    <row r="76" spans="1:5">
      <c r="A76" s="94">
        <v>52</v>
      </c>
      <c r="B76" s="95">
        <f t="shared" si="0"/>
        <v>45484</v>
      </c>
      <c r="C76" s="66" t="s">
        <v>219</v>
      </c>
      <c r="D76" s="18">
        <f t="shared" si="3"/>
        <v>-978665673000</v>
      </c>
      <c r="E76" s="19">
        <f t="shared" si="1"/>
        <v>-2935997019000</v>
      </c>
    </row>
    <row r="77" spans="1:5">
      <c r="A77" s="94">
        <v>53</v>
      </c>
      <c r="B77" s="95">
        <f t="shared" si="0"/>
        <v>45515</v>
      </c>
      <c r="C77" s="66" t="s">
        <v>220</v>
      </c>
      <c r="D77" s="18">
        <f t="shared" si="3"/>
        <v>-978665673000</v>
      </c>
      <c r="E77" s="82">
        <f t="shared" si="1"/>
        <v>-1957331346000</v>
      </c>
    </row>
    <row r="78" spans="1:5">
      <c r="A78" s="94">
        <v>54</v>
      </c>
      <c r="B78" s="95">
        <f t="shared" si="0"/>
        <v>45546</v>
      </c>
      <c r="C78" s="66" t="s">
        <v>221</v>
      </c>
      <c r="D78" s="18">
        <f t="shared" si="3"/>
        <v>-978665673000</v>
      </c>
      <c r="E78" s="168">
        <f t="shared" si="1"/>
        <v>-978665673000</v>
      </c>
    </row>
    <row r="79" spans="1:5">
      <c r="A79" s="94">
        <v>55</v>
      </c>
      <c r="B79" s="95">
        <f t="shared" si="0"/>
        <v>45576</v>
      </c>
      <c r="C79" s="66" t="s">
        <v>222</v>
      </c>
      <c r="D79" s="18">
        <f t="shared" si="3"/>
        <v>-978665673000</v>
      </c>
      <c r="E79" s="70">
        <f t="shared" si="1"/>
        <v>0</v>
      </c>
    </row>
    <row r="80" spans="1:5">
      <c r="A80" s="83"/>
      <c r="B80" s="84"/>
      <c r="C80" s="85" t="s">
        <v>40</v>
      </c>
      <c r="D80" s="86">
        <f>SUM(D19:D79)</f>
        <v>-58719940280000</v>
      </c>
      <c r="E80" s="87"/>
    </row>
    <row r="81" spans="1:4">
      <c r="A81" s="71" t="s">
        <v>41</v>
      </c>
      <c r="B81" s="72"/>
      <c r="D81" s="13"/>
    </row>
    <row r="82" spans="1:4">
      <c r="A82" s="73" t="s">
        <v>49</v>
      </c>
      <c r="D82" s="13"/>
    </row>
    <row r="83" spans="1:4">
      <c r="A83" s="73" t="s">
        <v>50</v>
      </c>
      <c r="D83" s="13"/>
    </row>
    <row r="84" spans="1:4">
      <c r="A84" s="73" t="s">
        <v>53</v>
      </c>
    </row>
    <row r="85" spans="1:4">
      <c r="A85" s="73" t="s">
        <v>42</v>
      </c>
    </row>
    <row r="86" spans="1:4">
      <c r="A86" s="73" t="s">
        <v>43</v>
      </c>
    </row>
    <row r="87" spans="1:4" ht="15" customHeight="1">
      <c r="A87" s="73"/>
    </row>
    <row r="88" spans="1:4">
      <c r="A88" s="53" t="s">
        <v>44</v>
      </c>
    </row>
    <row r="90" spans="1:4">
      <c r="A90" s="74"/>
      <c r="D90" s="74"/>
    </row>
    <row r="91" spans="1:4">
      <c r="A91" s="75" t="s">
        <v>45</v>
      </c>
      <c r="D91" s="75" t="s">
        <v>45</v>
      </c>
    </row>
  </sheetData>
  <sheetProtection algorithmName="SHA-512" hashValue="C9cJD4CV7YJrlpN4CxubGYAuFxjcuspvXdTg3ncAc8k7WdiBMedA2EjBzAk5xljbIY1VXirQUwEs3NXBn2SZ6w==" saltValue="xdVKsz1aENwfsHSMoR9TmA==" spinCount="100000" sheet="1" objects="1" scenarios="1" selectLockedCells="1"/>
  <mergeCells count="1">
    <mergeCell ref="B5:C5"/>
  </mergeCells>
  <hyperlinks>
    <hyperlink ref="B1" location="'DATA SHEET'!A1" display="HIGHLANDS PRIME, INC." xr:uid="{00000000-0004-0000-1100-000000000000}"/>
    <hyperlink ref="H2" location="'DATA SHEET'!A1" display="back to input tab" xr:uid="{00000000-0004-0000-1100-000001000000}"/>
  </hyperlinks>
  <printOptions horizontalCentered="1"/>
  <pageMargins left="0.7" right="0.7" top="0.75" bottom="0.75" header="0.3" footer="0.3"/>
  <pageSetup paperSize="258" scale="70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5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7">
    <tabColor rgb="FF000099"/>
    <pageSetUpPr fitToPage="1"/>
  </sheetPr>
  <dimension ref="A1:I89"/>
  <sheetViews>
    <sheetView topLeftCell="A2" zoomScaleNormal="100" workbookViewId="0">
      <selection activeCell="H2" sqref="H2"/>
    </sheetView>
  </sheetViews>
  <sheetFormatPr baseColWidth="10" defaultColWidth="9.1640625" defaultRowHeight="15"/>
  <cols>
    <col min="1" max="1" width="18.6640625" style="32" customWidth="1"/>
    <col min="2" max="2" width="12.6640625" style="32" customWidth="1"/>
    <col min="3" max="5" width="15.6640625" style="32" customWidth="1"/>
    <col min="6" max="6" width="9.1640625" style="32"/>
    <col min="7" max="7" width="9.5" style="32" bestFit="1" customWidth="1"/>
    <col min="8" max="16384" width="9.1640625" style="32"/>
  </cols>
  <sheetData>
    <row r="1" spans="1:9" ht="20">
      <c r="B1" s="33" t="s">
        <v>4</v>
      </c>
      <c r="E1" s="34" t="s">
        <v>5</v>
      </c>
    </row>
    <row r="2" spans="1:9">
      <c r="B2" s="35" t="s">
        <v>46</v>
      </c>
      <c r="H2" s="169" t="s">
        <v>157</v>
      </c>
      <c r="I2" s="36"/>
    </row>
    <row r="3" spans="1:9">
      <c r="B3" s="35" t="s">
        <v>6</v>
      </c>
    </row>
    <row r="5" spans="1:9">
      <c r="A5" s="37" t="s">
        <v>1</v>
      </c>
      <c r="B5" s="183" t="str">
        <f>'DATA SHEET'!C7</f>
        <v xml:space="preserve"> </v>
      </c>
      <c r="C5" s="183"/>
      <c r="D5" s="38"/>
      <c r="E5" s="39"/>
    </row>
    <row r="6" spans="1:9">
      <c r="A6" s="40" t="s">
        <v>2</v>
      </c>
      <c r="B6" s="41" t="str">
        <f>VLOOKUP('DATA SHEET'!C8, 'Price List'!A1:C6, 1, FALSE)</f>
        <v>3 Olive Circle</v>
      </c>
      <c r="C6" s="41"/>
      <c r="D6" s="42"/>
      <c r="E6" s="43"/>
    </row>
    <row r="7" spans="1:9">
      <c r="A7" s="40" t="s">
        <v>7</v>
      </c>
      <c r="B7" s="44">
        <f>VLOOKUP('DATA SHEET'!C8, 'Price List'!A1:C6, 2, FALSE)</f>
        <v>320.27999999999997</v>
      </c>
      <c r="C7" s="44"/>
      <c r="D7" s="42"/>
      <c r="E7" s="43"/>
    </row>
    <row r="8" spans="1:9">
      <c r="A8" s="40" t="s">
        <v>60</v>
      </c>
      <c r="B8" s="45">
        <f>VLOOKUP('DATA SHEET'!C8, 'Price List'!A1:C6, 3, FALSE)</f>
        <v>59720000</v>
      </c>
      <c r="C8" s="45"/>
      <c r="D8" s="46"/>
      <c r="E8" s="43"/>
    </row>
    <row r="9" spans="1:9">
      <c r="A9" s="47" t="s">
        <v>8</v>
      </c>
      <c r="B9" s="48" t="s">
        <v>162</v>
      </c>
      <c r="C9" s="48"/>
      <c r="D9" s="49"/>
      <c r="E9" s="50"/>
    </row>
    <row r="10" spans="1:9">
      <c r="D10" s="51"/>
      <c r="E10" s="51"/>
    </row>
    <row r="11" spans="1:9">
      <c r="A11" s="35" t="s">
        <v>9</v>
      </c>
      <c r="D11" s="52"/>
      <c r="E11" s="51"/>
    </row>
    <row r="12" spans="1:9">
      <c r="A12" s="53" t="s">
        <v>57</v>
      </c>
      <c r="C12" s="13">
        <f>B8-1000000</f>
        <v>58720000</v>
      </c>
      <c r="D12" s="52"/>
      <c r="E12" s="51"/>
    </row>
    <row r="13" spans="1:9">
      <c r="A13" s="53" t="s">
        <v>161</v>
      </c>
      <c r="B13" s="15">
        <f>+VLOOKUP(B6,'Price List'!A1:E6,4,)</f>
        <v>1000000</v>
      </c>
      <c r="C13" s="13">
        <f>IF(B13&gt;VLOOKUP(B6,'Price List'!A1:E6,4,0),"beyond maximum discount",(C12*B13))</f>
        <v>58720000000000</v>
      </c>
      <c r="D13" s="52"/>
      <c r="E13" s="51"/>
    </row>
    <row r="14" spans="1:9" ht="16" thickBot="1">
      <c r="A14" s="35" t="s">
        <v>47</v>
      </c>
      <c r="B14" s="35"/>
      <c r="C14" s="21">
        <f>C12-C13</f>
        <v>-58719941280000</v>
      </c>
      <c r="D14" s="58"/>
      <c r="E14" s="59"/>
      <c r="F14" s="60"/>
    </row>
    <row r="15" spans="1:9" ht="16" thickTop="1">
      <c r="B15" s="61"/>
      <c r="C15" s="23"/>
      <c r="D15" s="59"/>
      <c r="E15" s="62"/>
    </row>
    <row r="16" spans="1:9">
      <c r="A16" s="88" t="s">
        <v>10</v>
      </c>
      <c r="B16" s="88" t="s">
        <v>11</v>
      </c>
      <c r="C16" s="89" t="s">
        <v>12</v>
      </c>
      <c r="D16" s="89" t="s">
        <v>13</v>
      </c>
      <c r="E16" s="90" t="s">
        <v>14</v>
      </c>
    </row>
    <row r="17" spans="1:7">
      <c r="A17" s="91">
        <v>0</v>
      </c>
      <c r="B17" s="92">
        <f>'DATA SHEET'!C9</f>
        <v>43749</v>
      </c>
      <c r="C17" s="64" t="s">
        <v>15</v>
      </c>
      <c r="D17" s="16">
        <v>100000</v>
      </c>
      <c r="E17" s="93">
        <f>C14-D17</f>
        <v>-58719941380000</v>
      </c>
    </row>
    <row r="18" spans="1:7">
      <c r="A18" s="94">
        <v>1</v>
      </c>
      <c r="B18" s="95">
        <f>EDATE(B17,1)</f>
        <v>43780</v>
      </c>
      <c r="C18" s="66" t="s">
        <v>163</v>
      </c>
      <c r="D18" s="18">
        <f>ROUND(((C14*1)-D17)/60,2)</f>
        <v>-978665689666.67004</v>
      </c>
      <c r="E18" s="96">
        <f>E17-D18</f>
        <v>-57741275690333.328</v>
      </c>
      <c r="G18" s="155"/>
    </row>
    <row r="19" spans="1:7">
      <c r="A19" s="94">
        <v>2</v>
      </c>
      <c r="B19" s="95">
        <f t="shared" ref="B19:B77" si="0">EDATE(B18,1)</f>
        <v>43810</v>
      </c>
      <c r="C19" s="66" t="s">
        <v>164</v>
      </c>
      <c r="D19" s="18">
        <f>D18</f>
        <v>-978665689666.67004</v>
      </c>
      <c r="E19" s="96">
        <f t="shared" ref="E19:E77" si="1">E18-D19</f>
        <v>-56762610000666.656</v>
      </c>
    </row>
    <row r="20" spans="1:7">
      <c r="A20" s="94">
        <v>3</v>
      </c>
      <c r="B20" s="95">
        <f t="shared" si="0"/>
        <v>43841</v>
      </c>
      <c r="C20" s="66" t="s">
        <v>165</v>
      </c>
      <c r="D20" s="18">
        <f t="shared" ref="D20:D23" si="2">D19</f>
        <v>-978665689666.67004</v>
      </c>
      <c r="E20" s="96">
        <f t="shared" si="1"/>
        <v>-55783944310999.984</v>
      </c>
    </row>
    <row r="21" spans="1:7">
      <c r="A21" s="94">
        <v>4</v>
      </c>
      <c r="B21" s="95">
        <f t="shared" si="0"/>
        <v>43872</v>
      </c>
      <c r="C21" s="66" t="s">
        <v>166</v>
      </c>
      <c r="D21" s="18">
        <f t="shared" si="2"/>
        <v>-978665689666.67004</v>
      </c>
      <c r="E21" s="96">
        <f t="shared" si="1"/>
        <v>-54805278621333.312</v>
      </c>
    </row>
    <row r="22" spans="1:7">
      <c r="A22" s="94">
        <v>5</v>
      </c>
      <c r="B22" s="95">
        <f t="shared" si="0"/>
        <v>43901</v>
      </c>
      <c r="C22" s="66" t="s">
        <v>167</v>
      </c>
      <c r="D22" s="18">
        <f t="shared" si="2"/>
        <v>-978665689666.67004</v>
      </c>
      <c r="E22" s="96">
        <f t="shared" si="1"/>
        <v>-53826612931666.641</v>
      </c>
    </row>
    <row r="23" spans="1:7">
      <c r="A23" s="94">
        <v>6</v>
      </c>
      <c r="B23" s="95">
        <f t="shared" si="0"/>
        <v>43932</v>
      </c>
      <c r="C23" s="66" t="s">
        <v>168</v>
      </c>
      <c r="D23" s="18">
        <f t="shared" si="2"/>
        <v>-978665689666.67004</v>
      </c>
      <c r="E23" s="96">
        <f t="shared" si="1"/>
        <v>-52847947241999.969</v>
      </c>
    </row>
    <row r="24" spans="1:7">
      <c r="A24" s="94">
        <v>7</v>
      </c>
      <c r="B24" s="95">
        <f t="shared" si="0"/>
        <v>43962</v>
      </c>
      <c r="C24" s="66" t="s">
        <v>169</v>
      </c>
      <c r="D24" s="153">
        <f>D23</f>
        <v>-978665689666.67004</v>
      </c>
      <c r="E24" s="96">
        <f t="shared" si="1"/>
        <v>-51869281552333.297</v>
      </c>
      <c r="G24" s="155"/>
    </row>
    <row r="25" spans="1:7">
      <c r="A25" s="94">
        <v>8</v>
      </c>
      <c r="B25" s="95">
        <f t="shared" si="0"/>
        <v>43993</v>
      </c>
      <c r="C25" s="66" t="s">
        <v>170</v>
      </c>
      <c r="D25" s="18">
        <f>D24</f>
        <v>-978665689666.67004</v>
      </c>
      <c r="E25" s="96">
        <f t="shared" si="1"/>
        <v>-50890615862666.625</v>
      </c>
    </row>
    <row r="26" spans="1:7">
      <c r="A26" s="94">
        <v>9</v>
      </c>
      <c r="B26" s="95">
        <f t="shared" si="0"/>
        <v>44023</v>
      </c>
      <c r="C26" s="66" t="s">
        <v>171</v>
      </c>
      <c r="D26" s="18">
        <f t="shared" ref="D26:D77" si="3">D25</f>
        <v>-978665689666.67004</v>
      </c>
      <c r="E26" s="96">
        <f t="shared" si="1"/>
        <v>-49911950172999.953</v>
      </c>
    </row>
    <row r="27" spans="1:7">
      <c r="A27" s="94">
        <v>5</v>
      </c>
      <c r="B27" s="95">
        <f t="shared" si="0"/>
        <v>44054</v>
      </c>
      <c r="C27" s="66" t="s">
        <v>172</v>
      </c>
      <c r="D27" s="18">
        <f t="shared" si="3"/>
        <v>-978665689666.67004</v>
      </c>
      <c r="E27" s="96">
        <f t="shared" si="1"/>
        <v>-48933284483333.281</v>
      </c>
    </row>
    <row r="28" spans="1:7">
      <c r="A28" s="94">
        <v>6</v>
      </c>
      <c r="B28" s="95">
        <f t="shared" si="0"/>
        <v>44085</v>
      </c>
      <c r="C28" s="66" t="s">
        <v>173</v>
      </c>
      <c r="D28" s="18">
        <f t="shared" si="3"/>
        <v>-978665689666.67004</v>
      </c>
      <c r="E28" s="96">
        <f t="shared" si="1"/>
        <v>-47954618793666.609</v>
      </c>
    </row>
    <row r="29" spans="1:7">
      <c r="A29" s="94">
        <v>7</v>
      </c>
      <c r="B29" s="95">
        <f t="shared" si="0"/>
        <v>44115</v>
      </c>
      <c r="C29" s="66" t="s">
        <v>174</v>
      </c>
      <c r="D29" s="18">
        <f t="shared" si="3"/>
        <v>-978665689666.67004</v>
      </c>
      <c r="E29" s="96">
        <f t="shared" si="1"/>
        <v>-46975953103999.938</v>
      </c>
    </row>
    <row r="30" spans="1:7">
      <c r="A30" s="94">
        <v>8</v>
      </c>
      <c r="B30" s="95">
        <f t="shared" si="0"/>
        <v>44146</v>
      </c>
      <c r="C30" s="66" t="s">
        <v>175</v>
      </c>
      <c r="D30" s="18">
        <f t="shared" si="3"/>
        <v>-978665689666.67004</v>
      </c>
      <c r="E30" s="96">
        <f t="shared" si="1"/>
        <v>-45997287414333.266</v>
      </c>
    </row>
    <row r="31" spans="1:7">
      <c r="A31" s="94">
        <v>9</v>
      </c>
      <c r="B31" s="95">
        <f t="shared" si="0"/>
        <v>44176</v>
      </c>
      <c r="C31" s="66" t="s">
        <v>176</v>
      </c>
      <c r="D31" s="18">
        <f t="shared" si="3"/>
        <v>-978665689666.67004</v>
      </c>
      <c r="E31" s="96">
        <f t="shared" si="1"/>
        <v>-45018621724666.594</v>
      </c>
    </row>
    <row r="32" spans="1:7">
      <c r="A32" s="94">
        <v>10</v>
      </c>
      <c r="B32" s="95">
        <f t="shared" si="0"/>
        <v>44207</v>
      </c>
      <c r="C32" s="66" t="s">
        <v>177</v>
      </c>
      <c r="D32" s="18">
        <f t="shared" si="3"/>
        <v>-978665689666.67004</v>
      </c>
      <c r="E32" s="96">
        <f t="shared" si="1"/>
        <v>-44039956034999.922</v>
      </c>
    </row>
    <row r="33" spans="1:5">
      <c r="A33" s="94">
        <v>11</v>
      </c>
      <c r="B33" s="95">
        <f t="shared" si="0"/>
        <v>44238</v>
      </c>
      <c r="C33" s="66" t="s">
        <v>178</v>
      </c>
      <c r="D33" s="18">
        <f t="shared" si="3"/>
        <v>-978665689666.67004</v>
      </c>
      <c r="E33" s="96">
        <f t="shared" si="1"/>
        <v>-43061290345333.25</v>
      </c>
    </row>
    <row r="34" spans="1:5">
      <c r="A34" s="94">
        <v>12</v>
      </c>
      <c r="B34" s="95">
        <f t="shared" si="0"/>
        <v>44266</v>
      </c>
      <c r="C34" s="66" t="s">
        <v>179</v>
      </c>
      <c r="D34" s="18">
        <f t="shared" si="3"/>
        <v>-978665689666.67004</v>
      </c>
      <c r="E34" s="96">
        <f t="shared" si="1"/>
        <v>-42082624655666.578</v>
      </c>
    </row>
    <row r="35" spans="1:5">
      <c r="A35" s="94">
        <v>13</v>
      </c>
      <c r="B35" s="95">
        <f t="shared" si="0"/>
        <v>44297</v>
      </c>
      <c r="C35" s="66" t="s">
        <v>180</v>
      </c>
      <c r="D35" s="18">
        <f t="shared" si="3"/>
        <v>-978665689666.67004</v>
      </c>
      <c r="E35" s="96">
        <f t="shared" si="1"/>
        <v>-41103958965999.906</v>
      </c>
    </row>
    <row r="36" spans="1:5">
      <c r="A36" s="94">
        <v>14</v>
      </c>
      <c r="B36" s="95">
        <f t="shared" si="0"/>
        <v>44327</v>
      </c>
      <c r="C36" s="66" t="s">
        <v>181</v>
      </c>
      <c r="D36" s="18">
        <f t="shared" si="3"/>
        <v>-978665689666.67004</v>
      </c>
      <c r="E36" s="96">
        <f t="shared" si="1"/>
        <v>-40125293276333.234</v>
      </c>
    </row>
    <row r="37" spans="1:5">
      <c r="A37" s="94">
        <v>15</v>
      </c>
      <c r="B37" s="95">
        <f t="shared" si="0"/>
        <v>44358</v>
      </c>
      <c r="C37" s="66" t="s">
        <v>182</v>
      </c>
      <c r="D37" s="18">
        <f t="shared" si="3"/>
        <v>-978665689666.67004</v>
      </c>
      <c r="E37" s="96">
        <f t="shared" si="1"/>
        <v>-39146627586666.562</v>
      </c>
    </row>
    <row r="38" spans="1:5">
      <c r="A38" s="94">
        <v>16</v>
      </c>
      <c r="B38" s="95">
        <f t="shared" si="0"/>
        <v>44388</v>
      </c>
      <c r="C38" s="66" t="s">
        <v>183</v>
      </c>
      <c r="D38" s="18">
        <f t="shared" si="3"/>
        <v>-978665689666.67004</v>
      </c>
      <c r="E38" s="96">
        <f t="shared" si="1"/>
        <v>-38167961896999.891</v>
      </c>
    </row>
    <row r="39" spans="1:5">
      <c r="A39" s="94">
        <v>17</v>
      </c>
      <c r="B39" s="95">
        <f t="shared" si="0"/>
        <v>44419</v>
      </c>
      <c r="C39" s="66" t="s">
        <v>184</v>
      </c>
      <c r="D39" s="18">
        <f t="shared" si="3"/>
        <v>-978665689666.67004</v>
      </c>
      <c r="E39" s="96">
        <f t="shared" si="1"/>
        <v>-37189296207333.219</v>
      </c>
    </row>
    <row r="40" spans="1:5">
      <c r="A40" s="94">
        <v>18</v>
      </c>
      <c r="B40" s="95">
        <f t="shared" si="0"/>
        <v>44450</v>
      </c>
      <c r="C40" s="66" t="s">
        <v>185</v>
      </c>
      <c r="D40" s="18">
        <f t="shared" si="3"/>
        <v>-978665689666.67004</v>
      </c>
      <c r="E40" s="96">
        <f t="shared" si="1"/>
        <v>-36210630517666.547</v>
      </c>
    </row>
    <row r="41" spans="1:5">
      <c r="A41" s="94">
        <v>19</v>
      </c>
      <c r="B41" s="95">
        <f t="shared" si="0"/>
        <v>44480</v>
      </c>
      <c r="C41" s="66" t="s">
        <v>186</v>
      </c>
      <c r="D41" s="18">
        <f t="shared" si="3"/>
        <v>-978665689666.67004</v>
      </c>
      <c r="E41" s="96">
        <f t="shared" si="1"/>
        <v>-35231964827999.875</v>
      </c>
    </row>
    <row r="42" spans="1:5">
      <c r="A42" s="94">
        <v>20</v>
      </c>
      <c r="B42" s="95">
        <f t="shared" si="0"/>
        <v>44511</v>
      </c>
      <c r="C42" s="66" t="s">
        <v>187</v>
      </c>
      <c r="D42" s="18">
        <f t="shared" si="3"/>
        <v>-978665689666.67004</v>
      </c>
      <c r="E42" s="96">
        <f t="shared" si="1"/>
        <v>-34253299138333.203</v>
      </c>
    </row>
    <row r="43" spans="1:5">
      <c r="A43" s="94">
        <v>21</v>
      </c>
      <c r="B43" s="95">
        <f t="shared" si="0"/>
        <v>44541</v>
      </c>
      <c r="C43" s="66" t="s">
        <v>188</v>
      </c>
      <c r="D43" s="18">
        <f t="shared" si="3"/>
        <v>-978665689666.67004</v>
      </c>
      <c r="E43" s="96">
        <f t="shared" si="1"/>
        <v>-33274633448666.531</v>
      </c>
    </row>
    <row r="44" spans="1:5">
      <c r="A44" s="94">
        <v>22</v>
      </c>
      <c r="B44" s="95">
        <f t="shared" si="0"/>
        <v>44572</v>
      </c>
      <c r="C44" s="66" t="s">
        <v>189</v>
      </c>
      <c r="D44" s="18">
        <f t="shared" si="3"/>
        <v>-978665689666.67004</v>
      </c>
      <c r="E44" s="96">
        <f t="shared" si="1"/>
        <v>-32295967758999.859</v>
      </c>
    </row>
    <row r="45" spans="1:5">
      <c r="A45" s="94">
        <v>23</v>
      </c>
      <c r="B45" s="95">
        <f t="shared" si="0"/>
        <v>44603</v>
      </c>
      <c r="C45" s="66" t="s">
        <v>190</v>
      </c>
      <c r="D45" s="18">
        <f t="shared" si="3"/>
        <v>-978665689666.67004</v>
      </c>
      <c r="E45" s="96">
        <f t="shared" si="1"/>
        <v>-31317302069333.188</v>
      </c>
    </row>
    <row r="46" spans="1:5">
      <c r="A46" s="94">
        <v>24</v>
      </c>
      <c r="B46" s="95">
        <f t="shared" si="0"/>
        <v>44631</v>
      </c>
      <c r="C46" s="66" t="s">
        <v>191</v>
      </c>
      <c r="D46" s="18">
        <f t="shared" si="3"/>
        <v>-978665689666.67004</v>
      </c>
      <c r="E46" s="96">
        <f t="shared" si="1"/>
        <v>-30338636379666.516</v>
      </c>
    </row>
    <row r="47" spans="1:5">
      <c r="A47" s="94">
        <v>25</v>
      </c>
      <c r="B47" s="95">
        <f t="shared" si="0"/>
        <v>44662</v>
      </c>
      <c r="C47" s="66" t="s">
        <v>192</v>
      </c>
      <c r="D47" s="18">
        <f t="shared" si="3"/>
        <v>-978665689666.67004</v>
      </c>
      <c r="E47" s="96">
        <f t="shared" si="1"/>
        <v>-29359970689999.844</v>
      </c>
    </row>
    <row r="48" spans="1:5">
      <c r="A48" s="94">
        <v>26</v>
      </c>
      <c r="B48" s="95">
        <f t="shared" si="0"/>
        <v>44692</v>
      </c>
      <c r="C48" s="66" t="s">
        <v>193</v>
      </c>
      <c r="D48" s="18">
        <f t="shared" si="3"/>
        <v>-978665689666.67004</v>
      </c>
      <c r="E48" s="96">
        <f t="shared" si="1"/>
        <v>-28381305000333.172</v>
      </c>
    </row>
    <row r="49" spans="1:5">
      <c r="A49" s="94">
        <v>27</v>
      </c>
      <c r="B49" s="95">
        <f t="shared" si="0"/>
        <v>44723</v>
      </c>
      <c r="C49" s="66" t="s">
        <v>194</v>
      </c>
      <c r="D49" s="18">
        <f t="shared" si="3"/>
        <v>-978665689666.67004</v>
      </c>
      <c r="E49" s="96">
        <f t="shared" si="1"/>
        <v>-27402639310666.5</v>
      </c>
    </row>
    <row r="50" spans="1:5">
      <c r="A50" s="94">
        <v>28</v>
      </c>
      <c r="B50" s="95">
        <f t="shared" si="0"/>
        <v>44753</v>
      </c>
      <c r="C50" s="66" t="s">
        <v>195</v>
      </c>
      <c r="D50" s="18">
        <f t="shared" si="3"/>
        <v>-978665689666.67004</v>
      </c>
      <c r="E50" s="96">
        <f t="shared" si="1"/>
        <v>-26423973620999.828</v>
      </c>
    </row>
    <row r="51" spans="1:5">
      <c r="A51" s="94">
        <v>29</v>
      </c>
      <c r="B51" s="95">
        <f t="shared" si="0"/>
        <v>44784</v>
      </c>
      <c r="C51" s="66" t="s">
        <v>196</v>
      </c>
      <c r="D51" s="18">
        <f t="shared" si="3"/>
        <v>-978665689666.67004</v>
      </c>
      <c r="E51" s="96">
        <f t="shared" si="1"/>
        <v>-25445307931333.156</v>
      </c>
    </row>
    <row r="52" spans="1:5">
      <c r="A52" s="94">
        <v>30</v>
      </c>
      <c r="B52" s="95">
        <f t="shared" si="0"/>
        <v>44815</v>
      </c>
      <c r="C52" s="66" t="s">
        <v>197</v>
      </c>
      <c r="D52" s="18">
        <f t="shared" si="3"/>
        <v>-978665689666.67004</v>
      </c>
      <c r="E52" s="96">
        <f t="shared" si="1"/>
        <v>-24466642241666.484</v>
      </c>
    </row>
    <row r="53" spans="1:5">
      <c r="A53" s="94">
        <v>31</v>
      </c>
      <c r="B53" s="95">
        <f t="shared" si="0"/>
        <v>44845</v>
      </c>
      <c r="C53" s="66" t="s">
        <v>198</v>
      </c>
      <c r="D53" s="18">
        <f t="shared" si="3"/>
        <v>-978665689666.67004</v>
      </c>
      <c r="E53" s="96">
        <f t="shared" si="1"/>
        <v>-23487976551999.812</v>
      </c>
    </row>
    <row r="54" spans="1:5">
      <c r="A54" s="94">
        <v>32</v>
      </c>
      <c r="B54" s="95">
        <f t="shared" si="0"/>
        <v>44876</v>
      </c>
      <c r="C54" s="66" t="s">
        <v>199</v>
      </c>
      <c r="D54" s="18">
        <f t="shared" si="3"/>
        <v>-978665689666.67004</v>
      </c>
      <c r="E54" s="96">
        <f t="shared" si="1"/>
        <v>-22509310862333.141</v>
      </c>
    </row>
    <row r="55" spans="1:5">
      <c r="A55" s="94">
        <v>33</v>
      </c>
      <c r="B55" s="95">
        <f t="shared" si="0"/>
        <v>44906</v>
      </c>
      <c r="C55" s="66" t="s">
        <v>200</v>
      </c>
      <c r="D55" s="18">
        <f t="shared" si="3"/>
        <v>-978665689666.67004</v>
      </c>
      <c r="E55" s="96">
        <f t="shared" si="1"/>
        <v>-21530645172666.469</v>
      </c>
    </row>
    <row r="56" spans="1:5">
      <c r="A56" s="94">
        <v>34</v>
      </c>
      <c r="B56" s="95">
        <f t="shared" si="0"/>
        <v>44937</v>
      </c>
      <c r="C56" s="66" t="s">
        <v>201</v>
      </c>
      <c r="D56" s="18">
        <f t="shared" si="3"/>
        <v>-978665689666.67004</v>
      </c>
      <c r="E56" s="96">
        <f t="shared" si="1"/>
        <v>-20551979482999.797</v>
      </c>
    </row>
    <row r="57" spans="1:5">
      <c r="A57" s="94">
        <v>35</v>
      </c>
      <c r="B57" s="95">
        <f t="shared" si="0"/>
        <v>44968</v>
      </c>
      <c r="C57" s="66" t="s">
        <v>202</v>
      </c>
      <c r="D57" s="18">
        <f t="shared" si="3"/>
        <v>-978665689666.67004</v>
      </c>
      <c r="E57" s="96">
        <f t="shared" si="1"/>
        <v>-19573313793333.125</v>
      </c>
    </row>
    <row r="58" spans="1:5">
      <c r="A58" s="94">
        <v>36</v>
      </c>
      <c r="B58" s="95">
        <f t="shared" si="0"/>
        <v>44996</v>
      </c>
      <c r="C58" s="66" t="s">
        <v>203</v>
      </c>
      <c r="D58" s="18">
        <f t="shared" si="3"/>
        <v>-978665689666.67004</v>
      </c>
      <c r="E58" s="96">
        <f t="shared" si="1"/>
        <v>-18594648103666.453</v>
      </c>
    </row>
    <row r="59" spans="1:5">
      <c r="A59" s="94">
        <v>37</v>
      </c>
      <c r="B59" s="95">
        <f t="shared" si="0"/>
        <v>45027</v>
      </c>
      <c r="C59" s="66" t="s">
        <v>204</v>
      </c>
      <c r="D59" s="18">
        <f t="shared" si="3"/>
        <v>-978665689666.67004</v>
      </c>
      <c r="E59" s="96">
        <f t="shared" si="1"/>
        <v>-17615982413999.781</v>
      </c>
    </row>
    <row r="60" spans="1:5">
      <c r="A60" s="94">
        <v>38</v>
      </c>
      <c r="B60" s="95">
        <f t="shared" si="0"/>
        <v>45057</v>
      </c>
      <c r="C60" s="66" t="s">
        <v>205</v>
      </c>
      <c r="D60" s="18">
        <f t="shared" si="3"/>
        <v>-978665689666.67004</v>
      </c>
      <c r="E60" s="96">
        <f t="shared" si="1"/>
        <v>-16637316724333.111</v>
      </c>
    </row>
    <row r="61" spans="1:5">
      <c r="A61" s="94">
        <v>39</v>
      </c>
      <c r="B61" s="95">
        <f t="shared" si="0"/>
        <v>45088</v>
      </c>
      <c r="C61" s="66" t="s">
        <v>206</v>
      </c>
      <c r="D61" s="18">
        <f t="shared" si="3"/>
        <v>-978665689666.67004</v>
      </c>
      <c r="E61" s="96">
        <f t="shared" si="1"/>
        <v>-15658651034666.441</v>
      </c>
    </row>
    <row r="62" spans="1:5">
      <c r="A62" s="94">
        <v>40</v>
      </c>
      <c r="B62" s="95">
        <f t="shared" si="0"/>
        <v>45118</v>
      </c>
      <c r="C62" s="66" t="s">
        <v>207</v>
      </c>
      <c r="D62" s="18">
        <f t="shared" si="3"/>
        <v>-978665689666.67004</v>
      </c>
      <c r="E62" s="96">
        <f t="shared" si="1"/>
        <v>-14679985344999.771</v>
      </c>
    </row>
    <row r="63" spans="1:5">
      <c r="A63" s="94">
        <v>41</v>
      </c>
      <c r="B63" s="95">
        <f t="shared" si="0"/>
        <v>45149</v>
      </c>
      <c r="C63" s="66" t="s">
        <v>208</v>
      </c>
      <c r="D63" s="18">
        <f t="shared" si="3"/>
        <v>-978665689666.67004</v>
      </c>
      <c r="E63" s="96">
        <f t="shared" si="1"/>
        <v>-13701319655333.102</v>
      </c>
    </row>
    <row r="64" spans="1:5">
      <c r="A64" s="94">
        <v>42</v>
      </c>
      <c r="B64" s="95">
        <f t="shared" si="0"/>
        <v>45180</v>
      </c>
      <c r="C64" s="66" t="s">
        <v>209</v>
      </c>
      <c r="D64" s="18">
        <f t="shared" si="3"/>
        <v>-978665689666.67004</v>
      </c>
      <c r="E64" s="96">
        <f t="shared" si="1"/>
        <v>-12722653965666.432</v>
      </c>
    </row>
    <row r="65" spans="1:5">
      <c r="A65" s="94">
        <v>43</v>
      </c>
      <c r="B65" s="95">
        <f t="shared" si="0"/>
        <v>45210</v>
      </c>
      <c r="C65" s="66" t="s">
        <v>210</v>
      </c>
      <c r="D65" s="18">
        <f t="shared" si="3"/>
        <v>-978665689666.67004</v>
      </c>
      <c r="E65" s="167">
        <f t="shared" si="1"/>
        <v>-11743988275999.762</v>
      </c>
    </row>
    <row r="66" spans="1:5">
      <c r="A66" s="94">
        <v>44</v>
      </c>
      <c r="B66" s="95">
        <f t="shared" si="0"/>
        <v>45241</v>
      </c>
      <c r="C66" s="66" t="s">
        <v>211</v>
      </c>
      <c r="D66" s="18">
        <f t="shared" si="3"/>
        <v>-978665689666.67004</v>
      </c>
      <c r="E66" s="30">
        <f t="shared" si="1"/>
        <v>-10765322586333.092</v>
      </c>
    </row>
    <row r="67" spans="1:5">
      <c r="A67" s="94">
        <v>45</v>
      </c>
      <c r="B67" s="95">
        <f t="shared" si="0"/>
        <v>45271</v>
      </c>
      <c r="C67" s="66" t="s">
        <v>212</v>
      </c>
      <c r="D67" s="18">
        <f t="shared" si="3"/>
        <v>-978665689666.67004</v>
      </c>
      <c r="E67" s="19">
        <f t="shared" si="1"/>
        <v>-9786656896666.4219</v>
      </c>
    </row>
    <row r="68" spans="1:5">
      <c r="A68" s="94">
        <v>46</v>
      </c>
      <c r="B68" s="95">
        <f t="shared" si="0"/>
        <v>45302</v>
      </c>
      <c r="C68" s="66" t="s">
        <v>213</v>
      </c>
      <c r="D68" s="18">
        <f t="shared" si="3"/>
        <v>-978665689666.67004</v>
      </c>
      <c r="E68" s="168">
        <f t="shared" si="1"/>
        <v>-8807991206999.752</v>
      </c>
    </row>
    <row r="69" spans="1:5">
      <c r="A69" s="94">
        <v>47</v>
      </c>
      <c r="B69" s="95">
        <f t="shared" si="0"/>
        <v>45333</v>
      </c>
      <c r="C69" s="66" t="s">
        <v>214</v>
      </c>
      <c r="D69" s="18">
        <f t="shared" si="3"/>
        <v>-978665689666.67004</v>
      </c>
      <c r="E69" s="19">
        <f t="shared" si="1"/>
        <v>-7829325517333.082</v>
      </c>
    </row>
    <row r="70" spans="1:5">
      <c r="A70" s="94">
        <v>48</v>
      </c>
      <c r="B70" s="95">
        <f t="shared" si="0"/>
        <v>45362</v>
      </c>
      <c r="C70" s="66" t="s">
        <v>215</v>
      </c>
      <c r="D70" s="18">
        <f t="shared" si="3"/>
        <v>-978665689666.67004</v>
      </c>
      <c r="E70" s="82">
        <f t="shared" si="1"/>
        <v>-6850659827666.4121</v>
      </c>
    </row>
    <row r="71" spans="1:5">
      <c r="A71" s="94">
        <v>49</v>
      </c>
      <c r="B71" s="95">
        <f t="shared" si="0"/>
        <v>45393</v>
      </c>
      <c r="C71" s="66" t="s">
        <v>216</v>
      </c>
      <c r="D71" s="18">
        <f t="shared" si="3"/>
        <v>-978665689666.67004</v>
      </c>
      <c r="E71" s="168">
        <f t="shared" si="1"/>
        <v>-5871994137999.7422</v>
      </c>
    </row>
    <row r="72" spans="1:5">
      <c r="A72" s="94">
        <v>50</v>
      </c>
      <c r="B72" s="95">
        <f t="shared" si="0"/>
        <v>45423</v>
      </c>
      <c r="C72" s="66" t="s">
        <v>217</v>
      </c>
      <c r="D72" s="18">
        <f t="shared" si="3"/>
        <v>-978665689666.67004</v>
      </c>
      <c r="E72" s="30">
        <f t="shared" si="1"/>
        <v>-4893328448333.0723</v>
      </c>
    </row>
    <row r="73" spans="1:5">
      <c r="A73" s="94">
        <v>51</v>
      </c>
      <c r="B73" s="95">
        <f t="shared" si="0"/>
        <v>45454</v>
      </c>
      <c r="C73" s="66" t="s">
        <v>218</v>
      </c>
      <c r="D73" s="18">
        <f t="shared" si="3"/>
        <v>-978665689666.67004</v>
      </c>
      <c r="E73" s="19">
        <f t="shared" si="1"/>
        <v>-3914662758666.4023</v>
      </c>
    </row>
    <row r="74" spans="1:5">
      <c r="A74" s="94">
        <v>52</v>
      </c>
      <c r="B74" s="95">
        <f t="shared" si="0"/>
        <v>45484</v>
      </c>
      <c r="C74" s="66" t="s">
        <v>219</v>
      </c>
      <c r="D74" s="18">
        <f t="shared" si="3"/>
        <v>-978665689666.67004</v>
      </c>
      <c r="E74" s="168">
        <f t="shared" si="1"/>
        <v>-2935997068999.7324</v>
      </c>
    </row>
    <row r="75" spans="1:5">
      <c r="A75" s="94">
        <v>53</v>
      </c>
      <c r="B75" s="95">
        <f t="shared" si="0"/>
        <v>45515</v>
      </c>
      <c r="C75" s="66" t="s">
        <v>220</v>
      </c>
      <c r="D75" s="18">
        <f t="shared" si="3"/>
        <v>-978665689666.67004</v>
      </c>
      <c r="E75" s="19">
        <f t="shared" si="1"/>
        <v>-1957331379333.0625</v>
      </c>
    </row>
    <row r="76" spans="1:5">
      <c r="A76" s="94">
        <v>54</v>
      </c>
      <c r="B76" s="95">
        <f t="shared" si="0"/>
        <v>45546</v>
      </c>
      <c r="C76" s="66" t="s">
        <v>221</v>
      </c>
      <c r="D76" s="18">
        <f t="shared" si="3"/>
        <v>-978665689666.67004</v>
      </c>
      <c r="E76" s="168">
        <f t="shared" si="1"/>
        <v>-978665689666.39246</v>
      </c>
    </row>
    <row r="77" spans="1:5">
      <c r="A77" s="94">
        <v>55</v>
      </c>
      <c r="B77" s="95">
        <f t="shared" si="0"/>
        <v>45576</v>
      </c>
      <c r="C77" s="66" t="s">
        <v>222</v>
      </c>
      <c r="D77" s="18">
        <f t="shared" si="3"/>
        <v>-978665689666.67004</v>
      </c>
      <c r="E77" s="70">
        <f t="shared" si="1"/>
        <v>0.277587890625</v>
      </c>
    </row>
    <row r="78" spans="1:5">
      <c r="A78" s="83"/>
      <c r="B78" s="84"/>
      <c r="C78" s="85" t="s">
        <v>40</v>
      </c>
      <c r="D78" s="86">
        <f>SUM(D17:D77)</f>
        <v>-58719941280000.281</v>
      </c>
      <c r="E78" s="87"/>
    </row>
    <row r="79" spans="1:5">
      <c r="A79" s="71" t="s">
        <v>41</v>
      </c>
      <c r="B79" s="72"/>
      <c r="D79" s="13"/>
    </row>
    <row r="80" spans="1:5">
      <c r="A80" s="73" t="s">
        <v>49</v>
      </c>
      <c r="D80" s="13"/>
    </row>
    <row r="81" spans="1:4">
      <c r="A81" s="73" t="s">
        <v>50</v>
      </c>
      <c r="D81" s="13"/>
    </row>
    <row r="82" spans="1:4">
      <c r="A82" s="73" t="s">
        <v>53</v>
      </c>
    </row>
    <row r="83" spans="1:4">
      <c r="A83" s="73" t="s">
        <v>42</v>
      </c>
    </row>
    <row r="84" spans="1:4">
      <c r="A84" s="73" t="s">
        <v>43</v>
      </c>
    </row>
    <row r="85" spans="1:4" ht="15" customHeight="1">
      <c r="A85" s="73"/>
    </row>
    <row r="86" spans="1:4">
      <c r="A86" s="53" t="s">
        <v>44</v>
      </c>
    </row>
    <row r="88" spans="1:4">
      <c r="A88" s="74"/>
      <c r="D88" s="74"/>
    </row>
    <row r="89" spans="1:4">
      <c r="A89" s="75" t="s">
        <v>45</v>
      </c>
      <c r="D89" s="75" t="s">
        <v>45</v>
      </c>
    </row>
  </sheetData>
  <sheetProtection algorithmName="SHA-512" hashValue="kXrlF2D2ZCx0V4GGdVHHpwaSJsu0l+CnwU11uwMohipNvRxiVJI7bCqpXtf/wKHolUuivS03pYJ4ASdQOsgqaA==" saltValue="VZVOfJYvO7XVrOpV8pz17g==" spinCount="100000" sheet="1" objects="1" scenarios="1" selectLockedCells="1"/>
  <mergeCells count="1">
    <mergeCell ref="B5:C5"/>
  </mergeCells>
  <hyperlinks>
    <hyperlink ref="B1" location="'DATA SHEET'!A1" display="HIGHLANDS PRIME, INC." xr:uid="{00000000-0004-0000-1200-000000000000}"/>
    <hyperlink ref="H2" location="'DATA SHEET'!A1" display="back to input tab" xr:uid="{00000000-0004-0000-1200-000001000000}"/>
  </hyperlinks>
  <printOptions horizontalCentered="1"/>
  <pageMargins left="0.7" right="0.7" top="0.75" bottom="0.75" header="0.3" footer="0.3"/>
  <pageSetup paperSize="258" scale="70" orientation="portrait"/>
  <headerFooter>
    <oddFooter>&amp;L&amp;8A project of HIGHLANDS PRIME, INC. 
The Woodlands Point at Tagaytay Highlands , Brgy. Calabuso, Tagaytay City
Project slated for completion by December 2021.
HLURB License To Sell No. 20987&amp;RPage &amp;P of &amp;N</oddFooter>
  </headerFooter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499984740745262"/>
  </sheetPr>
  <dimension ref="A1:K20"/>
  <sheetViews>
    <sheetView tabSelected="1" zoomScaleNormal="100" workbookViewId="0">
      <selection activeCell="C19" sqref="C19"/>
    </sheetView>
  </sheetViews>
  <sheetFormatPr baseColWidth="10" defaultColWidth="8.83203125" defaultRowHeight="15"/>
  <cols>
    <col min="1" max="1" width="9.1640625" style="8"/>
    <col min="2" max="2" width="35.6640625" customWidth="1"/>
    <col min="3" max="3" width="36.83203125" customWidth="1"/>
    <col min="4" max="4" width="9.1640625" style="8"/>
    <col min="5" max="5" width="25.6640625" customWidth="1"/>
    <col min="6" max="6" width="20" style="7" bestFit="1" customWidth="1"/>
    <col min="7" max="7" width="25.6640625" customWidth="1"/>
    <col min="8" max="8" width="16.6640625" bestFit="1" customWidth="1"/>
    <col min="9" max="11" width="9.1640625" style="8"/>
  </cols>
  <sheetData>
    <row r="1" spans="2:11" s="8" customFormat="1" ht="19">
      <c r="B1" s="1" t="s">
        <v>0</v>
      </c>
      <c r="F1" s="9"/>
    </row>
    <row r="2" spans="2:11" s="8" customFormat="1" ht="16" thickBot="1">
      <c r="F2" s="9"/>
    </row>
    <row r="3" spans="2:11" s="8" customFormat="1">
      <c r="B3" s="2"/>
      <c r="C3" s="3"/>
      <c r="F3" s="9"/>
    </row>
    <row r="4" spans="2:11" s="8" customFormat="1" ht="24">
      <c r="B4" s="4"/>
      <c r="C4" s="11" t="s">
        <v>59</v>
      </c>
      <c r="F4" s="9"/>
    </row>
    <row r="5" spans="2:11" s="8" customFormat="1">
      <c r="B5" s="4"/>
      <c r="C5" s="12" t="s">
        <v>228</v>
      </c>
      <c r="F5" s="9"/>
    </row>
    <row r="6" spans="2:11" s="8" customFormat="1">
      <c r="B6" s="4"/>
      <c r="C6" s="5"/>
      <c r="F6" s="9"/>
    </row>
    <row r="7" spans="2:11" s="8" customFormat="1">
      <c r="B7" s="6" t="s">
        <v>1</v>
      </c>
      <c r="C7" s="24" t="s">
        <v>54</v>
      </c>
      <c r="F7" s="9"/>
    </row>
    <row r="8" spans="2:11" s="8" customFormat="1" ht="15.75" customHeight="1">
      <c r="B8" s="6" t="s">
        <v>2</v>
      </c>
      <c r="C8" s="25" t="s">
        <v>230</v>
      </c>
      <c r="F8" s="9"/>
    </row>
    <row r="9" spans="2:11" s="8" customFormat="1" ht="16" thickBot="1">
      <c r="B9" s="10" t="s">
        <v>3</v>
      </c>
      <c r="C9" s="26">
        <v>43749</v>
      </c>
      <c r="F9" s="9"/>
    </row>
    <row r="10" spans="2:11" s="8" customFormat="1">
      <c r="F10" s="9"/>
    </row>
    <row r="11" spans="2:11" s="8" customFormat="1" ht="19">
      <c r="B11" s="1" t="s">
        <v>55</v>
      </c>
    </row>
    <row r="12" spans="2:11" s="8" customFormat="1" ht="19">
      <c r="B12" s="1" t="s">
        <v>56</v>
      </c>
    </row>
    <row r="13" spans="2:11" s="8" customFormat="1" ht="19">
      <c r="B13" s="1" t="s">
        <v>156</v>
      </c>
    </row>
    <row r="14" spans="2:11" s="8" customFormat="1" ht="19">
      <c r="B14" s="163"/>
    </row>
    <row r="15" spans="2:11" ht="21">
      <c r="B15" s="27" t="s">
        <v>51</v>
      </c>
      <c r="C15" s="28" t="s">
        <v>52</v>
      </c>
      <c r="E15" s="8"/>
      <c r="F15" s="8"/>
      <c r="G15" s="8"/>
      <c r="H15" s="8"/>
      <c r="J15"/>
      <c r="K15"/>
    </row>
    <row r="16" spans="2:11" s="8" customFormat="1">
      <c r="B16" s="161" t="s">
        <v>58</v>
      </c>
      <c r="C16" s="162" t="s">
        <v>58</v>
      </c>
      <c r="F16" s="9"/>
    </row>
    <row r="17" spans="2:8" s="8" customFormat="1">
      <c r="B17" s="161" t="s">
        <v>158</v>
      </c>
      <c r="C17" s="162" t="s">
        <v>158</v>
      </c>
      <c r="F17" s="9"/>
    </row>
    <row r="18" spans="2:8" s="8" customFormat="1">
      <c r="B18" s="161" t="s">
        <v>159</v>
      </c>
      <c r="C18" s="162" t="s">
        <v>159</v>
      </c>
      <c r="F18" s="9"/>
    </row>
    <row r="19" spans="2:8" s="8" customFormat="1">
      <c r="B19" s="161" t="s">
        <v>160</v>
      </c>
      <c r="C19" s="162" t="s">
        <v>160</v>
      </c>
      <c r="F19" s="9"/>
    </row>
    <row r="20" spans="2:8" s="8" customFormat="1">
      <c r="E20"/>
      <c r="F20" s="7"/>
      <c r="G20"/>
      <c r="H20"/>
    </row>
  </sheetData>
  <sheetProtection selectLockedCells="1"/>
  <hyperlinks>
    <hyperlink ref="B15" location="'Non-member'!A1" display="NON-MEMBER" xr:uid="{00000000-0004-0000-0100-000000000000}"/>
    <hyperlink ref="C15" location="Member!A1" display="MEMBER" xr:uid="{00000000-0004-0000-0100-000001000000}"/>
    <hyperlink ref="B16" location="'INST 1_Non-member '!Print_Titles" display="Installment 1" xr:uid="{00000000-0004-0000-0100-000002000000}"/>
    <hyperlink ref="C16" location="'INST 1_Member'!Print_Titles" display="Installment 1" xr:uid="{00000000-0004-0000-0100-000003000000}"/>
    <hyperlink ref="B17" location="'INST 2_Non-member'!Print_Titles" display="Installment 2" xr:uid="{00000000-0004-0000-0100-000004000000}"/>
    <hyperlink ref="C17" location="'INST 2_Member'!Print_Titles" display="Installment 2" xr:uid="{00000000-0004-0000-0100-000005000000}"/>
    <hyperlink ref="B18" location="'NO DP TERM 1_Non-member'!Print_Titles" display="No DP Term 1" xr:uid="{00000000-0004-0000-0100-000006000000}"/>
    <hyperlink ref="C18" location="'NP DP TERM 1_Member '!Print_Titles" display="No DP Term 1" xr:uid="{00000000-0004-0000-0100-000007000000}"/>
    <hyperlink ref="B19" location="'NO DP TERM 2_Non-member'!Print_Titles" display="No DP Term 2" xr:uid="{00000000-0004-0000-0100-000008000000}"/>
    <hyperlink ref="C19" location="'NP DP TERM 2_Member'!Print_Titles" display="No DP Term 2" xr:uid="{00000000-0004-0000-0100-000009000000}"/>
  </hyperlink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6"/>
  <sheetViews>
    <sheetView workbookViewId="0">
      <selection activeCell="J10" sqref="J10"/>
    </sheetView>
  </sheetViews>
  <sheetFormatPr baseColWidth="10" defaultColWidth="9.1640625" defaultRowHeight="15"/>
  <cols>
    <col min="1" max="1" width="14.5" style="170" customWidth="1"/>
    <col min="2" max="2" width="13.1640625" style="171" customWidth="1"/>
    <col min="3" max="3" width="14.33203125" style="170" bestFit="1" customWidth="1"/>
    <col min="4" max="4" width="13.33203125" style="170" bestFit="1" customWidth="1"/>
    <col min="5" max="5" width="13.33203125" style="171" bestFit="1" customWidth="1"/>
    <col min="6" max="16384" width="9.1640625" style="170"/>
  </cols>
  <sheetData>
    <row r="1" spans="1:5">
      <c r="A1" s="170" t="s">
        <v>223</v>
      </c>
      <c r="B1" s="175">
        <v>294.24</v>
      </c>
      <c r="C1" s="171">
        <v>53903200</v>
      </c>
      <c r="D1" s="171">
        <v>1000000</v>
      </c>
      <c r="E1" s="176">
        <v>0.01</v>
      </c>
    </row>
    <row r="2" spans="1:5">
      <c r="A2" s="177" t="s">
        <v>80</v>
      </c>
      <c r="B2" s="178">
        <v>239.2</v>
      </c>
      <c r="C2" s="179">
        <v>47040000</v>
      </c>
      <c r="D2" s="171">
        <v>1000000</v>
      </c>
      <c r="E2" s="176">
        <v>0</v>
      </c>
    </row>
    <row r="3" spans="1:5">
      <c r="A3" s="177" t="s">
        <v>81</v>
      </c>
      <c r="B3" s="180">
        <v>241.82</v>
      </c>
      <c r="C3" s="179">
        <f>47670000+250000</f>
        <v>47920000</v>
      </c>
      <c r="D3" s="171">
        <v>1000000</v>
      </c>
      <c r="E3" s="176">
        <v>0</v>
      </c>
    </row>
    <row r="4" spans="1:5">
      <c r="A4" s="177" t="s">
        <v>82</v>
      </c>
      <c r="B4" s="180">
        <v>241.82</v>
      </c>
      <c r="C4" s="179">
        <f>46980000+250000</f>
        <v>47230000</v>
      </c>
      <c r="D4" s="171">
        <v>1000000</v>
      </c>
      <c r="E4" s="176">
        <v>0</v>
      </c>
    </row>
    <row r="5" spans="1:5">
      <c r="A5" s="177" t="s">
        <v>83</v>
      </c>
      <c r="B5" s="180">
        <v>320.27999999999997</v>
      </c>
      <c r="C5" s="179">
        <f>58970000+250000</f>
        <v>59220000</v>
      </c>
      <c r="D5" s="171">
        <v>1000000</v>
      </c>
      <c r="E5" s="176">
        <v>0</v>
      </c>
    </row>
    <row r="6" spans="1:5">
      <c r="A6" s="177" t="s">
        <v>226</v>
      </c>
      <c r="B6" s="180">
        <v>320.27999999999997</v>
      </c>
      <c r="C6" s="179">
        <v>59720000</v>
      </c>
      <c r="D6" s="171">
        <v>1000000</v>
      </c>
      <c r="E6" s="176">
        <v>0.01</v>
      </c>
    </row>
  </sheetData>
  <sheetProtection selectLockedCells="1" selectUnlockedCells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F31"/>
  <sheetViews>
    <sheetView showGridLines="0" topLeftCell="A10" zoomScaleNormal="100" workbookViewId="0">
      <selection activeCell="A22" sqref="A22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  <c r="F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151</v>
      </c>
      <c r="C4" s="122" t="s">
        <v>143</v>
      </c>
      <c r="D4" s="120" t="s">
        <v>144</v>
      </c>
      <c r="E4" s="120" t="s">
        <v>145</v>
      </c>
      <c r="F4" s="120" t="s">
        <v>146</v>
      </c>
    </row>
    <row r="5" spans="1:6" s="112" customFormat="1" ht="42" customHeight="1">
      <c r="A5" s="111"/>
      <c r="B5" s="182"/>
      <c r="C5" s="129" t="s">
        <v>141</v>
      </c>
      <c r="D5" s="119" t="s">
        <v>142</v>
      </c>
      <c r="E5" s="123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0">
        <f>47610000-750000</f>
        <v>46860000</v>
      </c>
      <c r="D6" s="137">
        <f>+C6</f>
        <v>46860000</v>
      </c>
      <c r="E6" s="130">
        <f>+C6</f>
        <v>46860000</v>
      </c>
      <c r="F6" s="137">
        <f>+D6</f>
        <v>46860000</v>
      </c>
    </row>
    <row r="7" spans="1:6" s="114" customFormat="1" ht="13.5" customHeight="1">
      <c r="A7" s="113"/>
      <c r="B7" s="125" t="s">
        <v>128</v>
      </c>
      <c r="C7" s="131">
        <v>0.02</v>
      </c>
      <c r="D7" s="138">
        <v>0.02</v>
      </c>
      <c r="E7" s="131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2">
        <f>C6*C7</f>
        <v>937200</v>
      </c>
      <c r="D8" s="139">
        <f t="shared" ref="D8:F8" si="0">D6*D7</f>
        <v>937200</v>
      </c>
      <c r="E8" s="132">
        <f t="shared" si="0"/>
        <v>937200</v>
      </c>
      <c r="F8" s="139">
        <f t="shared" si="0"/>
        <v>937200</v>
      </c>
    </row>
    <row r="9" spans="1:6" s="114" customFormat="1" ht="13.5" customHeight="1">
      <c r="A9" s="113"/>
      <c r="B9" s="125" t="s">
        <v>131</v>
      </c>
      <c r="C9" s="131">
        <v>0.02</v>
      </c>
      <c r="D9" s="138">
        <v>0.01</v>
      </c>
      <c r="E9" s="131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2">
        <f>(C6-C8)*C9</f>
        <v>918456</v>
      </c>
      <c r="D10" s="139">
        <f t="shared" ref="D10:F10" si="1">(D6-D8)*D9</f>
        <v>459228</v>
      </c>
      <c r="E10" s="144">
        <f t="shared" si="1"/>
        <v>0</v>
      </c>
      <c r="F10" s="145">
        <f t="shared" si="1"/>
        <v>0</v>
      </c>
    </row>
    <row r="11" spans="1:6" s="116" customFormat="1" ht="16.5" customHeight="1">
      <c r="A11" s="115"/>
      <c r="B11" s="127" t="s">
        <v>132</v>
      </c>
      <c r="C11" s="147">
        <f>C6-C8-C10+750000</f>
        <v>45754344</v>
      </c>
      <c r="D11" s="150">
        <f>D6-D8-D10+750000</f>
        <v>46213572</v>
      </c>
      <c r="E11" s="147">
        <f>E6-E8-E10+750000</f>
        <v>46672800</v>
      </c>
      <c r="F11" s="150">
        <f>F6-F8-F10+750000</f>
        <v>46672800</v>
      </c>
    </row>
    <row r="12" spans="1:6" s="114" customFormat="1" ht="4.5" customHeight="1">
      <c r="A12" s="113"/>
      <c r="B12" s="125"/>
      <c r="C12" s="134"/>
      <c r="D12" s="141"/>
      <c r="E12" s="134"/>
      <c r="F12" s="141"/>
    </row>
    <row r="13" spans="1:6" s="114" customFormat="1" ht="16.5" customHeight="1">
      <c r="A13" s="113"/>
      <c r="B13" s="146" t="s">
        <v>15</v>
      </c>
      <c r="C13" s="147">
        <v>100000</v>
      </c>
      <c r="D13" s="150">
        <v>100000</v>
      </c>
      <c r="E13" s="147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34"/>
      <c r="D14" s="141"/>
      <c r="E14" s="134"/>
      <c r="F14" s="141"/>
    </row>
    <row r="15" spans="1:6" s="114" customFormat="1" ht="17.25" customHeight="1">
      <c r="A15" s="113"/>
      <c r="B15" s="125" t="s">
        <v>134</v>
      </c>
      <c r="C15" s="135">
        <v>0.2</v>
      </c>
      <c r="D15" s="142">
        <v>0.1</v>
      </c>
      <c r="E15" s="135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2">
        <f>((C11*C15)-C13)</f>
        <v>9050868.8000000007</v>
      </c>
      <c r="D16" s="139">
        <f>((D11*D15)-D13)</f>
        <v>4521357.2</v>
      </c>
      <c r="E16" s="132">
        <f>((E11*E15)-E13)</f>
        <v>9234560</v>
      </c>
      <c r="F16" s="139">
        <f>((F11*F15)-F13)</f>
        <v>4567280</v>
      </c>
    </row>
    <row r="17" spans="1:6" s="114" customFormat="1" ht="17.25" customHeight="1">
      <c r="A17" s="113"/>
      <c r="B17" s="125" t="s">
        <v>136</v>
      </c>
      <c r="C17" s="136">
        <v>1</v>
      </c>
      <c r="D17" s="143">
        <v>1</v>
      </c>
      <c r="E17" s="136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47">
        <f>C16/C17</f>
        <v>9050868.8000000007</v>
      </c>
      <c r="D18" s="150">
        <f t="shared" ref="D18:F18" si="2">D16/D17</f>
        <v>4521357.2</v>
      </c>
      <c r="E18" s="147">
        <f t="shared" si="2"/>
        <v>1539093.3333333333</v>
      </c>
      <c r="F18" s="150">
        <f t="shared" si="2"/>
        <v>761213.33333333337</v>
      </c>
    </row>
    <row r="19" spans="1:6" s="118" customFormat="1" ht="4.5" customHeight="1">
      <c r="A19" s="117"/>
      <c r="B19" s="127"/>
      <c r="C19" s="148"/>
      <c r="D19" s="151"/>
      <c r="E19" s="148"/>
      <c r="F19" s="151"/>
    </row>
    <row r="20" spans="1:6" s="114" customFormat="1" ht="16.5" customHeight="1">
      <c r="A20" s="113"/>
      <c r="B20" s="127" t="s">
        <v>138</v>
      </c>
      <c r="C20" s="134"/>
      <c r="D20" s="141"/>
      <c r="E20" s="134"/>
      <c r="F20" s="141"/>
    </row>
    <row r="21" spans="1:6" s="114" customFormat="1" ht="17.25" customHeight="1">
      <c r="A21" s="113"/>
      <c r="B21" s="125" t="s">
        <v>134</v>
      </c>
      <c r="C21" s="135">
        <v>0.4</v>
      </c>
      <c r="D21" s="142">
        <v>0.2</v>
      </c>
      <c r="E21" s="135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2">
        <f>(C11*C21)</f>
        <v>18301737.600000001</v>
      </c>
      <c r="D22" s="139">
        <f>(D11*D21)</f>
        <v>9242714.4000000004</v>
      </c>
      <c r="E22" s="132">
        <f>(E11*E21)</f>
        <v>28003680</v>
      </c>
      <c r="F22" s="139">
        <f>(F11*F21)</f>
        <v>42005520</v>
      </c>
    </row>
    <row r="23" spans="1:6" s="114" customFormat="1" ht="17.25" customHeight="1">
      <c r="A23" s="113"/>
      <c r="B23" s="125" t="s">
        <v>136</v>
      </c>
      <c r="C23" s="136">
        <v>24</v>
      </c>
      <c r="D23" s="143">
        <v>6</v>
      </c>
      <c r="E23" s="136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47">
        <f>C22/C23</f>
        <v>762572.4</v>
      </c>
      <c r="D24" s="150">
        <f t="shared" ref="D24" si="3">D22/D23</f>
        <v>1540452.4000000001</v>
      </c>
      <c r="E24" s="147">
        <f t="shared" ref="E24:F24" si="4">E22/E23</f>
        <v>1166820</v>
      </c>
      <c r="F24" s="150">
        <f t="shared" si="4"/>
        <v>1000131.4285714285</v>
      </c>
    </row>
    <row r="25" spans="1:6" s="114" customFormat="1" ht="4.5" customHeight="1">
      <c r="A25" s="113"/>
      <c r="B25" s="127"/>
      <c r="C25" s="149"/>
      <c r="D25" s="152"/>
      <c r="E25" s="149"/>
      <c r="F25" s="152"/>
    </row>
    <row r="26" spans="1:6" s="114" customFormat="1" ht="16.5" customHeight="1">
      <c r="A26" s="113"/>
      <c r="B26" s="127" t="s">
        <v>138</v>
      </c>
      <c r="C26" s="134"/>
      <c r="D26" s="141"/>
      <c r="E26" s="134"/>
      <c r="F26" s="141"/>
    </row>
    <row r="27" spans="1:6" s="114" customFormat="1" ht="17.25" customHeight="1">
      <c r="A27" s="113"/>
      <c r="B27" s="125" t="s">
        <v>134</v>
      </c>
      <c r="C27" s="135">
        <v>0.4</v>
      </c>
      <c r="D27" s="142">
        <v>0.7</v>
      </c>
      <c r="E27" s="135">
        <v>0.2</v>
      </c>
      <c r="F27" s="142"/>
    </row>
    <row r="28" spans="1:6" s="114" customFormat="1" ht="17.25" customHeight="1">
      <c r="A28" s="113"/>
      <c r="B28" s="125" t="s">
        <v>139</v>
      </c>
      <c r="C28" s="132">
        <f>+C27*C11</f>
        <v>18301737.600000001</v>
      </c>
      <c r="D28" s="139">
        <f>+D27*D11</f>
        <v>32349500.399999999</v>
      </c>
      <c r="E28" s="132">
        <f>+E27*E11</f>
        <v>9334560</v>
      </c>
      <c r="F28" s="139"/>
    </row>
    <row r="29" spans="1:6" s="114" customFormat="1" ht="17.25" customHeight="1">
      <c r="A29" s="113"/>
      <c r="B29" s="125" t="s">
        <v>136</v>
      </c>
      <c r="C29" s="136">
        <v>1</v>
      </c>
      <c r="D29" s="143">
        <v>30</v>
      </c>
      <c r="E29" s="136">
        <v>1</v>
      </c>
      <c r="F29" s="143"/>
    </row>
    <row r="30" spans="1:6" s="114" customFormat="1" ht="17.25" customHeight="1">
      <c r="A30" s="113"/>
      <c r="B30" s="126" t="s">
        <v>137</v>
      </c>
      <c r="C30" s="133">
        <f>C28/C29</f>
        <v>18301737.600000001</v>
      </c>
      <c r="D30" s="140">
        <f>D28/D29</f>
        <v>1078316.68</v>
      </c>
      <c r="E30" s="133">
        <f t="shared" ref="E30" si="5">E28/E29</f>
        <v>9334560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B4:B5"/>
    <mergeCell ref="C2:F2"/>
  </mergeCells>
  <hyperlinks>
    <hyperlink ref="C4" location="'Deferred Cash'!A1" display="DEFERRED CASH TERM" xr:uid="{00000000-0004-0000-0300-000000000000}"/>
    <hyperlink ref="D4" location="'Spot DP'!A1" display="SPOT DOWNPAYMENT" xr:uid="{00000000-0004-0000-0300-000001000000}"/>
    <hyperlink ref="E4" location="Installment!A1" display="INSTALLMENT" xr:uid="{00000000-0004-0000-0300-000002000000}"/>
  </hyperlinks>
  <printOptions horizontalCentered="1"/>
  <pageMargins left="0" right="0" top="0.5" bottom="0.2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F31"/>
  <sheetViews>
    <sheetView showGridLines="0" zoomScaleNormal="100" workbookViewId="0">
      <selection activeCell="C1" sqref="C1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  <c r="F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152</v>
      </c>
      <c r="C4" s="120" t="s">
        <v>143</v>
      </c>
      <c r="D4" s="120" t="s">
        <v>144</v>
      </c>
      <c r="E4" s="120" t="s">
        <v>145</v>
      </c>
      <c r="F4" s="120" t="s">
        <v>146</v>
      </c>
    </row>
    <row r="5" spans="1:6" s="112" customFormat="1" ht="42" customHeight="1">
      <c r="A5" s="111"/>
      <c r="B5" s="182"/>
      <c r="C5" s="119" t="s">
        <v>141</v>
      </c>
      <c r="D5" s="119" t="s">
        <v>142</v>
      </c>
      <c r="E5" s="119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7">
        <f>47670000-750000</f>
        <v>46920000</v>
      </c>
      <c r="D6" s="137">
        <f>+C6</f>
        <v>46920000</v>
      </c>
      <c r="E6" s="137">
        <f>+C6</f>
        <v>46920000</v>
      </c>
      <c r="F6" s="137">
        <f>+D6</f>
        <v>46920000</v>
      </c>
    </row>
    <row r="7" spans="1:6" s="114" customFormat="1" ht="13.5" customHeight="1">
      <c r="A7" s="113"/>
      <c r="B7" s="125" t="s">
        <v>128</v>
      </c>
      <c r="C7" s="138">
        <v>0.02</v>
      </c>
      <c r="D7" s="138">
        <v>0.02</v>
      </c>
      <c r="E7" s="138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9">
        <f>C6*C7</f>
        <v>938400</v>
      </c>
      <c r="D8" s="139">
        <f t="shared" ref="D8:F8" si="0">D6*D7</f>
        <v>938400</v>
      </c>
      <c r="E8" s="139">
        <f t="shared" si="0"/>
        <v>938400</v>
      </c>
      <c r="F8" s="139">
        <f t="shared" si="0"/>
        <v>938400</v>
      </c>
    </row>
    <row r="9" spans="1:6" s="114" customFormat="1" ht="13.5" customHeight="1">
      <c r="A9" s="113"/>
      <c r="B9" s="125" t="s">
        <v>131</v>
      </c>
      <c r="C9" s="138">
        <v>0.02</v>
      </c>
      <c r="D9" s="138">
        <v>0.01</v>
      </c>
      <c r="E9" s="138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9">
        <f>(C6-C8)*C9</f>
        <v>919632</v>
      </c>
      <c r="D10" s="139">
        <f t="shared" ref="D10:F10" si="1">(D6-D8)*D9</f>
        <v>459816</v>
      </c>
      <c r="E10" s="145">
        <f t="shared" si="1"/>
        <v>0</v>
      </c>
      <c r="F10" s="145">
        <f t="shared" si="1"/>
        <v>0</v>
      </c>
    </row>
    <row r="11" spans="1:6" s="116" customFormat="1" ht="16.5" customHeight="1">
      <c r="A11" s="115"/>
      <c r="B11" s="127" t="s">
        <v>132</v>
      </c>
      <c r="C11" s="150">
        <f>C6-C8-C10+750000</f>
        <v>45811968</v>
      </c>
      <c r="D11" s="150">
        <f>D6-D8-D10+750000</f>
        <v>46271784</v>
      </c>
      <c r="E11" s="150">
        <f>E6-E8-E10+750000</f>
        <v>46731600</v>
      </c>
      <c r="F11" s="150">
        <f>F6-F8-F10+750000</f>
        <v>46731600</v>
      </c>
    </row>
    <row r="12" spans="1:6" s="114" customFormat="1" ht="4.5" customHeight="1">
      <c r="A12" s="113"/>
      <c r="B12" s="125"/>
      <c r="C12" s="141"/>
      <c r="D12" s="141"/>
      <c r="E12" s="141"/>
      <c r="F12" s="141"/>
    </row>
    <row r="13" spans="1:6" s="114" customFormat="1" ht="16.5" customHeight="1">
      <c r="A13" s="113"/>
      <c r="B13" s="146" t="s">
        <v>15</v>
      </c>
      <c r="C13" s="150">
        <v>100000</v>
      </c>
      <c r="D13" s="150">
        <v>100000</v>
      </c>
      <c r="E13" s="150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41"/>
      <c r="D14" s="141"/>
      <c r="E14" s="141"/>
      <c r="F14" s="141"/>
    </row>
    <row r="15" spans="1:6" s="114" customFormat="1" ht="17.25" customHeight="1">
      <c r="A15" s="113"/>
      <c r="B15" s="125" t="s">
        <v>134</v>
      </c>
      <c r="C15" s="142">
        <v>0.2</v>
      </c>
      <c r="D15" s="142">
        <v>0.1</v>
      </c>
      <c r="E15" s="142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9">
        <f>((C11*C15)-C13)</f>
        <v>9062393.5999999996</v>
      </c>
      <c r="D16" s="139">
        <f>((D11*D15)-D13)</f>
        <v>4527178.4000000004</v>
      </c>
      <c r="E16" s="139">
        <f>((E11*E15)-E13)</f>
        <v>9246320</v>
      </c>
      <c r="F16" s="139">
        <f>((F11*F15)-F13)</f>
        <v>4573160</v>
      </c>
    </row>
    <row r="17" spans="1:6" s="114" customFormat="1" ht="17.25" customHeight="1">
      <c r="A17" s="113"/>
      <c r="B17" s="125" t="s">
        <v>136</v>
      </c>
      <c r="C17" s="143">
        <v>1</v>
      </c>
      <c r="D17" s="143">
        <v>1</v>
      </c>
      <c r="E17" s="143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50">
        <f>C16/C17</f>
        <v>9062393.5999999996</v>
      </c>
      <c r="D18" s="150">
        <f t="shared" ref="D18:F18" si="2">D16/D17</f>
        <v>4527178.4000000004</v>
      </c>
      <c r="E18" s="150">
        <f t="shared" si="2"/>
        <v>1541053.3333333333</v>
      </c>
      <c r="F18" s="150">
        <f t="shared" si="2"/>
        <v>762193.33333333337</v>
      </c>
    </row>
    <row r="19" spans="1:6" s="118" customFormat="1" ht="4.5" customHeight="1">
      <c r="A19" s="117"/>
      <c r="B19" s="127"/>
      <c r="C19" s="151"/>
      <c r="D19" s="151"/>
      <c r="E19" s="151"/>
      <c r="F19" s="151"/>
    </row>
    <row r="20" spans="1:6" s="114" customFormat="1" ht="16.5" customHeight="1">
      <c r="A20" s="113"/>
      <c r="B20" s="127" t="s">
        <v>138</v>
      </c>
      <c r="C20" s="141"/>
      <c r="D20" s="141"/>
      <c r="E20" s="141"/>
      <c r="F20" s="141"/>
    </row>
    <row r="21" spans="1:6" s="114" customFormat="1" ht="17.25" customHeight="1">
      <c r="A21" s="113"/>
      <c r="B21" s="125" t="s">
        <v>134</v>
      </c>
      <c r="C21" s="142">
        <v>0.4</v>
      </c>
      <c r="D21" s="142">
        <v>0.2</v>
      </c>
      <c r="E21" s="142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9">
        <f>(C11*C21)</f>
        <v>18324787.199999999</v>
      </c>
      <c r="D22" s="139">
        <f>(D11*D21)</f>
        <v>9254356.8000000007</v>
      </c>
      <c r="E22" s="139">
        <f>(E11*E21)</f>
        <v>28038960</v>
      </c>
      <c r="F22" s="139">
        <f>(F11*F21)</f>
        <v>42058440</v>
      </c>
    </row>
    <row r="23" spans="1:6" s="114" customFormat="1" ht="17.25" customHeight="1">
      <c r="A23" s="113"/>
      <c r="B23" s="125" t="s">
        <v>136</v>
      </c>
      <c r="C23" s="143">
        <v>24</v>
      </c>
      <c r="D23" s="143">
        <v>6</v>
      </c>
      <c r="E23" s="143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50">
        <f>C22/C23</f>
        <v>763532.79999999993</v>
      </c>
      <c r="D24" s="150">
        <f t="shared" ref="D24" si="3">D22/D23</f>
        <v>1542392.8</v>
      </c>
      <c r="E24" s="150">
        <f t="shared" ref="E24:F24" si="4">E22/E23</f>
        <v>1168290</v>
      </c>
      <c r="F24" s="150">
        <f t="shared" si="4"/>
        <v>1001391.4285714285</v>
      </c>
    </row>
    <row r="25" spans="1:6" s="114" customFormat="1" ht="4.5" customHeight="1">
      <c r="A25" s="113"/>
      <c r="B25" s="127"/>
      <c r="C25" s="152"/>
      <c r="D25" s="152"/>
      <c r="E25" s="152"/>
      <c r="F25" s="152"/>
    </row>
    <row r="26" spans="1:6" s="114" customFormat="1" ht="16.5" customHeight="1">
      <c r="A26" s="113"/>
      <c r="B26" s="127" t="s">
        <v>138</v>
      </c>
      <c r="C26" s="141"/>
      <c r="D26" s="141"/>
      <c r="E26" s="141"/>
      <c r="F26" s="141"/>
    </row>
    <row r="27" spans="1:6" s="114" customFormat="1" ht="17.25" customHeight="1">
      <c r="A27" s="113"/>
      <c r="B27" s="125" t="s">
        <v>134</v>
      </c>
      <c r="C27" s="142">
        <v>0.4</v>
      </c>
      <c r="D27" s="142">
        <v>0.7</v>
      </c>
      <c r="E27" s="142">
        <v>0.2</v>
      </c>
      <c r="F27" s="142"/>
    </row>
    <row r="28" spans="1:6" s="114" customFormat="1" ht="17.25" customHeight="1">
      <c r="A28" s="113"/>
      <c r="B28" s="125" t="s">
        <v>139</v>
      </c>
      <c r="C28" s="139">
        <f>+C27*C11</f>
        <v>18324787.199999999</v>
      </c>
      <c r="D28" s="139">
        <f>+D27*D11</f>
        <v>32390248.799999997</v>
      </c>
      <c r="E28" s="139">
        <f>+E27*E11</f>
        <v>9346320</v>
      </c>
      <c r="F28" s="139"/>
    </row>
    <row r="29" spans="1:6" s="114" customFormat="1" ht="17.25" customHeight="1">
      <c r="A29" s="113"/>
      <c r="B29" s="125" t="s">
        <v>136</v>
      </c>
      <c r="C29" s="143">
        <v>1</v>
      </c>
      <c r="D29" s="143">
        <v>30</v>
      </c>
      <c r="E29" s="143">
        <v>1</v>
      </c>
      <c r="F29" s="143"/>
    </row>
    <row r="30" spans="1:6" s="114" customFormat="1" ht="17.25" customHeight="1">
      <c r="A30" s="113"/>
      <c r="B30" s="126" t="s">
        <v>137</v>
      </c>
      <c r="C30" s="140">
        <f>C28/C29</f>
        <v>18324787.199999999</v>
      </c>
      <c r="D30" s="140">
        <f>D28/D29</f>
        <v>1079674.96</v>
      </c>
      <c r="E30" s="140">
        <f t="shared" ref="E30" si="5">E28/E29</f>
        <v>9346320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C2:F2"/>
    <mergeCell ref="B4:B5"/>
  </mergeCells>
  <hyperlinks>
    <hyperlink ref="C4" location="'Deferred Cash'!A1" display="DEFERRED CASH TERM" xr:uid="{00000000-0004-0000-0400-000000000000}"/>
    <hyperlink ref="D4" location="'Spot DP'!A1" display="SPOT DOWNPAYMENT" xr:uid="{00000000-0004-0000-0400-000001000000}"/>
    <hyperlink ref="E4" location="Installment!A1" display="INSTALLMENT" xr:uid="{00000000-0004-0000-0400-000002000000}"/>
  </hyperlinks>
  <printOptions horizontalCentered="1"/>
  <pageMargins left="0" right="0" top="0.5" bottom="0.25" header="0.3" footer="0.3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F31"/>
  <sheetViews>
    <sheetView showGridLines="0" zoomScaleNormal="100" workbookViewId="0">
      <selection activeCell="A7" sqref="A7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  <c r="F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153</v>
      </c>
      <c r="C4" s="120" t="s">
        <v>143</v>
      </c>
      <c r="D4" s="120" t="s">
        <v>144</v>
      </c>
      <c r="E4" s="120" t="s">
        <v>145</v>
      </c>
      <c r="F4" s="120" t="s">
        <v>146</v>
      </c>
    </row>
    <row r="5" spans="1:6" s="112" customFormat="1" ht="42" customHeight="1">
      <c r="A5" s="111"/>
      <c r="B5" s="182"/>
      <c r="C5" s="119" t="s">
        <v>141</v>
      </c>
      <c r="D5" s="119" t="s">
        <v>142</v>
      </c>
      <c r="E5" s="119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7">
        <f>46980000-750000</f>
        <v>46230000</v>
      </c>
      <c r="D6" s="137">
        <f>+C6</f>
        <v>46230000</v>
      </c>
      <c r="E6" s="137">
        <f>+C6</f>
        <v>46230000</v>
      </c>
      <c r="F6" s="137">
        <f>+D6</f>
        <v>46230000</v>
      </c>
    </row>
    <row r="7" spans="1:6" s="114" customFormat="1" ht="13.5" customHeight="1">
      <c r="A7" s="113"/>
      <c r="B7" s="125" t="s">
        <v>128</v>
      </c>
      <c r="C7" s="138">
        <v>0.02</v>
      </c>
      <c r="D7" s="138">
        <v>0.02</v>
      </c>
      <c r="E7" s="138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9">
        <f>C6*C7</f>
        <v>924600</v>
      </c>
      <c r="D8" s="139">
        <f t="shared" ref="D8:F8" si="0">D6*D7</f>
        <v>924600</v>
      </c>
      <c r="E8" s="139">
        <f t="shared" si="0"/>
        <v>924600</v>
      </c>
      <c r="F8" s="139">
        <f t="shared" si="0"/>
        <v>924600</v>
      </c>
    </row>
    <row r="9" spans="1:6" s="114" customFormat="1" ht="13.5" customHeight="1">
      <c r="A9" s="113"/>
      <c r="B9" s="125" t="s">
        <v>131</v>
      </c>
      <c r="C9" s="138">
        <v>0.02</v>
      </c>
      <c r="D9" s="138">
        <v>0.01</v>
      </c>
      <c r="E9" s="138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9">
        <f>(C6-C8)*C9</f>
        <v>906108</v>
      </c>
      <c r="D10" s="139">
        <f t="shared" ref="D10:F10" si="1">(D6-D8)*D9</f>
        <v>453054</v>
      </c>
      <c r="E10" s="145">
        <f t="shared" si="1"/>
        <v>0</v>
      </c>
      <c r="F10" s="145">
        <f t="shared" si="1"/>
        <v>0</v>
      </c>
    </row>
    <row r="11" spans="1:6" s="116" customFormat="1" ht="16.5" customHeight="1">
      <c r="A11" s="115"/>
      <c r="B11" s="127" t="s">
        <v>132</v>
      </c>
      <c r="C11" s="150">
        <f>C6-C8-C10+750000</f>
        <v>45149292</v>
      </c>
      <c r="D11" s="150">
        <f>D6-D8-D10+750000</f>
        <v>45602346</v>
      </c>
      <c r="E11" s="150">
        <f>E6-E8-E10+750000</f>
        <v>46055400</v>
      </c>
      <c r="F11" s="150">
        <f>F6-F8-F10+750000</f>
        <v>46055400</v>
      </c>
    </row>
    <row r="12" spans="1:6" s="114" customFormat="1" ht="4.5" customHeight="1">
      <c r="A12" s="113"/>
      <c r="B12" s="125"/>
      <c r="C12" s="141"/>
      <c r="D12" s="141"/>
      <c r="E12" s="141"/>
      <c r="F12" s="141"/>
    </row>
    <row r="13" spans="1:6" s="114" customFormat="1" ht="16.5" customHeight="1">
      <c r="A13" s="113"/>
      <c r="B13" s="146" t="s">
        <v>15</v>
      </c>
      <c r="C13" s="150">
        <v>100000</v>
      </c>
      <c r="D13" s="150">
        <v>100000</v>
      </c>
      <c r="E13" s="150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41"/>
      <c r="D14" s="141"/>
      <c r="E14" s="141"/>
      <c r="F14" s="141"/>
    </row>
    <row r="15" spans="1:6" s="114" customFormat="1" ht="17.25" customHeight="1">
      <c r="A15" s="113"/>
      <c r="B15" s="125" t="s">
        <v>134</v>
      </c>
      <c r="C15" s="142">
        <v>0.2</v>
      </c>
      <c r="D15" s="142">
        <v>0.1</v>
      </c>
      <c r="E15" s="142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9">
        <f>((C11*C15)-C13)</f>
        <v>8929858.4000000004</v>
      </c>
      <c r="D16" s="139">
        <f>((D11*D15)-D13)</f>
        <v>4460234.6000000006</v>
      </c>
      <c r="E16" s="139">
        <f>((E11*E15)-E13)</f>
        <v>9111080</v>
      </c>
      <c r="F16" s="139">
        <f>((F11*F15)-F13)</f>
        <v>4505540</v>
      </c>
    </row>
    <row r="17" spans="1:6" s="114" customFormat="1" ht="17.25" customHeight="1">
      <c r="A17" s="113"/>
      <c r="B17" s="125" t="s">
        <v>136</v>
      </c>
      <c r="C17" s="143">
        <v>1</v>
      </c>
      <c r="D17" s="143">
        <v>1</v>
      </c>
      <c r="E17" s="143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50">
        <f>C16/C17</f>
        <v>8929858.4000000004</v>
      </c>
      <c r="D18" s="150">
        <f t="shared" ref="D18" si="2">D16/D17</f>
        <v>4460234.6000000006</v>
      </c>
      <c r="E18" s="150">
        <f t="shared" ref="E18:F18" si="3">E16/E17</f>
        <v>1518513.3333333333</v>
      </c>
      <c r="F18" s="150">
        <f t="shared" si="3"/>
        <v>750923.33333333337</v>
      </c>
    </row>
    <row r="19" spans="1:6" s="118" customFormat="1" ht="4.5" customHeight="1">
      <c r="A19" s="117"/>
      <c r="B19" s="127"/>
      <c r="C19" s="151"/>
      <c r="D19" s="151"/>
      <c r="E19" s="151"/>
      <c r="F19" s="151"/>
    </row>
    <row r="20" spans="1:6" s="114" customFormat="1" ht="16.5" customHeight="1">
      <c r="A20" s="113"/>
      <c r="B20" s="127" t="s">
        <v>138</v>
      </c>
      <c r="C20" s="141"/>
      <c r="D20" s="141"/>
      <c r="E20" s="141"/>
      <c r="F20" s="141"/>
    </row>
    <row r="21" spans="1:6" s="114" customFormat="1" ht="17.25" customHeight="1">
      <c r="A21" s="113"/>
      <c r="B21" s="125" t="s">
        <v>134</v>
      </c>
      <c r="C21" s="142">
        <v>0.4</v>
      </c>
      <c r="D21" s="142">
        <v>0.2</v>
      </c>
      <c r="E21" s="142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9">
        <f>(C11*C21)</f>
        <v>18059716.800000001</v>
      </c>
      <c r="D22" s="139">
        <f>(D11*D21)</f>
        <v>9120469.2000000011</v>
      </c>
      <c r="E22" s="139">
        <f>(E11*E21)</f>
        <v>27633240</v>
      </c>
      <c r="F22" s="139">
        <f>(F11*F21)</f>
        <v>41449860</v>
      </c>
    </row>
    <row r="23" spans="1:6" s="114" customFormat="1" ht="17.25" customHeight="1">
      <c r="A23" s="113"/>
      <c r="B23" s="125" t="s">
        <v>136</v>
      </c>
      <c r="C23" s="143">
        <v>24</v>
      </c>
      <c r="D23" s="143">
        <v>6</v>
      </c>
      <c r="E23" s="143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50">
        <f>C22/C23</f>
        <v>752488.20000000007</v>
      </c>
      <c r="D24" s="150">
        <f t="shared" ref="D24" si="4">D22/D23</f>
        <v>1520078.2000000002</v>
      </c>
      <c r="E24" s="150">
        <f t="shared" ref="E24:F24" si="5">E22/E23</f>
        <v>1151385</v>
      </c>
      <c r="F24" s="150">
        <f t="shared" si="5"/>
        <v>986901.42857142852</v>
      </c>
    </row>
    <row r="25" spans="1:6" s="114" customFormat="1" ht="4.5" customHeight="1">
      <c r="A25" s="113"/>
      <c r="B25" s="127"/>
      <c r="C25" s="152"/>
      <c r="D25" s="152"/>
      <c r="E25" s="152"/>
      <c r="F25" s="152"/>
    </row>
    <row r="26" spans="1:6" s="114" customFormat="1" ht="16.5" customHeight="1">
      <c r="A26" s="113"/>
      <c r="B26" s="127" t="s">
        <v>138</v>
      </c>
      <c r="C26" s="141"/>
      <c r="D26" s="141"/>
      <c r="E26" s="141"/>
      <c r="F26" s="141"/>
    </row>
    <row r="27" spans="1:6" s="114" customFormat="1" ht="17.25" customHeight="1">
      <c r="A27" s="113"/>
      <c r="B27" s="125" t="s">
        <v>134</v>
      </c>
      <c r="C27" s="142">
        <v>0.4</v>
      </c>
      <c r="D27" s="142">
        <v>0.7</v>
      </c>
      <c r="E27" s="142">
        <v>0.2</v>
      </c>
      <c r="F27" s="142"/>
    </row>
    <row r="28" spans="1:6" s="114" customFormat="1" ht="17.25" customHeight="1">
      <c r="A28" s="113"/>
      <c r="B28" s="125" t="s">
        <v>139</v>
      </c>
      <c r="C28" s="139">
        <f>+C27*C11</f>
        <v>18059716.800000001</v>
      </c>
      <c r="D28" s="139">
        <f>+D27*D11</f>
        <v>31921642.199999999</v>
      </c>
      <c r="E28" s="139">
        <f>+E27*E11</f>
        <v>9211080</v>
      </c>
      <c r="F28" s="139"/>
    </row>
    <row r="29" spans="1:6" s="114" customFormat="1" ht="17.25" customHeight="1">
      <c r="A29" s="113"/>
      <c r="B29" s="125" t="s">
        <v>136</v>
      </c>
      <c r="C29" s="143">
        <v>1</v>
      </c>
      <c r="D29" s="143">
        <v>30</v>
      </c>
      <c r="E29" s="143">
        <v>1</v>
      </c>
      <c r="F29" s="143"/>
    </row>
    <row r="30" spans="1:6" s="114" customFormat="1" ht="17.25" customHeight="1">
      <c r="A30" s="113"/>
      <c r="B30" s="126" t="s">
        <v>137</v>
      </c>
      <c r="C30" s="140">
        <f>C28/C29</f>
        <v>18059716.800000001</v>
      </c>
      <c r="D30" s="140">
        <f>D28/D29</f>
        <v>1064054.74</v>
      </c>
      <c r="E30" s="140">
        <f t="shared" ref="E30" si="6">E28/E29</f>
        <v>9211080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C2:F2"/>
    <mergeCell ref="B4:B5"/>
  </mergeCells>
  <hyperlinks>
    <hyperlink ref="C4" location="'Deferred Cash'!A1" display="DEFERRED CASH TERM" xr:uid="{00000000-0004-0000-0500-000000000000}"/>
    <hyperlink ref="D4" location="'Spot DP'!A1" display="SPOT DOWNPAYMENT" xr:uid="{00000000-0004-0000-0500-000001000000}"/>
    <hyperlink ref="E4" location="Installment!A1" display="INSTALLMENT" xr:uid="{00000000-0004-0000-0500-000002000000}"/>
  </hyperlinks>
  <printOptions horizontalCentered="1"/>
  <pageMargins left="0" right="0" top="0.5" bottom="0.25" header="0.3" footer="0.3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F31"/>
  <sheetViews>
    <sheetView showGridLines="0" zoomScaleNormal="100" workbookViewId="0">
      <selection activeCell="D20" sqref="D20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  <c r="F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154</v>
      </c>
      <c r="C4" s="120" t="s">
        <v>143</v>
      </c>
      <c r="D4" s="120" t="s">
        <v>144</v>
      </c>
      <c r="E4" s="120" t="s">
        <v>145</v>
      </c>
      <c r="F4" s="120" t="s">
        <v>146</v>
      </c>
    </row>
    <row r="5" spans="1:6" s="112" customFormat="1" ht="42" customHeight="1">
      <c r="A5" s="111"/>
      <c r="B5" s="182"/>
      <c r="C5" s="119" t="s">
        <v>141</v>
      </c>
      <c r="D5" s="119" t="s">
        <v>142</v>
      </c>
      <c r="E5" s="119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7">
        <f>58970000-750000</f>
        <v>58220000</v>
      </c>
      <c r="D6" s="137">
        <f>+C6</f>
        <v>58220000</v>
      </c>
      <c r="E6" s="137">
        <f>+C6</f>
        <v>58220000</v>
      </c>
      <c r="F6" s="137">
        <f>+D6</f>
        <v>58220000</v>
      </c>
    </row>
    <row r="7" spans="1:6" s="114" customFormat="1" ht="13.5" customHeight="1">
      <c r="A7" s="113"/>
      <c r="B7" s="125" t="s">
        <v>128</v>
      </c>
      <c r="C7" s="138">
        <v>0.02</v>
      </c>
      <c r="D7" s="138">
        <v>0.02</v>
      </c>
      <c r="E7" s="138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9">
        <f>C6*C7</f>
        <v>1164400</v>
      </c>
      <c r="D8" s="139">
        <f t="shared" ref="D8:F8" si="0">D6*D7</f>
        <v>1164400</v>
      </c>
      <c r="E8" s="139">
        <f t="shared" si="0"/>
        <v>1164400</v>
      </c>
      <c r="F8" s="139">
        <f t="shared" si="0"/>
        <v>1164400</v>
      </c>
    </row>
    <row r="9" spans="1:6" s="114" customFormat="1" ht="13.5" customHeight="1">
      <c r="A9" s="113"/>
      <c r="B9" s="125" t="s">
        <v>131</v>
      </c>
      <c r="C9" s="138">
        <v>0.02</v>
      </c>
      <c r="D9" s="138">
        <v>0.01</v>
      </c>
      <c r="E9" s="138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9">
        <f>(C6-C8)*C9</f>
        <v>1141112</v>
      </c>
      <c r="D10" s="139">
        <f t="shared" ref="D10:F10" si="1">(D6-D8)*D9</f>
        <v>570556</v>
      </c>
      <c r="E10" s="145">
        <f t="shared" si="1"/>
        <v>0</v>
      </c>
      <c r="F10" s="145">
        <f t="shared" si="1"/>
        <v>0</v>
      </c>
    </row>
    <row r="11" spans="1:6" s="116" customFormat="1" ht="16.5" customHeight="1">
      <c r="A11" s="115"/>
      <c r="B11" s="127" t="s">
        <v>132</v>
      </c>
      <c r="C11" s="150">
        <f>C6-C8-C10+750000</f>
        <v>56664488</v>
      </c>
      <c r="D11" s="150">
        <f>D6-D8-D10+750000</f>
        <v>57235044</v>
      </c>
      <c r="E11" s="150">
        <f>E6-E8-E10+750000</f>
        <v>57805600</v>
      </c>
      <c r="F11" s="150">
        <f>F6-F8-F10+750000</f>
        <v>57805600</v>
      </c>
    </row>
    <row r="12" spans="1:6" s="114" customFormat="1" ht="4.5" customHeight="1">
      <c r="A12" s="113"/>
      <c r="B12" s="125"/>
      <c r="C12" s="141"/>
      <c r="D12" s="141"/>
      <c r="E12" s="141"/>
      <c r="F12" s="141"/>
    </row>
    <row r="13" spans="1:6" s="114" customFormat="1" ht="16.5" customHeight="1">
      <c r="A13" s="113"/>
      <c r="B13" s="146" t="s">
        <v>15</v>
      </c>
      <c r="C13" s="150">
        <v>100000</v>
      </c>
      <c r="D13" s="150">
        <v>100000</v>
      </c>
      <c r="E13" s="150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41"/>
      <c r="D14" s="141"/>
      <c r="E14" s="141"/>
      <c r="F14" s="141"/>
    </row>
    <row r="15" spans="1:6" s="114" customFormat="1" ht="17.25" customHeight="1">
      <c r="A15" s="113"/>
      <c r="B15" s="125" t="s">
        <v>134</v>
      </c>
      <c r="C15" s="142">
        <v>0.2</v>
      </c>
      <c r="D15" s="142">
        <v>0.1</v>
      </c>
      <c r="E15" s="142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9">
        <f>((C11*C15)-C13)</f>
        <v>11232897.600000001</v>
      </c>
      <c r="D16" s="139">
        <f>((D11*D15)-D13)</f>
        <v>5623504.4000000004</v>
      </c>
      <c r="E16" s="139">
        <f>((E11*E15)-E13)</f>
        <v>11461120</v>
      </c>
      <c r="F16" s="139">
        <f>((F11*F15)-F13)</f>
        <v>5680560</v>
      </c>
    </row>
    <row r="17" spans="1:6" s="114" customFormat="1" ht="17.25" customHeight="1">
      <c r="A17" s="113"/>
      <c r="B17" s="125" t="s">
        <v>136</v>
      </c>
      <c r="C17" s="143">
        <v>1</v>
      </c>
      <c r="D17" s="143">
        <v>1</v>
      </c>
      <c r="E17" s="143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50">
        <f>C16/C17</f>
        <v>11232897.600000001</v>
      </c>
      <c r="D18" s="150">
        <f t="shared" ref="D18" si="2">D16/D17</f>
        <v>5623504.4000000004</v>
      </c>
      <c r="E18" s="150">
        <f t="shared" ref="E18:F18" si="3">E16/E17</f>
        <v>1910186.6666666667</v>
      </c>
      <c r="F18" s="150">
        <f t="shared" si="3"/>
        <v>946760</v>
      </c>
    </row>
    <row r="19" spans="1:6" s="118" customFormat="1" ht="4.5" customHeight="1">
      <c r="A19" s="117"/>
      <c r="B19" s="127"/>
      <c r="C19" s="151"/>
      <c r="D19" s="151"/>
      <c r="E19" s="151"/>
      <c r="F19" s="151"/>
    </row>
    <row r="20" spans="1:6" s="114" customFormat="1" ht="16.5" customHeight="1">
      <c r="A20" s="113"/>
      <c r="B20" s="127" t="s">
        <v>138</v>
      </c>
      <c r="C20" s="141"/>
      <c r="D20" s="141"/>
      <c r="E20" s="141"/>
      <c r="F20" s="141"/>
    </row>
    <row r="21" spans="1:6" s="114" customFormat="1" ht="17.25" customHeight="1">
      <c r="A21" s="113"/>
      <c r="B21" s="125" t="s">
        <v>134</v>
      </c>
      <c r="C21" s="142">
        <v>0.4</v>
      </c>
      <c r="D21" s="142">
        <v>0.2</v>
      </c>
      <c r="E21" s="142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9">
        <f>(C11*C21)</f>
        <v>22665795.200000003</v>
      </c>
      <c r="D22" s="139">
        <f>(D11*D21)</f>
        <v>11447008.800000001</v>
      </c>
      <c r="E22" s="139">
        <f>(E11*E21)</f>
        <v>34683360</v>
      </c>
      <c r="F22" s="139">
        <f>(F11*F21)</f>
        <v>52025040</v>
      </c>
    </row>
    <row r="23" spans="1:6" s="114" customFormat="1" ht="17.25" customHeight="1">
      <c r="A23" s="113"/>
      <c r="B23" s="125" t="s">
        <v>136</v>
      </c>
      <c r="C23" s="143">
        <v>24</v>
      </c>
      <c r="D23" s="143">
        <v>6</v>
      </c>
      <c r="E23" s="143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50">
        <f>C22/C23</f>
        <v>944408.13333333342</v>
      </c>
      <c r="D24" s="150">
        <f t="shared" ref="D24" si="4">D22/D23</f>
        <v>1907834.8</v>
      </c>
      <c r="E24" s="150">
        <f t="shared" ref="E24:F24" si="5">E22/E23</f>
        <v>1445140</v>
      </c>
      <c r="F24" s="150">
        <f t="shared" si="5"/>
        <v>1238691.4285714286</v>
      </c>
    </row>
    <row r="25" spans="1:6" s="114" customFormat="1" ht="4.5" customHeight="1">
      <c r="A25" s="113"/>
      <c r="B25" s="127"/>
      <c r="C25" s="152"/>
      <c r="D25" s="152"/>
      <c r="E25" s="152"/>
      <c r="F25" s="152"/>
    </row>
    <row r="26" spans="1:6" s="114" customFormat="1" ht="16.5" customHeight="1">
      <c r="A26" s="113"/>
      <c r="B26" s="127" t="s">
        <v>138</v>
      </c>
      <c r="C26" s="141"/>
      <c r="D26" s="141"/>
      <c r="E26" s="141"/>
      <c r="F26" s="141"/>
    </row>
    <row r="27" spans="1:6" s="114" customFormat="1" ht="17.25" customHeight="1">
      <c r="A27" s="113"/>
      <c r="B27" s="125" t="s">
        <v>134</v>
      </c>
      <c r="C27" s="142">
        <v>0.4</v>
      </c>
      <c r="D27" s="142">
        <v>0.7</v>
      </c>
      <c r="E27" s="142">
        <v>0.2</v>
      </c>
      <c r="F27" s="142"/>
    </row>
    <row r="28" spans="1:6" s="114" customFormat="1" ht="17.25" customHeight="1">
      <c r="A28" s="113"/>
      <c r="B28" s="125" t="s">
        <v>139</v>
      </c>
      <c r="C28" s="139">
        <f>+C27*C11</f>
        <v>22665795.200000003</v>
      </c>
      <c r="D28" s="139">
        <f>+D27*D11</f>
        <v>40064530.799999997</v>
      </c>
      <c r="E28" s="139">
        <f>+E27*E11</f>
        <v>11561120</v>
      </c>
      <c r="F28" s="139"/>
    </row>
    <row r="29" spans="1:6" s="114" customFormat="1" ht="17.25" customHeight="1">
      <c r="A29" s="113"/>
      <c r="B29" s="125" t="s">
        <v>136</v>
      </c>
      <c r="C29" s="143">
        <v>1</v>
      </c>
      <c r="D29" s="143">
        <v>30</v>
      </c>
      <c r="E29" s="143">
        <v>1</v>
      </c>
      <c r="F29" s="143"/>
    </row>
    <row r="30" spans="1:6" s="114" customFormat="1" ht="17.25" customHeight="1">
      <c r="A30" s="113"/>
      <c r="B30" s="126" t="s">
        <v>137</v>
      </c>
      <c r="C30" s="140">
        <f>C28/C29</f>
        <v>22665795.200000003</v>
      </c>
      <c r="D30" s="140">
        <f>D28/D29</f>
        <v>1335484.3599999999</v>
      </c>
      <c r="E30" s="140">
        <f t="shared" ref="E30" si="6">E28/E29</f>
        <v>11561120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C2:F2"/>
    <mergeCell ref="B4:B5"/>
  </mergeCells>
  <hyperlinks>
    <hyperlink ref="C4" location="'Deferred Cash'!A1" display="DEFERRED CASH TERM" xr:uid="{00000000-0004-0000-0600-000000000000}"/>
    <hyperlink ref="D4" location="'Spot DP'!A1" display="SPOT DOWNPAYMENT" xr:uid="{00000000-0004-0000-0600-000001000000}"/>
    <hyperlink ref="E4" location="Installment!A1" display="INSTALLMENT" xr:uid="{00000000-0004-0000-0600-000002000000}"/>
  </hyperlinks>
  <printOptions horizontalCentered="1"/>
  <pageMargins left="0" right="0" top="0.5" bottom="0.25" header="0.3" footer="0.3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0-0000-0000-000000000000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F31"/>
  <sheetViews>
    <sheetView showGridLines="0" zoomScaleNormal="100" workbookViewId="0">
      <selection activeCell="G16" sqref="G16"/>
    </sheetView>
  </sheetViews>
  <sheetFormatPr baseColWidth="10" defaultColWidth="9.1640625" defaultRowHeight="15"/>
  <cols>
    <col min="1" max="1" width="1.6640625" style="107" customWidth="1"/>
    <col min="2" max="2" width="27.33203125" style="108" customWidth="1"/>
    <col min="3" max="6" width="25.6640625" style="108" customWidth="1"/>
    <col min="7" max="16384" width="9.1640625" style="108"/>
  </cols>
  <sheetData>
    <row r="1" spans="1:6" ht="39" customHeight="1"/>
    <row r="2" spans="1:6" ht="30.75" customHeight="1">
      <c r="C2" s="181" t="s">
        <v>140</v>
      </c>
      <c r="D2" s="181"/>
      <c r="E2" s="181"/>
      <c r="F2" s="181"/>
    </row>
    <row r="3" spans="1:6">
      <c r="B3" s="109"/>
      <c r="C3" s="110"/>
      <c r="D3" s="110"/>
      <c r="E3" s="110"/>
      <c r="F3" s="110"/>
    </row>
    <row r="4" spans="1:6" s="112" customFormat="1" ht="21.75" customHeight="1">
      <c r="A4" s="111"/>
      <c r="B4" s="182" t="s">
        <v>155</v>
      </c>
      <c r="C4" s="120" t="s">
        <v>143</v>
      </c>
      <c r="D4" s="120" t="s">
        <v>144</v>
      </c>
      <c r="E4" s="120" t="s">
        <v>145</v>
      </c>
      <c r="F4" s="120" t="s">
        <v>146</v>
      </c>
    </row>
    <row r="5" spans="1:6" s="112" customFormat="1" ht="42" customHeight="1">
      <c r="A5" s="111"/>
      <c r="B5" s="182"/>
      <c r="C5" s="119" t="s">
        <v>141</v>
      </c>
      <c r="D5" s="119" t="s">
        <v>142</v>
      </c>
      <c r="E5" s="119" t="s">
        <v>147</v>
      </c>
      <c r="F5" s="119" t="s">
        <v>148</v>
      </c>
    </row>
    <row r="6" spans="1:6" s="114" customFormat="1" ht="16.5" customHeight="1">
      <c r="A6" s="113"/>
      <c r="B6" s="124" t="s">
        <v>149</v>
      </c>
      <c r="C6" s="137">
        <f>53653200-750000</f>
        <v>52903200</v>
      </c>
      <c r="D6" s="137">
        <f>+C6</f>
        <v>52903200</v>
      </c>
      <c r="E6" s="137">
        <f>+C6</f>
        <v>52903200</v>
      </c>
      <c r="F6" s="137">
        <f>+D6</f>
        <v>52903200</v>
      </c>
    </row>
    <row r="7" spans="1:6" s="114" customFormat="1" ht="13.5" customHeight="1">
      <c r="A7" s="113"/>
      <c r="B7" s="125" t="s">
        <v>128</v>
      </c>
      <c r="C7" s="138">
        <v>0.02</v>
      </c>
      <c r="D7" s="138">
        <v>0.02</v>
      </c>
      <c r="E7" s="138">
        <v>0.02</v>
      </c>
      <c r="F7" s="138">
        <v>0.02</v>
      </c>
    </row>
    <row r="8" spans="1:6" s="114" customFormat="1" ht="13.5" customHeight="1">
      <c r="A8" s="113"/>
      <c r="B8" s="125" t="s">
        <v>129</v>
      </c>
      <c r="C8" s="139">
        <f>C6*C7</f>
        <v>1058064</v>
      </c>
      <c r="D8" s="139">
        <f t="shared" ref="D8:F8" si="0">D6*D7</f>
        <v>1058064</v>
      </c>
      <c r="E8" s="139">
        <f t="shared" si="0"/>
        <v>1058064</v>
      </c>
      <c r="F8" s="139">
        <f t="shared" si="0"/>
        <v>1058064</v>
      </c>
    </row>
    <row r="9" spans="1:6" s="114" customFormat="1" ht="13.5" customHeight="1">
      <c r="A9" s="113"/>
      <c r="B9" s="125" t="s">
        <v>131</v>
      </c>
      <c r="C9" s="138">
        <v>0.02</v>
      </c>
      <c r="D9" s="138">
        <v>0.01</v>
      </c>
      <c r="E9" s="138">
        <v>0</v>
      </c>
      <c r="F9" s="138">
        <v>0</v>
      </c>
    </row>
    <row r="10" spans="1:6" s="114" customFormat="1" ht="13.5" customHeight="1">
      <c r="A10" s="113"/>
      <c r="B10" s="125" t="s">
        <v>130</v>
      </c>
      <c r="C10" s="139">
        <f>(C6-C8)*C9</f>
        <v>1036902.72</v>
      </c>
      <c r="D10" s="139">
        <f t="shared" ref="D10:F10" si="1">(D6-D8)*D9</f>
        <v>518451.36</v>
      </c>
      <c r="E10" s="145">
        <f t="shared" si="1"/>
        <v>0</v>
      </c>
      <c r="F10" s="145">
        <f t="shared" si="1"/>
        <v>0</v>
      </c>
    </row>
    <row r="11" spans="1:6" s="116" customFormat="1" ht="16.5" customHeight="1">
      <c r="A11" s="115"/>
      <c r="B11" s="127" t="s">
        <v>132</v>
      </c>
      <c r="C11" s="150">
        <f>C6-C8-C10+750000</f>
        <v>51558233.280000001</v>
      </c>
      <c r="D11" s="150">
        <f>D6-D8-D10+750000</f>
        <v>52076684.640000001</v>
      </c>
      <c r="E11" s="150">
        <f>E6-E8-E10+750000</f>
        <v>52595136</v>
      </c>
      <c r="F11" s="150">
        <f>F6-F8-F10+750000</f>
        <v>52595136</v>
      </c>
    </row>
    <row r="12" spans="1:6" s="114" customFormat="1" ht="4.5" customHeight="1">
      <c r="A12" s="113"/>
      <c r="B12" s="125"/>
      <c r="C12" s="141"/>
      <c r="D12" s="141"/>
      <c r="E12" s="141"/>
      <c r="F12" s="141"/>
    </row>
    <row r="13" spans="1:6" s="114" customFormat="1" ht="16.5" customHeight="1">
      <c r="A13" s="113"/>
      <c r="B13" s="146" t="s">
        <v>15</v>
      </c>
      <c r="C13" s="150">
        <v>100000</v>
      </c>
      <c r="D13" s="150">
        <v>100000</v>
      </c>
      <c r="E13" s="150">
        <v>100000</v>
      </c>
      <c r="F13" s="150">
        <v>100000</v>
      </c>
    </row>
    <row r="14" spans="1:6" s="114" customFormat="1" ht="16.5" customHeight="1">
      <c r="A14" s="113"/>
      <c r="B14" s="127" t="s">
        <v>133</v>
      </c>
      <c r="C14" s="141"/>
      <c r="D14" s="141"/>
      <c r="E14" s="141"/>
      <c r="F14" s="141"/>
    </row>
    <row r="15" spans="1:6" s="114" customFormat="1" ht="17.25" customHeight="1">
      <c r="A15" s="113"/>
      <c r="B15" s="125" t="s">
        <v>134</v>
      </c>
      <c r="C15" s="142">
        <v>0.2</v>
      </c>
      <c r="D15" s="142">
        <v>0.1</v>
      </c>
      <c r="E15" s="142">
        <v>0.2</v>
      </c>
      <c r="F15" s="142">
        <v>0.1</v>
      </c>
    </row>
    <row r="16" spans="1:6" s="114" customFormat="1" ht="17.25" customHeight="1">
      <c r="A16" s="113"/>
      <c r="B16" s="125" t="s">
        <v>135</v>
      </c>
      <c r="C16" s="139">
        <f>((C11*C15)-C13)</f>
        <v>10211646.656000001</v>
      </c>
      <c r="D16" s="139">
        <f>((D11*D15)-D13)</f>
        <v>5107668.4640000006</v>
      </c>
      <c r="E16" s="139">
        <f>((E11*E15)-E13)</f>
        <v>10419027.200000001</v>
      </c>
      <c r="F16" s="139">
        <f>((F11*F15)-F13)</f>
        <v>5159513.6000000006</v>
      </c>
    </row>
    <row r="17" spans="1:6" s="114" customFormat="1" ht="17.25" customHeight="1">
      <c r="A17" s="113"/>
      <c r="B17" s="125" t="s">
        <v>136</v>
      </c>
      <c r="C17" s="143">
        <v>1</v>
      </c>
      <c r="D17" s="143">
        <v>1</v>
      </c>
      <c r="E17" s="143">
        <v>6</v>
      </c>
      <c r="F17" s="143">
        <v>6</v>
      </c>
    </row>
    <row r="18" spans="1:6" s="114" customFormat="1" ht="17.25" customHeight="1">
      <c r="A18" s="113"/>
      <c r="B18" s="127" t="s">
        <v>137</v>
      </c>
      <c r="C18" s="150">
        <f>C16/C17</f>
        <v>10211646.656000001</v>
      </c>
      <c r="D18" s="150">
        <f t="shared" ref="D18:F18" si="2">D16/D17</f>
        <v>5107668.4640000006</v>
      </c>
      <c r="E18" s="150">
        <f t="shared" si="2"/>
        <v>1736504.5333333334</v>
      </c>
      <c r="F18" s="150">
        <f t="shared" si="2"/>
        <v>859918.93333333347</v>
      </c>
    </row>
    <row r="19" spans="1:6" s="118" customFormat="1" ht="4.5" customHeight="1">
      <c r="A19" s="117"/>
      <c r="B19" s="127"/>
      <c r="C19" s="151"/>
      <c r="D19" s="151"/>
      <c r="E19" s="151"/>
      <c r="F19" s="151"/>
    </row>
    <row r="20" spans="1:6" s="114" customFormat="1" ht="16.5" customHeight="1">
      <c r="A20" s="113"/>
      <c r="B20" s="127" t="s">
        <v>138</v>
      </c>
      <c r="C20" s="141"/>
      <c r="D20" s="141"/>
      <c r="E20" s="141"/>
      <c r="F20" s="141"/>
    </row>
    <row r="21" spans="1:6" s="114" customFormat="1" ht="17.25" customHeight="1">
      <c r="A21" s="113"/>
      <c r="B21" s="125" t="s">
        <v>134</v>
      </c>
      <c r="C21" s="142">
        <v>0.4</v>
      </c>
      <c r="D21" s="142">
        <v>0.2</v>
      </c>
      <c r="E21" s="142">
        <v>0.6</v>
      </c>
      <c r="F21" s="142">
        <v>0.9</v>
      </c>
    </row>
    <row r="22" spans="1:6" s="114" customFormat="1" ht="17.25" customHeight="1">
      <c r="A22" s="113"/>
      <c r="B22" s="125" t="s">
        <v>139</v>
      </c>
      <c r="C22" s="139">
        <f>(C11*C21)</f>
        <v>20623293.312000003</v>
      </c>
      <c r="D22" s="139">
        <f>(D11*D21)</f>
        <v>10415336.928000001</v>
      </c>
      <c r="E22" s="139">
        <f>(E11*E21)</f>
        <v>31557081.599999998</v>
      </c>
      <c r="F22" s="139">
        <f>(F11*F21)</f>
        <v>47335622.399999999</v>
      </c>
    </row>
    <row r="23" spans="1:6" s="114" customFormat="1" ht="17.25" customHeight="1">
      <c r="A23" s="113"/>
      <c r="B23" s="125" t="s">
        <v>136</v>
      </c>
      <c r="C23" s="143">
        <v>24</v>
      </c>
      <c r="D23" s="143">
        <v>6</v>
      </c>
      <c r="E23" s="143">
        <v>24</v>
      </c>
      <c r="F23" s="143">
        <v>42</v>
      </c>
    </row>
    <row r="24" spans="1:6" s="114" customFormat="1" ht="17.25" customHeight="1">
      <c r="A24" s="113"/>
      <c r="B24" s="127" t="s">
        <v>137</v>
      </c>
      <c r="C24" s="150">
        <f>C22/C23</f>
        <v>859303.88800000015</v>
      </c>
      <c r="D24" s="150">
        <f t="shared" ref="D24:F24" si="3">D22/D23</f>
        <v>1735889.4880000001</v>
      </c>
      <c r="E24" s="150">
        <f t="shared" si="3"/>
        <v>1314878.3999999999</v>
      </c>
      <c r="F24" s="150">
        <f t="shared" si="3"/>
        <v>1127038.6285714286</v>
      </c>
    </row>
    <row r="25" spans="1:6" s="114" customFormat="1" ht="4.5" customHeight="1">
      <c r="A25" s="113"/>
      <c r="B25" s="127"/>
      <c r="C25" s="152"/>
      <c r="D25" s="152"/>
      <c r="E25" s="152"/>
      <c r="F25" s="152"/>
    </row>
    <row r="26" spans="1:6" s="114" customFormat="1" ht="16.5" customHeight="1">
      <c r="A26" s="113"/>
      <c r="B26" s="127" t="s">
        <v>138</v>
      </c>
      <c r="C26" s="141"/>
      <c r="D26" s="141"/>
      <c r="E26" s="141"/>
      <c r="F26" s="141"/>
    </row>
    <row r="27" spans="1:6" s="114" customFormat="1" ht="17.25" customHeight="1">
      <c r="A27" s="113"/>
      <c r="B27" s="125" t="s">
        <v>134</v>
      </c>
      <c r="C27" s="142">
        <v>0.4</v>
      </c>
      <c r="D27" s="142">
        <v>0.7</v>
      </c>
      <c r="E27" s="142">
        <v>0.2</v>
      </c>
      <c r="F27" s="142"/>
    </row>
    <row r="28" spans="1:6" s="114" customFormat="1" ht="17.25" customHeight="1">
      <c r="A28" s="113"/>
      <c r="B28" s="125" t="s">
        <v>139</v>
      </c>
      <c r="C28" s="139">
        <f>+C27*C11</f>
        <v>20623293.312000003</v>
      </c>
      <c r="D28" s="139">
        <f>+D27*D11</f>
        <v>36453679.247999996</v>
      </c>
      <c r="E28" s="139">
        <f>+E27*E11</f>
        <v>10519027.200000001</v>
      </c>
      <c r="F28" s="139"/>
    </row>
    <row r="29" spans="1:6" s="114" customFormat="1" ht="17.25" customHeight="1">
      <c r="A29" s="113"/>
      <c r="B29" s="125" t="s">
        <v>136</v>
      </c>
      <c r="C29" s="143">
        <v>1</v>
      </c>
      <c r="D29" s="143">
        <v>30</v>
      </c>
      <c r="E29" s="143">
        <v>1</v>
      </c>
      <c r="F29" s="143"/>
    </row>
    <row r="30" spans="1:6" s="114" customFormat="1" ht="17.25" customHeight="1">
      <c r="A30" s="113"/>
      <c r="B30" s="126" t="s">
        <v>137</v>
      </c>
      <c r="C30" s="140">
        <f>C28/C29</f>
        <v>20623293.312000003</v>
      </c>
      <c r="D30" s="140">
        <f>D28/D29</f>
        <v>1215122.6416</v>
      </c>
      <c r="E30" s="140">
        <f t="shared" ref="E30" si="4">E28/E29</f>
        <v>10519027.200000001</v>
      </c>
      <c r="F30" s="140"/>
    </row>
    <row r="31" spans="1:6">
      <c r="F31" s="121" t="s">
        <v>150</v>
      </c>
    </row>
  </sheetData>
  <sheetProtection selectLockedCells="1" selectUnlockedCells="1"/>
  <mergeCells count="2">
    <mergeCell ref="C2:F2"/>
    <mergeCell ref="B4:B5"/>
  </mergeCells>
  <hyperlinks>
    <hyperlink ref="C4" location="'Deferred Cash'!A1" display="DEFERRED CASH TERM" xr:uid="{00000000-0004-0000-0800-000000000000}"/>
    <hyperlink ref="D4" location="'Spot DP'!A1" display="SPOT DOWNPAYMENT" xr:uid="{00000000-0004-0000-0800-000001000000}"/>
    <hyperlink ref="E4" location="Installment!A1" display="INSTALLMENT" xr:uid="{00000000-0004-0000-0800-000002000000}"/>
  </hyperlinks>
  <printOptions horizontalCentered="1"/>
  <pageMargins left="0" right="0" top="0.5" bottom="0.2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27</vt:i4>
      </vt:variant>
    </vt:vector>
  </HeadingPairs>
  <TitlesOfParts>
    <vt:vector size="46" baseType="lpstr">
      <vt:lpstr>9 cedar</vt:lpstr>
      <vt:lpstr>DATA SHEET</vt:lpstr>
      <vt:lpstr>Price List</vt:lpstr>
      <vt:lpstr>10 cedar</vt:lpstr>
      <vt:lpstr>11 elm</vt:lpstr>
      <vt:lpstr>3 cedar</vt:lpstr>
      <vt:lpstr>1 olive</vt:lpstr>
      <vt:lpstr>2 olive</vt:lpstr>
      <vt:lpstr>8 birch</vt:lpstr>
      <vt:lpstr>INST 1_Non-member </vt:lpstr>
      <vt:lpstr>INST 1_Member</vt:lpstr>
      <vt:lpstr>INST 2_Non-member</vt:lpstr>
      <vt:lpstr>INST 2_Member</vt:lpstr>
      <vt:lpstr>NO DP TERM 1_Non-member</vt:lpstr>
      <vt:lpstr>NP DP TERM 1_Member </vt:lpstr>
      <vt:lpstr>NO DP TERM 2_Non-member</vt:lpstr>
      <vt:lpstr>NP DP TERM 2_Member</vt:lpstr>
      <vt:lpstr>NO DP TERM 3_Non-member</vt:lpstr>
      <vt:lpstr>NO DP TERM 3_Member</vt:lpstr>
      <vt:lpstr>'1 olive'!Print_Area</vt:lpstr>
      <vt:lpstr>'10 cedar'!Print_Area</vt:lpstr>
      <vt:lpstr>'11 elm'!Print_Area</vt:lpstr>
      <vt:lpstr>'2 olive'!Print_Area</vt:lpstr>
      <vt:lpstr>'3 cedar'!Print_Area</vt:lpstr>
      <vt:lpstr>'8 birch'!Print_Area</vt:lpstr>
      <vt:lpstr>'9 cedar'!Print_Area</vt:lpstr>
      <vt:lpstr>'INST 1_Member'!Print_Area</vt:lpstr>
      <vt:lpstr>'INST 1_Non-member '!Print_Area</vt:lpstr>
      <vt:lpstr>'INST 2_Member'!Print_Area</vt:lpstr>
      <vt:lpstr>'INST 2_Non-member'!Print_Area</vt:lpstr>
      <vt:lpstr>'NO DP TERM 1_Non-member'!Print_Area</vt:lpstr>
      <vt:lpstr>'NO DP TERM 2_Non-member'!Print_Area</vt:lpstr>
      <vt:lpstr>'NO DP TERM 3_Member'!Print_Area</vt:lpstr>
      <vt:lpstr>'NO DP TERM 3_Non-member'!Print_Area</vt:lpstr>
      <vt:lpstr>'NP DP TERM 1_Member '!Print_Area</vt:lpstr>
      <vt:lpstr>'NP DP TERM 2_Member'!Print_Area</vt:lpstr>
      <vt:lpstr>'INST 1_Member'!Print_Titles</vt:lpstr>
      <vt:lpstr>'INST 1_Non-member '!Print_Titles</vt:lpstr>
      <vt:lpstr>'INST 2_Member'!Print_Titles</vt:lpstr>
      <vt:lpstr>'INST 2_Non-member'!Print_Titles</vt:lpstr>
      <vt:lpstr>'NO DP TERM 1_Non-member'!Print_Titles</vt:lpstr>
      <vt:lpstr>'NO DP TERM 2_Non-member'!Print_Titles</vt:lpstr>
      <vt:lpstr>'NO DP TERM 3_Member'!Print_Titles</vt:lpstr>
      <vt:lpstr>'NO DP TERM 3_Non-member'!Print_Titles</vt:lpstr>
      <vt:lpstr>'NP DP TERM 1_Member '!Print_Titles</vt:lpstr>
      <vt:lpstr>'NP DP TERM 2_Member'!Print_Titles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ariel david acuzar</cp:lastModifiedBy>
  <dcterms:created xsi:type="dcterms:W3CDTF">2019-12-13T07:03:59Z</dcterms:created>
  <dcterms:modified xsi:type="dcterms:W3CDTF">2019-12-13T07:04:00Z</dcterms:modified>
</cp:coreProperties>
</file>