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rielacuzar/Desktop/woodladns computation/"/>
    </mc:Choice>
  </mc:AlternateContent>
  <xr:revisionPtr revIDLastSave="0" documentId="8_{C538648F-5ED5-BC47-ACE2-530735F0843C}" xr6:coauthVersionLast="36" xr6:coauthVersionMax="36" xr10:uidLastSave="{00000000-0000-0000-0000-000000000000}"/>
  <bookViews>
    <workbookView xWindow="0" yWindow="460" windowWidth="27160" windowHeight="15120" tabRatio="952" activeTab="9" xr2:uid="{00000000-000D-0000-FFFF-FFFF00000000}"/>
  </bookViews>
  <sheets>
    <sheet name="9 cedar" sheetId="52" state="hidden" r:id="rId1"/>
    <sheet name="DATA SHEET" sheetId="1" state="hidden" r:id="rId2"/>
    <sheet name="Price List" sheetId="23" state="hidden" r:id="rId3"/>
    <sheet name="10 cedar" sheetId="53" state="hidden" r:id="rId4"/>
    <sheet name="11 elm" sheetId="54" state="hidden" r:id="rId5"/>
    <sheet name="3 cedar" sheetId="55" state="hidden" r:id="rId6"/>
    <sheet name="1 olive" sheetId="56" state="hidden" r:id="rId7"/>
    <sheet name="2 olive" sheetId="57" state="hidden" r:id="rId8"/>
    <sheet name="8 birch" sheetId="58" state="hidden" r:id="rId9"/>
    <sheet name="INST 1_Non-member " sheetId="61" r:id="rId10"/>
    <sheet name="INST 1_Member" sheetId="62" r:id="rId11"/>
    <sheet name="INST 2_Non-member" sheetId="63" r:id="rId12"/>
    <sheet name="INST 2_Member" sheetId="64" r:id="rId13"/>
    <sheet name="NO DP TERM 1_Non-member" sheetId="65" r:id="rId14"/>
    <sheet name="NP DP TERM 1_Member " sheetId="66" r:id="rId15"/>
    <sheet name="NO DP TERM 2_Non-member" sheetId="67" r:id="rId16"/>
    <sheet name="NP DP TERM 2_Member" sheetId="68" r:id="rId17"/>
    <sheet name="NO DP TERM 3_Non-member" sheetId="69" state="hidden" r:id="rId18"/>
    <sheet name="NO DP TERM 3_Member" sheetId="70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2008_CF_CONSO_PROJECT_SBU_CO" localSheetId="6">#REF!</definedName>
    <definedName name="_2008_CF_CONSO_PROJECT_SBU_CO" localSheetId="3">#REF!</definedName>
    <definedName name="_2008_CF_CONSO_PROJECT_SBU_CO" localSheetId="4">#REF!</definedName>
    <definedName name="_2008_CF_CONSO_PROJECT_SBU_CO" localSheetId="7">#REF!</definedName>
    <definedName name="_2008_CF_CONSO_PROJECT_SBU_CO" localSheetId="5">#REF!</definedName>
    <definedName name="_2008_CF_CONSO_PROJECT_SBU_CO" localSheetId="8">#REF!</definedName>
    <definedName name="_2008_CF_CONSO_PROJECT_SBU_CO" localSheetId="10">#REF!</definedName>
    <definedName name="_2008_CF_CONSO_PROJECT_SBU_CO" localSheetId="9">#REF!</definedName>
    <definedName name="_2008_CF_CONSO_PROJECT_SBU_CO" localSheetId="12">#REF!</definedName>
    <definedName name="_2008_CF_CONSO_PROJECT_SBU_CO" localSheetId="11">#REF!</definedName>
    <definedName name="_2008_CF_CONSO_PROJECT_SBU_CO" localSheetId="13">#REF!</definedName>
    <definedName name="_2008_CF_CONSO_PROJECT_SBU_CO" localSheetId="15">#REF!</definedName>
    <definedName name="_2008_CF_CONSO_PROJECT_SBU_CO" localSheetId="18">#REF!</definedName>
    <definedName name="_2008_CF_CONSO_PROJECT_SBU_CO" localSheetId="17">#REF!</definedName>
    <definedName name="_2008_CF_CONSO_PROJECT_SBU_CO" localSheetId="14">#REF!</definedName>
    <definedName name="_2008_CF_CONSO_PROJECT_SBU_CO" localSheetId="16">#REF!</definedName>
    <definedName name="_2008_CF_CONSO_PROJECT_SBU_CO">#REF!</definedName>
    <definedName name="_2008_CF1__PROJECT_SBU_CO" localSheetId="6">#REF!</definedName>
    <definedName name="_2008_CF1__PROJECT_SBU_CO" localSheetId="3">#REF!</definedName>
    <definedName name="_2008_CF1__PROJECT_SBU_CO" localSheetId="4">#REF!</definedName>
    <definedName name="_2008_CF1__PROJECT_SBU_CO" localSheetId="7">#REF!</definedName>
    <definedName name="_2008_CF1__PROJECT_SBU_CO" localSheetId="5">#REF!</definedName>
    <definedName name="_2008_CF1__PROJECT_SBU_CO" localSheetId="8">#REF!</definedName>
    <definedName name="_2008_CF1__PROJECT_SBU_CO" localSheetId="10">#REF!</definedName>
    <definedName name="_2008_CF1__PROJECT_SBU_CO" localSheetId="9">#REF!</definedName>
    <definedName name="_2008_CF1__PROJECT_SBU_CO" localSheetId="12">#REF!</definedName>
    <definedName name="_2008_CF1__PROJECT_SBU_CO" localSheetId="11">#REF!</definedName>
    <definedName name="_2008_CF1__PROJECT_SBU_CO" localSheetId="13">#REF!</definedName>
    <definedName name="_2008_CF1__PROJECT_SBU_CO" localSheetId="15">#REF!</definedName>
    <definedName name="_2008_CF1__PROJECT_SBU_CO" localSheetId="18">#REF!</definedName>
    <definedName name="_2008_CF1__PROJECT_SBU_CO" localSheetId="17">#REF!</definedName>
    <definedName name="_2008_CF1__PROJECT_SBU_CO" localSheetId="14">#REF!</definedName>
    <definedName name="_2008_CF1__PROJECT_SBU_CO" localSheetId="16">#REF!</definedName>
    <definedName name="_2008_CF1__PROJECT_SBU_CO">#REF!</definedName>
    <definedName name="_2008_PNL__PROJECT_SBU_CO" localSheetId="6">#REF!</definedName>
    <definedName name="_2008_PNL__PROJECT_SBU_CO" localSheetId="3">#REF!</definedName>
    <definedName name="_2008_PNL__PROJECT_SBU_CO" localSheetId="4">#REF!</definedName>
    <definedName name="_2008_PNL__PROJECT_SBU_CO" localSheetId="7">#REF!</definedName>
    <definedName name="_2008_PNL__PROJECT_SBU_CO" localSheetId="5">#REF!</definedName>
    <definedName name="_2008_PNL__PROJECT_SBU_CO" localSheetId="8">#REF!</definedName>
    <definedName name="_2008_PNL__PROJECT_SBU_CO" localSheetId="10">#REF!</definedName>
    <definedName name="_2008_PNL__PROJECT_SBU_CO" localSheetId="9">#REF!</definedName>
    <definedName name="_2008_PNL__PROJECT_SBU_CO" localSheetId="12">#REF!</definedName>
    <definedName name="_2008_PNL__PROJECT_SBU_CO" localSheetId="11">#REF!</definedName>
    <definedName name="_2008_PNL__PROJECT_SBU_CO" localSheetId="13">#REF!</definedName>
    <definedName name="_2008_PNL__PROJECT_SBU_CO" localSheetId="15">#REF!</definedName>
    <definedName name="_2008_PNL__PROJECT_SBU_CO" localSheetId="18">#REF!</definedName>
    <definedName name="_2008_PNL__PROJECT_SBU_CO" localSheetId="17">#REF!</definedName>
    <definedName name="_2008_PNL__PROJECT_SBU_CO" localSheetId="14">#REF!</definedName>
    <definedName name="_2008_PNL__PROJECT_SBU_CO" localSheetId="16">#REF!</definedName>
    <definedName name="_2008_PNL__PROJECT_SBU_CO">#REF!</definedName>
    <definedName name="_2008_PNL_1__PROJECT_SBU_CO" localSheetId="6">#REF!</definedName>
    <definedName name="_2008_PNL_1__PROJECT_SBU_CO" localSheetId="3">#REF!</definedName>
    <definedName name="_2008_PNL_1__PROJECT_SBU_CO" localSheetId="4">#REF!</definedName>
    <definedName name="_2008_PNL_1__PROJECT_SBU_CO" localSheetId="7">#REF!</definedName>
    <definedName name="_2008_PNL_1__PROJECT_SBU_CO" localSheetId="5">#REF!</definedName>
    <definedName name="_2008_PNL_1__PROJECT_SBU_CO" localSheetId="8">#REF!</definedName>
    <definedName name="_2008_PNL_1__PROJECT_SBU_CO" localSheetId="10">#REF!</definedName>
    <definedName name="_2008_PNL_1__PROJECT_SBU_CO" localSheetId="9">#REF!</definedName>
    <definedName name="_2008_PNL_1__PROJECT_SBU_CO" localSheetId="12">#REF!</definedName>
    <definedName name="_2008_PNL_1__PROJECT_SBU_CO" localSheetId="11">#REF!</definedName>
    <definedName name="_2008_PNL_1__PROJECT_SBU_CO" localSheetId="13">#REF!</definedName>
    <definedName name="_2008_PNL_1__PROJECT_SBU_CO" localSheetId="15">#REF!</definedName>
    <definedName name="_2008_PNL_1__PROJECT_SBU_CO" localSheetId="18">#REF!</definedName>
    <definedName name="_2008_PNL_1__PROJECT_SBU_CO" localSheetId="17">#REF!</definedName>
    <definedName name="_2008_PNL_1__PROJECT_SBU_CO" localSheetId="14">#REF!</definedName>
    <definedName name="_2008_PNL_1__PROJECT_SBU_CO" localSheetId="16">#REF!</definedName>
    <definedName name="_2008_PNL_1__PROJECT_SBU_CO">#REF!</definedName>
    <definedName name="_2009_CF_1" localSheetId="6">#REF!</definedName>
    <definedName name="_2009_CF_1" localSheetId="3">#REF!</definedName>
    <definedName name="_2009_CF_1" localSheetId="4">#REF!</definedName>
    <definedName name="_2009_CF_1" localSheetId="7">#REF!</definedName>
    <definedName name="_2009_CF_1" localSheetId="5">#REF!</definedName>
    <definedName name="_2009_CF_1" localSheetId="8">#REF!</definedName>
    <definedName name="_2009_CF_1" localSheetId="10">#REF!</definedName>
    <definedName name="_2009_CF_1" localSheetId="9">#REF!</definedName>
    <definedName name="_2009_CF_1" localSheetId="12">#REF!</definedName>
    <definedName name="_2009_CF_1" localSheetId="11">#REF!</definedName>
    <definedName name="_2009_CF_1" localSheetId="13">#REF!</definedName>
    <definedName name="_2009_CF_1" localSheetId="15">#REF!</definedName>
    <definedName name="_2009_CF_1" localSheetId="18">#REF!</definedName>
    <definedName name="_2009_CF_1" localSheetId="17">#REF!</definedName>
    <definedName name="_2009_CF_1" localSheetId="14">#REF!</definedName>
    <definedName name="_2009_CF_1" localSheetId="16">#REF!</definedName>
    <definedName name="_2009_CF_1">#REF!</definedName>
    <definedName name="_2009_CF_CONSO" localSheetId="6">#REF!</definedName>
    <definedName name="_2009_CF_CONSO" localSheetId="3">#REF!</definedName>
    <definedName name="_2009_CF_CONSO" localSheetId="4">#REF!</definedName>
    <definedName name="_2009_CF_CONSO" localSheetId="7">#REF!</definedName>
    <definedName name="_2009_CF_CONSO" localSheetId="5">#REF!</definedName>
    <definedName name="_2009_CF_CONSO" localSheetId="8">#REF!</definedName>
    <definedName name="_2009_CF_CONSO" localSheetId="10">#REF!</definedName>
    <definedName name="_2009_CF_CONSO" localSheetId="9">#REF!</definedName>
    <definedName name="_2009_CF_CONSO" localSheetId="12">#REF!</definedName>
    <definedName name="_2009_CF_CONSO" localSheetId="11">#REF!</definedName>
    <definedName name="_2009_CF_CONSO" localSheetId="13">#REF!</definedName>
    <definedName name="_2009_CF_CONSO" localSheetId="15">#REF!</definedName>
    <definedName name="_2009_CF_CONSO" localSheetId="18">#REF!</definedName>
    <definedName name="_2009_CF_CONSO" localSheetId="17">#REF!</definedName>
    <definedName name="_2009_CF_CONSO" localSheetId="14">#REF!</definedName>
    <definedName name="_2009_CF_CONSO" localSheetId="16">#REF!</definedName>
    <definedName name="_2009_CF_CONSO">#REF!</definedName>
    <definedName name="_2009_CONSO_PNL" localSheetId="6">#REF!</definedName>
    <definedName name="_2009_CONSO_PNL" localSheetId="3">#REF!</definedName>
    <definedName name="_2009_CONSO_PNL" localSheetId="4">#REF!</definedName>
    <definedName name="_2009_CONSO_PNL" localSheetId="7">#REF!</definedName>
    <definedName name="_2009_CONSO_PNL" localSheetId="5">#REF!</definedName>
    <definedName name="_2009_CONSO_PNL" localSheetId="8">#REF!</definedName>
    <definedName name="_2009_CONSO_PNL" localSheetId="10">#REF!</definedName>
    <definedName name="_2009_CONSO_PNL" localSheetId="9">#REF!</definedName>
    <definedName name="_2009_CONSO_PNL" localSheetId="12">#REF!</definedName>
    <definedName name="_2009_CONSO_PNL" localSheetId="11">#REF!</definedName>
    <definedName name="_2009_CONSO_PNL" localSheetId="13">#REF!</definedName>
    <definedName name="_2009_CONSO_PNL" localSheetId="15">#REF!</definedName>
    <definedName name="_2009_CONSO_PNL" localSheetId="18">#REF!</definedName>
    <definedName name="_2009_CONSO_PNL" localSheetId="17">#REF!</definedName>
    <definedName name="_2009_CONSO_PNL" localSheetId="14">#REF!</definedName>
    <definedName name="_2009_CONSO_PNL" localSheetId="16">#REF!</definedName>
    <definedName name="_2009_CONSO_PNL">#REF!</definedName>
    <definedName name="_2009_PNL" localSheetId="6">#REF!</definedName>
    <definedName name="_2009_PNL" localSheetId="3">#REF!</definedName>
    <definedName name="_2009_PNL" localSheetId="4">#REF!</definedName>
    <definedName name="_2009_PNL" localSheetId="7">#REF!</definedName>
    <definedName name="_2009_PNL" localSheetId="5">#REF!</definedName>
    <definedName name="_2009_PNL" localSheetId="8">#REF!</definedName>
    <definedName name="_2009_PNL" localSheetId="10">#REF!</definedName>
    <definedName name="_2009_PNL" localSheetId="9">#REF!</definedName>
    <definedName name="_2009_PNL" localSheetId="12">#REF!</definedName>
    <definedName name="_2009_PNL" localSheetId="11">#REF!</definedName>
    <definedName name="_2009_PNL" localSheetId="13">#REF!</definedName>
    <definedName name="_2009_PNL" localSheetId="15">#REF!</definedName>
    <definedName name="_2009_PNL" localSheetId="18">#REF!</definedName>
    <definedName name="_2009_PNL" localSheetId="17">#REF!</definedName>
    <definedName name="_2009_PNL" localSheetId="14">#REF!</definedName>
    <definedName name="_2009_PNL" localSheetId="16">#REF!</definedName>
    <definedName name="_2009_PNL">#REF!</definedName>
    <definedName name="_2009_PNL_1" localSheetId="6">#REF!</definedName>
    <definedName name="_2009_PNL_1" localSheetId="3">#REF!</definedName>
    <definedName name="_2009_PNL_1" localSheetId="4">#REF!</definedName>
    <definedName name="_2009_PNL_1" localSheetId="7">#REF!</definedName>
    <definedName name="_2009_PNL_1" localSheetId="5">#REF!</definedName>
    <definedName name="_2009_PNL_1" localSheetId="8">#REF!</definedName>
    <definedName name="_2009_PNL_1" localSheetId="10">#REF!</definedName>
    <definedName name="_2009_PNL_1" localSheetId="9">#REF!</definedName>
    <definedName name="_2009_PNL_1" localSheetId="12">#REF!</definedName>
    <definedName name="_2009_PNL_1" localSheetId="11">#REF!</definedName>
    <definedName name="_2009_PNL_1" localSheetId="13">#REF!</definedName>
    <definedName name="_2009_PNL_1" localSheetId="15">#REF!</definedName>
    <definedName name="_2009_PNL_1" localSheetId="18">#REF!</definedName>
    <definedName name="_2009_PNL_1" localSheetId="17">#REF!</definedName>
    <definedName name="_2009_PNL_1" localSheetId="14">#REF!</definedName>
    <definedName name="_2009_PNL_1" localSheetId="16">#REF!</definedName>
    <definedName name="_2009_PNL_1">#REF!</definedName>
    <definedName name="_2010_CF_1" localSheetId="6">#REF!</definedName>
    <definedName name="_2010_CF_1" localSheetId="3">#REF!</definedName>
    <definedName name="_2010_CF_1" localSheetId="4">#REF!</definedName>
    <definedName name="_2010_CF_1" localSheetId="7">#REF!</definedName>
    <definedName name="_2010_CF_1" localSheetId="5">#REF!</definedName>
    <definedName name="_2010_CF_1" localSheetId="8">#REF!</definedName>
    <definedName name="_2010_CF_1" localSheetId="10">#REF!</definedName>
    <definedName name="_2010_CF_1" localSheetId="9">#REF!</definedName>
    <definedName name="_2010_CF_1" localSheetId="12">#REF!</definedName>
    <definedName name="_2010_CF_1" localSheetId="11">#REF!</definedName>
    <definedName name="_2010_CF_1" localSheetId="13">#REF!</definedName>
    <definedName name="_2010_CF_1" localSheetId="15">#REF!</definedName>
    <definedName name="_2010_CF_1" localSheetId="18">#REF!</definedName>
    <definedName name="_2010_CF_1" localSheetId="17">#REF!</definedName>
    <definedName name="_2010_CF_1" localSheetId="14">#REF!</definedName>
    <definedName name="_2010_CF_1" localSheetId="16">#REF!</definedName>
    <definedName name="_2010_CF_1">#REF!</definedName>
    <definedName name="_2010_CF_CONSO" localSheetId="6">#REF!</definedName>
    <definedName name="_2010_CF_CONSO" localSheetId="3">#REF!</definedName>
    <definedName name="_2010_CF_CONSO" localSheetId="4">#REF!</definedName>
    <definedName name="_2010_CF_CONSO" localSheetId="7">#REF!</definedName>
    <definedName name="_2010_CF_CONSO" localSheetId="5">#REF!</definedName>
    <definedName name="_2010_CF_CONSO" localSheetId="8">#REF!</definedName>
    <definedName name="_2010_CF_CONSO" localSheetId="10">#REF!</definedName>
    <definedName name="_2010_CF_CONSO" localSheetId="9">#REF!</definedName>
    <definedName name="_2010_CF_CONSO" localSheetId="12">#REF!</definedName>
    <definedName name="_2010_CF_CONSO" localSheetId="11">#REF!</definedName>
    <definedName name="_2010_CF_CONSO" localSheetId="13">#REF!</definedName>
    <definedName name="_2010_CF_CONSO" localSheetId="15">#REF!</definedName>
    <definedName name="_2010_CF_CONSO" localSheetId="18">#REF!</definedName>
    <definedName name="_2010_CF_CONSO" localSheetId="17">#REF!</definedName>
    <definedName name="_2010_CF_CONSO" localSheetId="14">#REF!</definedName>
    <definedName name="_2010_CF_CONSO" localSheetId="16">#REF!</definedName>
    <definedName name="_2010_CF_CONSO">#REF!</definedName>
    <definedName name="_2010_CONSO_PNL" localSheetId="6">#REF!</definedName>
    <definedName name="_2010_CONSO_PNL" localSheetId="3">#REF!</definedName>
    <definedName name="_2010_CONSO_PNL" localSheetId="4">#REF!</definedName>
    <definedName name="_2010_CONSO_PNL" localSheetId="7">#REF!</definedName>
    <definedName name="_2010_CONSO_PNL" localSheetId="5">#REF!</definedName>
    <definedName name="_2010_CONSO_PNL" localSheetId="8">#REF!</definedName>
    <definedName name="_2010_CONSO_PNL" localSheetId="10">#REF!</definedName>
    <definedName name="_2010_CONSO_PNL" localSheetId="9">#REF!</definedName>
    <definedName name="_2010_CONSO_PNL" localSheetId="12">#REF!</definedName>
    <definedName name="_2010_CONSO_PNL" localSheetId="11">#REF!</definedName>
    <definedName name="_2010_CONSO_PNL" localSheetId="13">#REF!</definedName>
    <definedName name="_2010_CONSO_PNL" localSheetId="15">#REF!</definedName>
    <definedName name="_2010_CONSO_PNL" localSheetId="18">#REF!</definedName>
    <definedName name="_2010_CONSO_PNL" localSheetId="17">#REF!</definedName>
    <definedName name="_2010_CONSO_PNL" localSheetId="14">#REF!</definedName>
    <definedName name="_2010_CONSO_PNL" localSheetId="16">#REF!</definedName>
    <definedName name="_2010_CONSO_PNL">#REF!</definedName>
    <definedName name="_2010_PNL" localSheetId="6">#REF!</definedName>
    <definedName name="_2010_PNL" localSheetId="3">#REF!</definedName>
    <definedName name="_2010_PNL" localSheetId="4">#REF!</definedName>
    <definedName name="_2010_PNL" localSheetId="7">#REF!</definedName>
    <definedName name="_2010_PNL" localSheetId="5">#REF!</definedName>
    <definedName name="_2010_PNL" localSheetId="8">#REF!</definedName>
    <definedName name="_2010_PNL" localSheetId="10">#REF!</definedName>
    <definedName name="_2010_PNL" localSheetId="9">#REF!</definedName>
    <definedName name="_2010_PNL" localSheetId="12">#REF!</definedName>
    <definedName name="_2010_PNL" localSheetId="11">#REF!</definedName>
    <definedName name="_2010_PNL" localSheetId="13">#REF!</definedName>
    <definedName name="_2010_PNL" localSheetId="15">#REF!</definedName>
    <definedName name="_2010_PNL" localSheetId="18">#REF!</definedName>
    <definedName name="_2010_PNL" localSheetId="17">#REF!</definedName>
    <definedName name="_2010_PNL" localSheetId="14">#REF!</definedName>
    <definedName name="_2010_PNL" localSheetId="16">#REF!</definedName>
    <definedName name="_2010_PNL">#REF!</definedName>
    <definedName name="_2010_PNL_1" localSheetId="6">#REF!</definedName>
    <definedName name="_2010_PNL_1" localSheetId="3">#REF!</definedName>
    <definedName name="_2010_PNL_1" localSheetId="4">#REF!</definedName>
    <definedName name="_2010_PNL_1" localSheetId="7">#REF!</definedName>
    <definedName name="_2010_PNL_1" localSheetId="5">#REF!</definedName>
    <definedName name="_2010_PNL_1" localSheetId="8">#REF!</definedName>
    <definedName name="_2010_PNL_1" localSheetId="10">#REF!</definedName>
    <definedName name="_2010_PNL_1" localSheetId="9">#REF!</definedName>
    <definedName name="_2010_PNL_1" localSheetId="12">#REF!</definedName>
    <definedName name="_2010_PNL_1" localSheetId="11">#REF!</definedName>
    <definedName name="_2010_PNL_1" localSheetId="13">#REF!</definedName>
    <definedName name="_2010_PNL_1" localSheetId="15">#REF!</definedName>
    <definedName name="_2010_PNL_1" localSheetId="18">#REF!</definedName>
    <definedName name="_2010_PNL_1" localSheetId="17">#REF!</definedName>
    <definedName name="_2010_PNL_1" localSheetId="14">#REF!</definedName>
    <definedName name="_2010_PNL_1" localSheetId="16">#REF!</definedName>
    <definedName name="_2010_PNL_1">#REF!</definedName>
    <definedName name="\" localSheetId="6">#REF!</definedName>
    <definedName name="\" localSheetId="3">#REF!</definedName>
    <definedName name="\" localSheetId="4">#REF!</definedName>
    <definedName name="\" localSheetId="7">#REF!</definedName>
    <definedName name="\" localSheetId="5">#REF!</definedName>
    <definedName name="\" localSheetId="8">#REF!</definedName>
    <definedName name="\" localSheetId="0">#REF!</definedName>
    <definedName name="A_P_Brand_Identity_Advertising" localSheetId="6">#REF!</definedName>
    <definedName name="A_P_Brand_Identity_Advertising" localSheetId="3">#REF!</definedName>
    <definedName name="A_P_Brand_Identity_Advertising" localSheetId="4">#REF!</definedName>
    <definedName name="A_P_Brand_Identity_Advertising" localSheetId="7">#REF!</definedName>
    <definedName name="A_P_Brand_Identity_Advertising" localSheetId="5">#REF!</definedName>
    <definedName name="A_P_Brand_Identity_Advertising" localSheetId="8">#REF!</definedName>
    <definedName name="A_P_Brand_Identity_Advertising" localSheetId="10">#REF!</definedName>
    <definedName name="A_P_Brand_Identity_Advertising" localSheetId="9">#REF!</definedName>
    <definedName name="A_P_Brand_Identity_Advertising" localSheetId="12">#REF!</definedName>
    <definedName name="A_P_Brand_Identity_Advertising" localSheetId="11">#REF!</definedName>
    <definedName name="A_P_Brand_Identity_Advertising" localSheetId="13">#REF!</definedName>
    <definedName name="A_P_Brand_Identity_Advertising" localSheetId="15">#REF!</definedName>
    <definedName name="A_P_Brand_Identity_Advertising" localSheetId="18">#REF!</definedName>
    <definedName name="A_P_Brand_Identity_Advertising" localSheetId="17">#REF!</definedName>
    <definedName name="A_P_Brand_Identity_Advertising" localSheetId="14">#REF!</definedName>
    <definedName name="A_P_Brand_Identity_Advertising" localSheetId="16">#REF!</definedName>
    <definedName name="A_P_Brand_Identity_Advertising">#REF!</definedName>
    <definedName name="A_P_Direct_Marketing" localSheetId="6">#REF!</definedName>
    <definedName name="A_P_Direct_Marketing" localSheetId="3">#REF!</definedName>
    <definedName name="A_P_Direct_Marketing" localSheetId="4">#REF!</definedName>
    <definedName name="A_P_Direct_Marketing" localSheetId="7">#REF!</definedName>
    <definedName name="A_P_Direct_Marketing" localSheetId="5">#REF!</definedName>
    <definedName name="A_P_Direct_Marketing" localSheetId="8">#REF!</definedName>
    <definedName name="A_P_Direct_Marketing" localSheetId="10">#REF!</definedName>
    <definedName name="A_P_Direct_Marketing" localSheetId="9">#REF!</definedName>
    <definedName name="A_P_Direct_Marketing" localSheetId="12">#REF!</definedName>
    <definedName name="A_P_Direct_Marketing" localSheetId="11">#REF!</definedName>
    <definedName name="A_P_Direct_Marketing" localSheetId="13">#REF!</definedName>
    <definedName name="A_P_Direct_Marketing" localSheetId="15">#REF!</definedName>
    <definedName name="A_P_Direct_Marketing" localSheetId="18">#REF!</definedName>
    <definedName name="A_P_Direct_Marketing" localSheetId="17">#REF!</definedName>
    <definedName name="A_P_Direct_Marketing" localSheetId="14">#REF!</definedName>
    <definedName name="A_P_Direct_Marketing" localSheetId="16">#REF!</definedName>
    <definedName name="A_P_Direct_Marketing">#REF!</definedName>
    <definedName name="A_P_Lifestyle_Tours" localSheetId="6">#REF!</definedName>
    <definedName name="A_P_Lifestyle_Tours" localSheetId="3">#REF!</definedName>
    <definedName name="A_P_Lifestyle_Tours" localSheetId="4">#REF!</definedName>
    <definedName name="A_P_Lifestyle_Tours" localSheetId="7">#REF!</definedName>
    <definedName name="A_P_Lifestyle_Tours" localSheetId="5">#REF!</definedName>
    <definedName name="A_P_Lifestyle_Tours" localSheetId="8">#REF!</definedName>
    <definedName name="A_P_Lifestyle_Tours" localSheetId="10">#REF!</definedName>
    <definedName name="A_P_Lifestyle_Tours" localSheetId="9">#REF!</definedName>
    <definedName name="A_P_Lifestyle_Tours" localSheetId="12">#REF!</definedName>
    <definedName name="A_P_Lifestyle_Tours" localSheetId="11">#REF!</definedName>
    <definedName name="A_P_Lifestyle_Tours" localSheetId="13">#REF!</definedName>
    <definedName name="A_P_Lifestyle_Tours" localSheetId="15">#REF!</definedName>
    <definedName name="A_P_Lifestyle_Tours" localSheetId="18">#REF!</definedName>
    <definedName name="A_P_Lifestyle_Tours" localSheetId="17">#REF!</definedName>
    <definedName name="A_P_Lifestyle_Tours" localSheetId="14">#REF!</definedName>
    <definedName name="A_P_Lifestyle_Tours" localSheetId="16">#REF!</definedName>
    <definedName name="A_P_Lifestyle_Tours">#REF!</definedName>
    <definedName name="A_P_New_Media_Non_Trad_Ad" localSheetId="6">#REF!</definedName>
    <definedName name="A_P_New_Media_Non_Trad_Ad" localSheetId="3">#REF!</definedName>
    <definedName name="A_P_New_Media_Non_Trad_Ad" localSheetId="4">#REF!</definedName>
    <definedName name="A_P_New_Media_Non_Trad_Ad" localSheetId="7">#REF!</definedName>
    <definedName name="A_P_New_Media_Non_Trad_Ad" localSheetId="5">#REF!</definedName>
    <definedName name="A_P_New_Media_Non_Trad_Ad" localSheetId="8">#REF!</definedName>
    <definedName name="A_P_New_Media_Non_Trad_Ad" localSheetId="10">#REF!</definedName>
    <definedName name="A_P_New_Media_Non_Trad_Ad" localSheetId="9">#REF!</definedName>
    <definedName name="A_P_New_Media_Non_Trad_Ad" localSheetId="12">#REF!</definedName>
    <definedName name="A_P_New_Media_Non_Trad_Ad" localSheetId="11">#REF!</definedName>
    <definedName name="A_P_New_Media_Non_Trad_Ad" localSheetId="13">#REF!</definedName>
    <definedName name="A_P_New_Media_Non_Trad_Ad" localSheetId="15">#REF!</definedName>
    <definedName name="A_P_New_Media_Non_Trad_Ad" localSheetId="18">#REF!</definedName>
    <definedName name="A_P_New_Media_Non_Trad_Ad" localSheetId="17">#REF!</definedName>
    <definedName name="A_P_New_Media_Non_Trad_Ad" localSheetId="14">#REF!</definedName>
    <definedName name="A_P_New_Media_Non_Trad_Ad" localSheetId="16">#REF!</definedName>
    <definedName name="A_P_New_Media_Non_Trad_Ad">#REF!</definedName>
    <definedName name="A_P_On_E_Marketing" localSheetId="6">#REF!</definedName>
    <definedName name="A_P_On_E_Marketing" localSheetId="3">#REF!</definedName>
    <definedName name="A_P_On_E_Marketing" localSheetId="4">#REF!</definedName>
    <definedName name="A_P_On_E_Marketing" localSheetId="7">#REF!</definedName>
    <definedName name="A_P_On_E_Marketing" localSheetId="5">#REF!</definedName>
    <definedName name="A_P_On_E_Marketing" localSheetId="8">#REF!</definedName>
    <definedName name="A_P_On_E_Marketing" localSheetId="10">#REF!</definedName>
    <definedName name="A_P_On_E_Marketing" localSheetId="9">#REF!</definedName>
    <definedName name="A_P_On_E_Marketing" localSheetId="12">#REF!</definedName>
    <definedName name="A_P_On_E_Marketing" localSheetId="11">#REF!</definedName>
    <definedName name="A_P_On_E_Marketing" localSheetId="13">#REF!</definedName>
    <definedName name="A_P_On_E_Marketing" localSheetId="15">#REF!</definedName>
    <definedName name="A_P_On_E_Marketing" localSheetId="18">#REF!</definedName>
    <definedName name="A_P_On_E_Marketing" localSheetId="17">#REF!</definedName>
    <definedName name="A_P_On_E_Marketing" localSheetId="14">#REF!</definedName>
    <definedName name="A_P_On_E_Marketing" localSheetId="16">#REF!</definedName>
    <definedName name="A_P_On_E_Marketing">#REF!</definedName>
    <definedName name="A_P_On_Site_Collaterals" localSheetId="6">#REF!</definedName>
    <definedName name="A_P_On_Site_Collaterals" localSheetId="3">#REF!</definedName>
    <definedName name="A_P_On_Site_Collaterals" localSheetId="4">#REF!</definedName>
    <definedName name="A_P_On_Site_Collaterals" localSheetId="7">#REF!</definedName>
    <definedName name="A_P_On_Site_Collaterals" localSheetId="5">#REF!</definedName>
    <definedName name="A_P_On_Site_Collaterals" localSheetId="8">#REF!</definedName>
    <definedName name="A_P_On_Site_Collaterals" localSheetId="10">#REF!</definedName>
    <definedName name="A_P_On_Site_Collaterals" localSheetId="9">#REF!</definedName>
    <definedName name="A_P_On_Site_Collaterals" localSheetId="12">#REF!</definedName>
    <definedName name="A_P_On_Site_Collaterals" localSheetId="11">#REF!</definedName>
    <definedName name="A_P_On_Site_Collaterals" localSheetId="13">#REF!</definedName>
    <definedName name="A_P_On_Site_Collaterals" localSheetId="15">#REF!</definedName>
    <definedName name="A_P_On_Site_Collaterals" localSheetId="18">#REF!</definedName>
    <definedName name="A_P_On_Site_Collaterals" localSheetId="17">#REF!</definedName>
    <definedName name="A_P_On_Site_Collaterals" localSheetId="14">#REF!</definedName>
    <definedName name="A_P_On_Site_Collaterals" localSheetId="16">#REF!</definedName>
    <definedName name="A_P_On_Site_Collaterals">#REF!</definedName>
    <definedName name="A_P_Outdoor_Advertising" localSheetId="6">#REF!</definedName>
    <definedName name="A_P_Outdoor_Advertising" localSheetId="3">#REF!</definedName>
    <definedName name="A_P_Outdoor_Advertising" localSheetId="4">#REF!</definedName>
    <definedName name="A_P_Outdoor_Advertising" localSheetId="7">#REF!</definedName>
    <definedName name="A_P_Outdoor_Advertising" localSheetId="5">#REF!</definedName>
    <definedName name="A_P_Outdoor_Advertising" localSheetId="8">#REF!</definedName>
    <definedName name="A_P_Outdoor_Advertising" localSheetId="10">#REF!</definedName>
    <definedName name="A_P_Outdoor_Advertising" localSheetId="9">#REF!</definedName>
    <definedName name="A_P_Outdoor_Advertising" localSheetId="12">#REF!</definedName>
    <definedName name="A_P_Outdoor_Advertising" localSheetId="11">#REF!</definedName>
    <definedName name="A_P_Outdoor_Advertising" localSheetId="13">#REF!</definedName>
    <definedName name="A_P_Outdoor_Advertising" localSheetId="15">#REF!</definedName>
    <definedName name="A_P_Outdoor_Advertising" localSheetId="18">#REF!</definedName>
    <definedName name="A_P_Outdoor_Advertising" localSheetId="17">#REF!</definedName>
    <definedName name="A_P_Outdoor_Advertising" localSheetId="14">#REF!</definedName>
    <definedName name="A_P_Outdoor_Advertising" localSheetId="16">#REF!</definedName>
    <definedName name="A_P_Outdoor_Advertising">#REF!</definedName>
    <definedName name="A_P_Print_Advertising" localSheetId="6">#REF!</definedName>
    <definedName name="A_P_Print_Advertising" localSheetId="3">#REF!</definedName>
    <definedName name="A_P_Print_Advertising" localSheetId="4">#REF!</definedName>
    <definedName name="A_P_Print_Advertising" localSheetId="7">#REF!</definedName>
    <definedName name="A_P_Print_Advertising" localSheetId="5">#REF!</definedName>
    <definedName name="A_P_Print_Advertising" localSheetId="8">#REF!</definedName>
    <definedName name="A_P_Print_Advertising" localSheetId="10">#REF!</definedName>
    <definedName name="A_P_Print_Advertising" localSheetId="9">#REF!</definedName>
    <definedName name="A_P_Print_Advertising" localSheetId="12">#REF!</definedName>
    <definedName name="A_P_Print_Advertising" localSheetId="11">#REF!</definedName>
    <definedName name="A_P_Print_Advertising" localSheetId="13">#REF!</definedName>
    <definedName name="A_P_Print_Advertising" localSheetId="15">#REF!</definedName>
    <definedName name="A_P_Print_Advertising" localSheetId="18">#REF!</definedName>
    <definedName name="A_P_Print_Advertising" localSheetId="17">#REF!</definedName>
    <definedName name="A_P_Print_Advertising" localSheetId="14">#REF!</definedName>
    <definedName name="A_P_Print_Advertising" localSheetId="16">#REF!</definedName>
    <definedName name="A_P_Print_Advertising">#REF!</definedName>
    <definedName name="A_P_Radio_Advertising" localSheetId="6">#REF!</definedName>
    <definedName name="A_P_Radio_Advertising" localSheetId="3">#REF!</definedName>
    <definedName name="A_P_Radio_Advertising" localSheetId="4">#REF!</definedName>
    <definedName name="A_P_Radio_Advertising" localSheetId="7">#REF!</definedName>
    <definedName name="A_P_Radio_Advertising" localSheetId="5">#REF!</definedName>
    <definedName name="A_P_Radio_Advertising" localSheetId="8">#REF!</definedName>
    <definedName name="A_P_Radio_Advertising" localSheetId="10">#REF!</definedName>
    <definedName name="A_P_Radio_Advertising" localSheetId="9">#REF!</definedName>
    <definedName name="A_P_Radio_Advertising" localSheetId="12">#REF!</definedName>
    <definedName name="A_P_Radio_Advertising" localSheetId="11">#REF!</definedName>
    <definedName name="A_P_Radio_Advertising" localSheetId="13">#REF!</definedName>
    <definedName name="A_P_Radio_Advertising" localSheetId="15">#REF!</definedName>
    <definedName name="A_P_Radio_Advertising" localSheetId="18">#REF!</definedName>
    <definedName name="A_P_Radio_Advertising" localSheetId="17">#REF!</definedName>
    <definedName name="A_P_Radio_Advertising" localSheetId="14">#REF!</definedName>
    <definedName name="A_P_Radio_Advertising" localSheetId="16">#REF!</definedName>
    <definedName name="A_P_Radio_Advertising">#REF!</definedName>
    <definedName name="A_P_Sales_Materials_Collaterals" localSheetId="6">#REF!</definedName>
    <definedName name="A_P_Sales_Materials_Collaterals" localSheetId="3">#REF!</definedName>
    <definedName name="A_P_Sales_Materials_Collaterals" localSheetId="4">#REF!</definedName>
    <definedName name="A_P_Sales_Materials_Collaterals" localSheetId="7">#REF!</definedName>
    <definedName name="A_P_Sales_Materials_Collaterals" localSheetId="5">#REF!</definedName>
    <definedName name="A_P_Sales_Materials_Collaterals" localSheetId="8">#REF!</definedName>
    <definedName name="A_P_Sales_Materials_Collaterals" localSheetId="10">#REF!</definedName>
    <definedName name="A_P_Sales_Materials_Collaterals" localSheetId="9">#REF!</definedName>
    <definedName name="A_P_Sales_Materials_Collaterals" localSheetId="12">#REF!</definedName>
    <definedName name="A_P_Sales_Materials_Collaterals" localSheetId="11">#REF!</definedName>
    <definedName name="A_P_Sales_Materials_Collaterals" localSheetId="13">#REF!</definedName>
    <definedName name="A_P_Sales_Materials_Collaterals" localSheetId="15">#REF!</definedName>
    <definedName name="A_P_Sales_Materials_Collaterals" localSheetId="18">#REF!</definedName>
    <definedName name="A_P_Sales_Materials_Collaterals" localSheetId="17">#REF!</definedName>
    <definedName name="A_P_Sales_Materials_Collaterals" localSheetId="14">#REF!</definedName>
    <definedName name="A_P_Sales_Materials_Collaterals" localSheetId="16">#REF!</definedName>
    <definedName name="A_P_Sales_Materials_Collaterals">#REF!</definedName>
    <definedName name="A_P_TV_Advertising" localSheetId="6">#REF!</definedName>
    <definedName name="A_P_TV_Advertising" localSheetId="3">#REF!</definedName>
    <definedName name="A_P_TV_Advertising" localSheetId="4">#REF!</definedName>
    <definedName name="A_P_TV_Advertising" localSheetId="7">#REF!</definedName>
    <definedName name="A_P_TV_Advertising" localSheetId="5">#REF!</definedName>
    <definedName name="A_P_TV_Advertising" localSheetId="8">#REF!</definedName>
    <definedName name="A_P_TV_Advertising" localSheetId="10">#REF!</definedName>
    <definedName name="A_P_TV_Advertising" localSheetId="9">#REF!</definedName>
    <definedName name="A_P_TV_Advertising" localSheetId="12">#REF!</definedName>
    <definedName name="A_P_TV_Advertising" localSheetId="11">#REF!</definedName>
    <definedName name="A_P_TV_Advertising" localSheetId="13">#REF!</definedName>
    <definedName name="A_P_TV_Advertising" localSheetId="15">#REF!</definedName>
    <definedName name="A_P_TV_Advertising" localSheetId="18">#REF!</definedName>
    <definedName name="A_P_TV_Advertising" localSheetId="17">#REF!</definedName>
    <definedName name="A_P_TV_Advertising" localSheetId="14">#REF!</definedName>
    <definedName name="A_P_TV_Advertising" localSheetId="16">#REF!</definedName>
    <definedName name="A_P_TV_Advertising">#REF!</definedName>
    <definedName name="AdPromo">[1]Assumptions!$E$77</definedName>
    <definedName name="ALLOW" localSheetId="6">#REF!</definedName>
    <definedName name="ALLOW" localSheetId="3">#REF!</definedName>
    <definedName name="ALLOW" localSheetId="4">#REF!</definedName>
    <definedName name="ALLOW" localSheetId="7">#REF!</definedName>
    <definedName name="ALLOW" localSheetId="5">#REF!</definedName>
    <definedName name="ALLOW" localSheetId="8">#REF!</definedName>
    <definedName name="ALLOW" localSheetId="10">#REF!</definedName>
    <definedName name="ALLOW" localSheetId="9">#REF!</definedName>
    <definedName name="ALLOW" localSheetId="12">#REF!</definedName>
    <definedName name="ALLOW" localSheetId="11">#REF!</definedName>
    <definedName name="ALLOW" localSheetId="13">#REF!</definedName>
    <definedName name="ALLOW" localSheetId="15">#REF!</definedName>
    <definedName name="ALLOW" localSheetId="18">#REF!</definedName>
    <definedName name="ALLOW" localSheetId="17">#REF!</definedName>
    <definedName name="ALLOW" localSheetId="14">#REF!</definedName>
    <definedName name="ALLOW" localSheetId="16">#REF!</definedName>
    <definedName name="ALLOW">#REF!</definedName>
    <definedName name="annual_loan">'[2]loans:cap interest'!$A$1:$H$57</definedName>
    <definedName name="AREA" localSheetId="6">#REF!</definedName>
    <definedName name="AREA" localSheetId="3">#REF!</definedName>
    <definedName name="AREA" localSheetId="4">#REF!</definedName>
    <definedName name="AREA" localSheetId="7">#REF!</definedName>
    <definedName name="AREA" localSheetId="5">#REF!</definedName>
    <definedName name="AREA" localSheetId="8">#REF!</definedName>
    <definedName name="AREA" localSheetId="10">#REF!</definedName>
    <definedName name="AREA" localSheetId="9">#REF!</definedName>
    <definedName name="AREA" localSheetId="12">#REF!</definedName>
    <definedName name="AREA" localSheetId="11">#REF!</definedName>
    <definedName name="AREA" localSheetId="13">#REF!</definedName>
    <definedName name="AREA" localSheetId="15">#REF!</definedName>
    <definedName name="AREA" localSheetId="18">#REF!</definedName>
    <definedName name="AREA" localSheetId="17">#REF!</definedName>
    <definedName name="AREA" localSheetId="14">#REF!</definedName>
    <definedName name="AREA" localSheetId="16">#REF!</definedName>
    <definedName name="AREA">#REF!</definedName>
    <definedName name="AREA_INTL" localSheetId="6">#REF!</definedName>
    <definedName name="AREA_INTL" localSheetId="3">#REF!</definedName>
    <definedName name="AREA_INTL" localSheetId="4">#REF!</definedName>
    <definedName name="AREA_INTL" localSheetId="7">#REF!</definedName>
    <definedName name="AREA_INTL" localSheetId="5">#REF!</definedName>
    <definedName name="AREA_INTL" localSheetId="8">#REF!</definedName>
    <definedName name="AREA_INTL" localSheetId="10">#REF!</definedName>
    <definedName name="AREA_INTL" localSheetId="9">#REF!</definedName>
    <definedName name="AREA_INTL" localSheetId="12">#REF!</definedName>
    <definedName name="AREA_INTL" localSheetId="11">#REF!</definedName>
    <definedName name="AREA_INTL" localSheetId="13">#REF!</definedName>
    <definedName name="AREA_INTL" localSheetId="15">#REF!</definedName>
    <definedName name="AREA_INTL" localSheetId="18">#REF!</definedName>
    <definedName name="AREA_INTL" localSheetId="17">#REF!</definedName>
    <definedName name="AREA_INTL" localSheetId="14">#REF!</definedName>
    <definedName name="AREA_INTL" localSheetId="16">#REF!</definedName>
    <definedName name="AREA_INTL">#REF!</definedName>
    <definedName name="BaseNPV" localSheetId="6">#REF!</definedName>
    <definedName name="BaseNPV" localSheetId="3">#REF!</definedName>
    <definedName name="BaseNPV" localSheetId="4">#REF!</definedName>
    <definedName name="BaseNPV" localSheetId="7">#REF!</definedName>
    <definedName name="BaseNPV" localSheetId="5">#REF!</definedName>
    <definedName name="BaseNPV" localSheetId="8">#REF!</definedName>
    <definedName name="BaseNPV" localSheetId="0">#REF!</definedName>
    <definedName name="BaseNPV_1" localSheetId="6">#REF!</definedName>
    <definedName name="BaseNPV_1" localSheetId="3">#REF!</definedName>
    <definedName name="BaseNPV_1" localSheetId="4">#REF!</definedName>
    <definedName name="BaseNPV_1" localSheetId="7">#REF!</definedName>
    <definedName name="BaseNPV_1" localSheetId="5">#REF!</definedName>
    <definedName name="BaseNPV_1" localSheetId="8">#REF!</definedName>
    <definedName name="BaseNPV_1" localSheetId="0">#REF!</definedName>
    <definedName name="bv">'[3]equity summary:summary'!$C$71:$C$72</definedName>
    <definedName name="carplan" localSheetId="6">#REF!</definedName>
    <definedName name="carplan" localSheetId="3">#REF!</definedName>
    <definedName name="carplan" localSheetId="4">#REF!</definedName>
    <definedName name="carplan" localSheetId="7">#REF!</definedName>
    <definedName name="carplan" localSheetId="5">#REF!</definedName>
    <definedName name="carplan" localSheetId="8">#REF!</definedName>
    <definedName name="carplan" localSheetId="10">#REF!</definedName>
    <definedName name="carplan" localSheetId="9">#REF!</definedName>
    <definedName name="carplan" localSheetId="12">#REF!</definedName>
    <definedName name="carplan" localSheetId="11">#REF!</definedName>
    <definedName name="carplan" localSheetId="13">#REF!</definedName>
    <definedName name="carplan" localSheetId="15">#REF!</definedName>
    <definedName name="carplan" localSheetId="18">#REF!</definedName>
    <definedName name="carplan" localSheetId="17">#REF!</definedName>
    <definedName name="carplan" localSheetId="14">#REF!</definedName>
    <definedName name="carplan" localSheetId="16">#REF!</definedName>
    <definedName name="carplan">#REF!</definedName>
    <definedName name="carreg" localSheetId="6">#REF!</definedName>
    <definedName name="carreg" localSheetId="3">#REF!</definedName>
    <definedName name="carreg" localSheetId="4">#REF!</definedName>
    <definedName name="carreg" localSheetId="7">#REF!</definedName>
    <definedName name="carreg" localSheetId="5">#REF!</definedName>
    <definedName name="carreg" localSheetId="8">#REF!</definedName>
    <definedName name="carreg" localSheetId="10">#REF!</definedName>
    <definedName name="carreg" localSheetId="9">#REF!</definedName>
    <definedName name="carreg" localSheetId="12">#REF!</definedName>
    <definedName name="carreg" localSheetId="11">#REF!</definedName>
    <definedName name="carreg" localSheetId="13">#REF!</definedName>
    <definedName name="carreg" localSheetId="15">#REF!</definedName>
    <definedName name="carreg" localSheetId="18">#REF!</definedName>
    <definedName name="carreg" localSheetId="17">#REF!</definedName>
    <definedName name="carreg" localSheetId="14">#REF!</definedName>
    <definedName name="carreg" localSheetId="16">#REF!</definedName>
    <definedName name="carreg">#REF!</definedName>
    <definedName name="case_current" localSheetId="6">#REF!</definedName>
    <definedName name="case_current" localSheetId="3">#REF!</definedName>
    <definedName name="case_current" localSheetId="4">#REF!</definedName>
    <definedName name="case_current" localSheetId="7">#REF!</definedName>
    <definedName name="case_current" localSheetId="5">#REF!</definedName>
    <definedName name="case_current" localSheetId="8">#REF!</definedName>
    <definedName name="case_current" localSheetId="0">#REF!</definedName>
    <definedName name="case_current_1" localSheetId="6">#REF!</definedName>
    <definedName name="case_current_1" localSheetId="3">#REF!</definedName>
    <definedName name="case_current_1" localSheetId="4">#REF!</definedName>
    <definedName name="case_current_1" localSheetId="7">#REF!</definedName>
    <definedName name="case_current_1" localSheetId="5">#REF!</definedName>
    <definedName name="case_current_1" localSheetId="8">#REF!</definedName>
    <definedName name="case_current_1" localSheetId="0">#REF!</definedName>
    <definedName name="case_max" localSheetId="6">#REF!</definedName>
    <definedName name="case_max" localSheetId="3">#REF!</definedName>
    <definedName name="case_max" localSheetId="4">#REF!</definedName>
    <definedName name="case_max" localSheetId="7">#REF!</definedName>
    <definedName name="case_max" localSheetId="5">#REF!</definedName>
    <definedName name="case_max" localSheetId="8">#REF!</definedName>
    <definedName name="case_max" localSheetId="0">#REF!</definedName>
    <definedName name="case_max_1" localSheetId="6">#REF!</definedName>
    <definedName name="case_max_1" localSheetId="3">#REF!</definedName>
    <definedName name="case_max_1" localSheetId="4">#REF!</definedName>
    <definedName name="case_max_1" localSheetId="7">#REF!</definedName>
    <definedName name="case_max_1" localSheetId="5">#REF!</definedName>
    <definedName name="case_max_1" localSheetId="8">#REF!</definedName>
    <definedName name="case_max_1" localSheetId="0">#REF!</definedName>
    <definedName name="case_min" localSheetId="6">#REF!</definedName>
    <definedName name="case_min" localSheetId="3">#REF!</definedName>
    <definedName name="case_min" localSheetId="4">#REF!</definedName>
    <definedName name="case_min" localSheetId="7">#REF!</definedName>
    <definedName name="case_min" localSheetId="5">#REF!</definedName>
    <definedName name="case_min" localSheetId="8">#REF!</definedName>
    <definedName name="case_min" localSheetId="0">#REF!</definedName>
    <definedName name="case_min_1" localSheetId="6">#REF!</definedName>
    <definedName name="case_min_1" localSheetId="3">#REF!</definedName>
    <definedName name="case_min_1" localSheetId="4">#REF!</definedName>
    <definedName name="case_min_1" localSheetId="7">#REF!</definedName>
    <definedName name="case_min_1" localSheetId="5">#REF!</definedName>
    <definedName name="case_min_1" localSheetId="8">#REF!</definedName>
    <definedName name="case_min_1" localSheetId="0">#REF!</definedName>
    <definedName name="case_row" localSheetId="6">#REF!</definedName>
    <definedName name="case_row" localSheetId="3">#REF!</definedName>
    <definedName name="case_row" localSheetId="4">#REF!</definedName>
    <definedName name="case_row" localSheetId="7">#REF!</definedName>
    <definedName name="case_row" localSheetId="5">#REF!</definedName>
    <definedName name="case_row" localSheetId="8">#REF!</definedName>
    <definedName name="case_row" localSheetId="0">#REF!</definedName>
    <definedName name="case_row_1" localSheetId="6">#REF!</definedName>
    <definedName name="case_row_1" localSheetId="3">#REF!</definedName>
    <definedName name="case_row_1" localSheetId="4">#REF!</definedName>
    <definedName name="case_row_1" localSheetId="7">#REF!</definedName>
    <definedName name="case_row_1" localSheetId="5">#REF!</definedName>
    <definedName name="case_row_1" localSheetId="8">#REF!</definedName>
    <definedName name="case_row_1" localSheetId="0">#REF!</definedName>
    <definedName name="case_rowmax" localSheetId="6">#REF!</definedName>
    <definedName name="case_rowmax" localSheetId="3">#REF!</definedName>
    <definedName name="case_rowmax" localSheetId="4">#REF!</definedName>
    <definedName name="case_rowmax" localSheetId="7">#REF!</definedName>
    <definedName name="case_rowmax" localSheetId="5">#REF!</definedName>
    <definedName name="case_rowmax" localSheetId="8">#REF!</definedName>
    <definedName name="case_rowmax" localSheetId="0">#REF!</definedName>
    <definedName name="case_rowmax_1" localSheetId="6">#REF!</definedName>
    <definedName name="case_rowmax_1" localSheetId="3">#REF!</definedName>
    <definedName name="case_rowmax_1" localSheetId="4">#REF!</definedName>
    <definedName name="case_rowmax_1" localSheetId="7">#REF!</definedName>
    <definedName name="case_rowmax_1" localSheetId="5">#REF!</definedName>
    <definedName name="case_rowmax_1" localSheetId="8">#REF!</definedName>
    <definedName name="case_rowmax_1" localSheetId="0">#REF!</definedName>
    <definedName name="case_rowmin" localSheetId="6">#REF!</definedName>
    <definedName name="case_rowmin" localSheetId="3">#REF!</definedName>
    <definedName name="case_rowmin" localSheetId="4">#REF!</definedName>
    <definedName name="case_rowmin" localSheetId="7">#REF!</definedName>
    <definedName name="case_rowmin" localSheetId="5">#REF!</definedName>
    <definedName name="case_rowmin" localSheetId="8">#REF!</definedName>
    <definedName name="case_rowmin" localSheetId="0">#REF!</definedName>
    <definedName name="case_rowmin_1" localSheetId="6">#REF!</definedName>
    <definedName name="case_rowmin_1" localSheetId="3">#REF!</definedName>
    <definedName name="case_rowmin_1" localSheetId="4">#REF!</definedName>
    <definedName name="case_rowmin_1" localSheetId="7">#REF!</definedName>
    <definedName name="case_rowmin_1" localSheetId="5">#REF!</definedName>
    <definedName name="case_rowmin_1" localSheetId="8">#REF!</definedName>
    <definedName name="case_rowmin_1" localSheetId="0">#REF!</definedName>
    <definedName name="CashAdvance" localSheetId="6">[4]Assumptions!#REF!</definedName>
    <definedName name="CashAdvance" localSheetId="3">[4]Assumptions!#REF!</definedName>
    <definedName name="CashAdvance" localSheetId="4">[4]Assumptions!#REF!</definedName>
    <definedName name="CashAdvance" localSheetId="7">[4]Assumptions!#REF!</definedName>
    <definedName name="CashAdvance" localSheetId="5">[4]Assumptions!#REF!</definedName>
    <definedName name="CashAdvance" localSheetId="8">[4]Assumptions!#REF!</definedName>
    <definedName name="CashAdvance" localSheetId="0">[4]Assumptions!#REF!</definedName>
    <definedName name="Cebu_2007" localSheetId="6">#REF!</definedName>
    <definedName name="Cebu_2007" localSheetId="3">#REF!</definedName>
    <definedName name="Cebu_2007" localSheetId="4">#REF!</definedName>
    <definedName name="Cebu_2007" localSheetId="7">#REF!</definedName>
    <definedName name="Cebu_2007" localSheetId="5">#REF!</definedName>
    <definedName name="Cebu_2007" localSheetId="8">#REF!</definedName>
    <definedName name="Cebu_2007" localSheetId="10">#REF!</definedName>
    <definedName name="Cebu_2007" localSheetId="9">#REF!</definedName>
    <definedName name="Cebu_2007" localSheetId="12">#REF!</definedName>
    <definedName name="Cebu_2007" localSheetId="11">#REF!</definedName>
    <definedName name="Cebu_2007" localSheetId="13">#REF!</definedName>
    <definedName name="Cebu_2007" localSheetId="15">#REF!</definedName>
    <definedName name="Cebu_2007" localSheetId="18">#REF!</definedName>
    <definedName name="Cebu_2007" localSheetId="17">#REF!</definedName>
    <definedName name="Cebu_2007" localSheetId="14">#REF!</definedName>
    <definedName name="Cebu_2007" localSheetId="16">#REF!</definedName>
    <definedName name="Cebu_2007">#REF!</definedName>
    <definedName name="Cebu_2008" localSheetId="6">#REF!</definedName>
    <definedName name="Cebu_2008" localSheetId="3">#REF!</definedName>
    <definedName name="Cebu_2008" localSheetId="4">#REF!</definedName>
    <definedName name="Cebu_2008" localSheetId="7">#REF!</definedName>
    <definedName name="Cebu_2008" localSheetId="5">#REF!</definedName>
    <definedName name="Cebu_2008" localSheetId="8">#REF!</definedName>
    <definedName name="Cebu_2008" localSheetId="10">#REF!</definedName>
    <definedName name="Cebu_2008" localSheetId="9">#REF!</definedName>
    <definedName name="Cebu_2008" localSheetId="12">#REF!</definedName>
    <definedName name="Cebu_2008" localSheetId="11">#REF!</definedName>
    <definedName name="Cebu_2008" localSheetId="13">#REF!</definedName>
    <definedName name="Cebu_2008" localSheetId="15">#REF!</definedName>
    <definedName name="Cebu_2008" localSheetId="18">#REF!</definedName>
    <definedName name="Cebu_2008" localSheetId="17">#REF!</definedName>
    <definedName name="Cebu_2008" localSheetId="14">#REF!</definedName>
    <definedName name="Cebu_2008" localSheetId="16">#REF!</definedName>
    <definedName name="Cebu_2008">#REF!</definedName>
    <definedName name="Cebu_annual" localSheetId="6">#REF!</definedName>
    <definedName name="Cebu_annual" localSheetId="3">#REF!</definedName>
    <definedName name="Cebu_annual" localSheetId="4">#REF!</definedName>
    <definedName name="Cebu_annual" localSheetId="7">#REF!</definedName>
    <definedName name="Cebu_annual" localSheetId="5">#REF!</definedName>
    <definedName name="Cebu_annual" localSheetId="8">#REF!</definedName>
    <definedName name="Cebu_annual" localSheetId="10">#REF!</definedName>
    <definedName name="Cebu_annual" localSheetId="9">#REF!</definedName>
    <definedName name="Cebu_annual" localSheetId="12">#REF!</definedName>
    <definedName name="Cebu_annual" localSheetId="11">#REF!</definedName>
    <definedName name="Cebu_annual" localSheetId="13">#REF!</definedName>
    <definedName name="Cebu_annual" localSheetId="15">#REF!</definedName>
    <definedName name="Cebu_annual" localSheetId="18">#REF!</definedName>
    <definedName name="Cebu_annual" localSheetId="17">#REF!</definedName>
    <definedName name="Cebu_annual" localSheetId="14">#REF!</definedName>
    <definedName name="Cebu_annual" localSheetId="16">#REF!</definedName>
    <definedName name="Cebu_annual">#REF!</definedName>
    <definedName name="cellmasterlist" localSheetId="6">#REF!</definedName>
    <definedName name="cellmasterlist" localSheetId="3">#REF!</definedName>
    <definedName name="cellmasterlist" localSheetId="4">#REF!</definedName>
    <definedName name="cellmasterlist" localSheetId="7">#REF!</definedName>
    <definedName name="cellmasterlist" localSheetId="5">#REF!</definedName>
    <definedName name="cellmasterlist" localSheetId="8">#REF!</definedName>
    <definedName name="cellmasterlist" localSheetId="10">#REF!</definedName>
    <definedName name="cellmasterlist" localSheetId="9">#REF!</definedName>
    <definedName name="cellmasterlist" localSheetId="12">#REF!</definedName>
    <definedName name="cellmasterlist" localSheetId="11">#REF!</definedName>
    <definedName name="cellmasterlist" localSheetId="13">#REF!</definedName>
    <definedName name="cellmasterlist" localSheetId="15">#REF!</definedName>
    <definedName name="cellmasterlist" localSheetId="18">#REF!</definedName>
    <definedName name="cellmasterlist" localSheetId="17">#REF!</definedName>
    <definedName name="cellmasterlist" localSheetId="14">#REF!</definedName>
    <definedName name="cellmasterlist" localSheetId="16">#REF!</definedName>
    <definedName name="cellmasterlist">#REF!</definedName>
    <definedName name="COMMISSION" localSheetId="6">#REF!</definedName>
    <definedName name="COMMISSION" localSheetId="3">#REF!</definedName>
    <definedName name="COMMISSION" localSheetId="4">#REF!</definedName>
    <definedName name="COMMISSION" localSheetId="7">#REF!</definedName>
    <definedName name="COMMISSION" localSheetId="5">#REF!</definedName>
    <definedName name="COMMISSION" localSheetId="8">#REF!</definedName>
    <definedName name="COMMISSION" localSheetId="10">#REF!</definedName>
    <definedName name="COMMISSION" localSheetId="9">#REF!</definedName>
    <definedName name="COMMISSION" localSheetId="12">#REF!</definedName>
    <definedName name="COMMISSION" localSheetId="11">#REF!</definedName>
    <definedName name="COMMISSION" localSheetId="13">#REF!</definedName>
    <definedName name="COMMISSION" localSheetId="15">#REF!</definedName>
    <definedName name="COMMISSION" localSheetId="18">#REF!</definedName>
    <definedName name="COMMISSION" localSheetId="17">#REF!</definedName>
    <definedName name="COMMISSION" localSheetId="14">#REF!</definedName>
    <definedName name="COMMISSION" localSheetId="16">#REF!</definedName>
    <definedName name="COMMISSION">#REF!</definedName>
    <definedName name="company" localSheetId="6">#REF!</definedName>
    <definedName name="company" localSheetId="3">#REF!</definedName>
    <definedName name="company" localSheetId="4">#REF!</definedName>
    <definedName name="company" localSheetId="7">#REF!</definedName>
    <definedName name="company" localSheetId="5">#REF!</definedName>
    <definedName name="company" localSheetId="8">#REF!</definedName>
    <definedName name="company" localSheetId="10">#REF!</definedName>
    <definedName name="company" localSheetId="9">#REF!</definedName>
    <definedName name="company" localSheetId="12">#REF!</definedName>
    <definedName name="company" localSheetId="11">#REF!</definedName>
    <definedName name="company" localSheetId="13">#REF!</definedName>
    <definedName name="company" localSheetId="15">#REF!</definedName>
    <definedName name="company" localSheetId="18">#REF!</definedName>
    <definedName name="company" localSheetId="17">#REF!</definedName>
    <definedName name="company" localSheetId="14">#REF!</definedName>
    <definedName name="company" localSheetId="16">#REF!</definedName>
    <definedName name="company">#REF!</definedName>
    <definedName name="company_2" localSheetId="6">#REF!</definedName>
    <definedName name="company_2" localSheetId="3">#REF!</definedName>
    <definedName name="company_2" localSheetId="4">#REF!</definedName>
    <definedName name="company_2" localSheetId="7">#REF!</definedName>
    <definedName name="company_2" localSheetId="5">#REF!</definedName>
    <definedName name="company_2" localSheetId="8">#REF!</definedName>
    <definedName name="company_2" localSheetId="10">#REF!</definedName>
    <definedName name="company_2" localSheetId="9">#REF!</definedName>
    <definedName name="company_2" localSheetId="12">#REF!</definedName>
    <definedName name="company_2" localSheetId="11">#REF!</definedName>
    <definedName name="company_2" localSheetId="13">#REF!</definedName>
    <definedName name="company_2" localSheetId="15">#REF!</definedName>
    <definedName name="company_2" localSheetId="18">#REF!</definedName>
    <definedName name="company_2" localSheetId="17">#REF!</definedName>
    <definedName name="company_2" localSheetId="14">#REF!</definedName>
    <definedName name="company_2" localSheetId="16">#REF!</definedName>
    <definedName name="company_2">#REF!</definedName>
    <definedName name="company_3" localSheetId="6">#REF!</definedName>
    <definedName name="company_3" localSheetId="3">#REF!</definedName>
    <definedName name="company_3" localSheetId="4">#REF!</definedName>
    <definedName name="company_3" localSheetId="7">#REF!</definedName>
    <definedName name="company_3" localSheetId="5">#REF!</definedName>
    <definedName name="company_3" localSheetId="8">#REF!</definedName>
    <definedName name="company_3" localSheetId="10">#REF!</definedName>
    <definedName name="company_3" localSheetId="9">#REF!</definedName>
    <definedName name="company_3" localSheetId="12">#REF!</definedName>
    <definedName name="company_3" localSheetId="11">#REF!</definedName>
    <definedName name="company_3" localSheetId="13">#REF!</definedName>
    <definedName name="company_3" localSheetId="15">#REF!</definedName>
    <definedName name="company_3" localSheetId="18">#REF!</definedName>
    <definedName name="company_3" localSheetId="17">#REF!</definedName>
    <definedName name="company_3" localSheetId="14">#REF!</definedName>
    <definedName name="company_3" localSheetId="16">#REF!</definedName>
    <definedName name="company_3">#REF!</definedName>
    <definedName name="comploan" localSheetId="6">#REF!</definedName>
    <definedName name="comploan" localSheetId="3">#REF!</definedName>
    <definedName name="comploan" localSheetId="4">#REF!</definedName>
    <definedName name="comploan" localSheetId="7">#REF!</definedName>
    <definedName name="comploan" localSheetId="5">#REF!</definedName>
    <definedName name="comploan" localSheetId="8">#REF!</definedName>
    <definedName name="comploan" localSheetId="10">#REF!</definedName>
    <definedName name="comploan" localSheetId="9">#REF!</definedName>
    <definedName name="comploan" localSheetId="12">#REF!</definedName>
    <definedName name="comploan" localSheetId="11">#REF!</definedName>
    <definedName name="comploan" localSheetId="13">#REF!</definedName>
    <definedName name="comploan" localSheetId="15">#REF!</definedName>
    <definedName name="comploan" localSheetId="18">#REF!</definedName>
    <definedName name="comploan" localSheetId="17">#REF!</definedName>
    <definedName name="comploan" localSheetId="14">#REF!</definedName>
    <definedName name="comploan" localSheetId="16">#REF!</definedName>
    <definedName name="comploan">#REF!</definedName>
    <definedName name="Conso_2007" localSheetId="6">#REF!</definedName>
    <definedName name="Conso_2007" localSheetId="3">#REF!</definedName>
    <definedName name="Conso_2007" localSheetId="4">#REF!</definedName>
    <definedName name="Conso_2007" localSheetId="7">#REF!</definedName>
    <definedName name="Conso_2007" localSheetId="5">#REF!</definedName>
    <definedName name="Conso_2007" localSheetId="8">#REF!</definedName>
    <definedName name="Conso_2007" localSheetId="10">#REF!</definedName>
    <definedName name="Conso_2007" localSheetId="9">#REF!</definedName>
    <definedName name="Conso_2007" localSheetId="12">#REF!</definedName>
    <definedName name="Conso_2007" localSheetId="11">#REF!</definedName>
    <definedName name="Conso_2007" localSheetId="13">#REF!</definedName>
    <definedName name="Conso_2007" localSheetId="15">#REF!</definedName>
    <definedName name="Conso_2007" localSheetId="18">#REF!</definedName>
    <definedName name="Conso_2007" localSheetId="17">#REF!</definedName>
    <definedName name="Conso_2007" localSheetId="14">#REF!</definedName>
    <definedName name="Conso_2007" localSheetId="16">#REF!</definedName>
    <definedName name="Conso_2007">#REF!</definedName>
    <definedName name="Conso_2008" localSheetId="6">#REF!</definedName>
    <definedName name="Conso_2008" localSheetId="3">#REF!</definedName>
    <definedName name="Conso_2008" localSheetId="4">#REF!</definedName>
    <definedName name="Conso_2008" localSheetId="7">#REF!</definedName>
    <definedName name="Conso_2008" localSheetId="5">#REF!</definedName>
    <definedName name="Conso_2008" localSheetId="8">#REF!</definedName>
    <definedName name="Conso_2008" localSheetId="10">#REF!</definedName>
    <definedName name="Conso_2008" localSheetId="9">#REF!</definedName>
    <definedName name="Conso_2008" localSheetId="12">#REF!</definedName>
    <definedName name="Conso_2008" localSheetId="11">#REF!</definedName>
    <definedName name="Conso_2008" localSheetId="13">#REF!</definedName>
    <definedName name="Conso_2008" localSheetId="15">#REF!</definedName>
    <definedName name="Conso_2008" localSheetId="18">#REF!</definedName>
    <definedName name="Conso_2008" localSheetId="17">#REF!</definedName>
    <definedName name="Conso_2008" localSheetId="14">#REF!</definedName>
    <definedName name="Conso_2008" localSheetId="16">#REF!</definedName>
    <definedName name="Conso_2008">#REF!</definedName>
    <definedName name="CONSO_2008_PNL__SBU_PROJECT" localSheetId="6">#REF!</definedName>
    <definedName name="CONSO_2008_PNL__SBU_PROJECT" localSheetId="3">#REF!</definedName>
    <definedName name="CONSO_2008_PNL__SBU_PROJECT" localSheetId="4">#REF!</definedName>
    <definedName name="CONSO_2008_PNL__SBU_PROJECT" localSheetId="7">#REF!</definedName>
    <definedName name="CONSO_2008_PNL__SBU_PROJECT" localSheetId="5">#REF!</definedName>
    <definedName name="CONSO_2008_PNL__SBU_PROJECT" localSheetId="8">#REF!</definedName>
    <definedName name="CONSO_2008_PNL__SBU_PROJECT" localSheetId="10">#REF!</definedName>
    <definedName name="CONSO_2008_PNL__SBU_PROJECT" localSheetId="9">#REF!</definedName>
    <definedName name="CONSO_2008_PNL__SBU_PROJECT" localSheetId="12">#REF!</definedName>
    <definedName name="CONSO_2008_PNL__SBU_PROJECT" localSheetId="11">#REF!</definedName>
    <definedName name="CONSO_2008_PNL__SBU_PROJECT" localSheetId="13">#REF!</definedName>
    <definedName name="CONSO_2008_PNL__SBU_PROJECT" localSheetId="15">#REF!</definedName>
    <definedName name="CONSO_2008_PNL__SBU_PROJECT" localSheetId="18">#REF!</definedName>
    <definedName name="CONSO_2008_PNL__SBU_PROJECT" localSheetId="17">#REF!</definedName>
    <definedName name="CONSO_2008_PNL__SBU_PROJECT" localSheetId="14">#REF!</definedName>
    <definedName name="CONSO_2008_PNL__SBU_PROJECT" localSheetId="16">#REF!</definedName>
    <definedName name="CONSO_2008_PNL__SBU_PROJECT">#REF!</definedName>
    <definedName name="Conso_existing_vs_new" localSheetId="6">#REF!</definedName>
    <definedName name="Conso_existing_vs_new" localSheetId="3">#REF!</definedName>
    <definedName name="Conso_existing_vs_new" localSheetId="4">#REF!</definedName>
    <definedName name="Conso_existing_vs_new" localSheetId="7">#REF!</definedName>
    <definedName name="Conso_existing_vs_new" localSheetId="5">#REF!</definedName>
    <definedName name="Conso_existing_vs_new" localSheetId="8">#REF!</definedName>
    <definedName name="Conso_existing_vs_new" localSheetId="10">#REF!</definedName>
    <definedName name="Conso_existing_vs_new" localSheetId="9">#REF!</definedName>
    <definedName name="Conso_existing_vs_new" localSheetId="12">#REF!</definedName>
    <definedName name="Conso_existing_vs_new" localSheetId="11">#REF!</definedName>
    <definedName name="Conso_existing_vs_new" localSheetId="13">#REF!</definedName>
    <definedName name="Conso_existing_vs_new" localSheetId="15">#REF!</definedName>
    <definedName name="Conso_existing_vs_new" localSheetId="18">#REF!</definedName>
    <definedName name="Conso_existing_vs_new" localSheetId="17">#REF!</definedName>
    <definedName name="Conso_existing_vs_new" localSheetId="14">#REF!</definedName>
    <definedName name="Conso_existing_vs_new" localSheetId="16">#REF!</definedName>
    <definedName name="Conso_existing_vs_new">#REF!</definedName>
    <definedName name="Conso_Sales" localSheetId="6">#REF!</definedName>
    <definedName name="Conso_Sales" localSheetId="3">#REF!</definedName>
    <definedName name="Conso_Sales" localSheetId="4">#REF!</definedName>
    <definedName name="Conso_Sales" localSheetId="7">#REF!</definedName>
    <definedName name="Conso_Sales" localSheetId="5">#REF!</definedName>
    <definedName name="Conso_Sales" localSheetId="8">#REF!</definedName>
    <definedName name="Conso_Sales" localSheetId="10">#REF!</definedName>
    <definedName name="Conso_Sales" localSheetId="9">#REF!</definedName>
    <definedName name="Conso_Sales" localSheetId="12">#REF!</definedName>
    <definedName name="Conso_Sales" localSheetId="11">#REF!</definedName>
    <definedName name="Conso_Sales" localSheetId="13">#REF!</definedName>
    <definedName name="Conso_Sales" localSheetId="15">#REF!</definedName>
    <definedName name="Conso_Sales" localSheetId="18">#REF!</definedName>
    <definedName name="Conso_Sales" localSheetId="17">#REF!</definedName>
    <definedName name="Conso_Sales" localSheetId="14">#REF!</definedName>
    <definedName name="Conso_Sales" localSheetId="16">#REF!</definedName>
    <definedName name="Conso_Sales">#REF!</definedName>
    <definedName name="Cost_Responsibility_Centers">#N/A</definedName>
    <definedName name="CRC">'[5]CRC database'!$B$7:$B$349</definedName>
    <definedName name="data">[6]data!$B$2:$AH$790</definedName>
    <definedName name="Department" localSheetId="6">#REF!</definedName>
    <definedName name="Department" localSheetId="3">#REF!</definedName>
    <definedName name="Department" localSheetId="4">#REF!</definedName>
    <definedName name="Department" localSheetId="7">#REF!</definedName>
    <definedName name="Department" localSheetId="5">#REF!</definedName>
    <definedName name="Department" localSheetId="8">#REF!</definedName>
    <definedName name="Department" localSheetId="10">#REF!</definedName>
    <definedName name="Department" localSheetId="9">#REF!</definedName>
    <definedName name="Department" localSheetId="12">#REF!</definedName>
    <definedName name="Department" localSheetId="11">#REF!</definedName>
    <definedName name="Department" localSheetId="13">#REF!</definedName>
    <definedName name="Department" localSheetId="15">#REF!</definedName>
    <definedName name="Department" localSheetId="18">#REF!</definedName>
    <definedName name="Department" localSheetId="17">#REF!</definedName>
    <definedName name="Department" localSheetId="14">#REF!</definedName>
    <definedName name="Department" localSheetId="16">#REF!</definedName>
    <definedName name="Department">#REF!</definedName>
    <definedName name="DESTINATION" localSheetId="6">#REF!</definedName>
    <definedName name="DESTINATION" localSheetId="3">#REF!</definedName>
    <definedName name="DESTINATION" localSheetId="4">#REF!</definedName>
    <definedName name="DESTINATION" localSheetId="7">#REF!</definedName>
    <definedName name="DESTINATION" localSheetId="5">#REF!</definedName>
    <definedName name="DESTINATION" localSheetId="8">#REF!</definedName>
    <definedName name="DESTINATION" localSheetId="10">#REF!</definedName>
    <definedName name="DESTINATION" localSheetId="9">#REF!</definedName>
    <definedName name="DESTINATION" localSheetId="12">#REF!</definedName>
    <definedName name="DESTINATION" localSheetId="11">#REF!</definedName>
    <definedName name="DESTINATION" localSheetId="13">#REF!</definedName>
    <definedName name="DESTINATION" localSheetId="15">#REF!</definedName>
    <definedName name="DESTINATION" localSheetId="18">#REF!</definedName>
    <definedName name="DESTINATION" localSheetId="17">#REF!</definedName>
    <definedName name="DESTINATION" localSheetId="14">#REF!</definedName>
    <definedName name="DESTINATION" localSheetId="16">#REF!</definedName>
    <definedName name="DESTINATION">#REF!</definedName>
    <definedName name="DevCost">[1]Assumptions!$F$68</definedName>
    <definedName name="domestic" localSheetId="6">#REF!</definedName>
    <definedName name="domestic" localSheetId="3">#REF!</definedName>
    <definedName name="domestic" localSheetId="4">#REF!</definedName>
    <definedName name="domestic" localSheetId="7">#REF!</definedName>
    <definedName name="domestic" localSheetId="5">#REF!</definedName>
    <definedName name="domestic" localSheetId="8">#REF!</definedName>
    <definedName name="domestic" localSheetId="10">#REF!</definedName>
    <definedName name="domestic" localSheetId="9">#REF!</definedName>
    <definedName name="domestic" localSheetId="12">#REF!</definedName>
    <definedName name="domestic" localSheetId="11">#REF!</definedName>
    <definedName name="domestic" localSheetId="13">#REF!</definedName>
    <definedName name="domestic" localSheetId="15">#REF!</definedName>
    <definedName name="domestic" localSheetId="18">#REF!</definedName>
    <definedName name="domestic" localSheetId="17">#REF!</definedName>
    <definedName name="domestic" localSheetId="14">#REF!</definedName>
    <definedName name="domestic" localSheetId="16">#REF!</definedName>
    <definedName name="domestic">#REF!</definedName>
    <definedName name="empcarreg" localSheetId="6">#REF!</definedName>
    <definedName name="empcarreg" localSheetId="3">#REF!</definedName>
    <definedName name="empcarreg" localSheetId="4">#REF!</definedName>
    <definedName name="empcarreg" localSheetId="7">#REF!</definedName>
    <definedName name="empcarreg" localSheetId="5">#REF!</definedName>
    <definedName name="empcarreg" localSheetId="8">#REF!</definedName>
    <definedName name="empcarreg" localSheetId="10">#REF!</definedName>
    <definedName name="empcarreg" localSheetId="9">#REF!</definedName>
    <definedName name="empcarreg" localSheetId="12">#REF!</definedName>
    <definedName name="empcarreg" localSheetId="11">#REF!</definedName>
    <definedName name="empcarreg" localSheetId="13">#REF!</definedName>
    <definedName name="empcarreg" localSheetId="15">#REF!</definedName>
    <definedName name="empcarreg" localSheetId="18">#REF!</definedName>
    <definedName name="empcarreg" localSheetId="17">#REF!</definedName>
    <definedName name="empcarreg" localSheetId="14">#REF!</definedName>
    <definedName name="empcarreg" localSheetId="16">#REF!</definedName>
    <definedName name="empcarreg">#REF!</definedName>
    <definedName name="EMPLOYEE_NAME" localSheetId="6">#REF!</definedName>
    <definedName name="EMPLOYEE_NAME" localSheetId="3">#REF!</definedName>
    <definedName name="EMPLOYEE_NAME" localSheetId="4">#REF!</definedName>
    <definedName name="EMPLOYEE_NAME" localSheetId="7">#REF!</definedName>
    <definedName name="EMPLOYEE_NAME" localSheetId="5">#REF!</definedName>
    <definedName name="EMPLOYEE_NAME" localSheetId="8">#REF!</definedName>
    <definedName name="EMPLOYEE_NAME" localSheetId="10">#REF!</definedName>
    <definedName name="EMPLOYEE_NAME" localSheetId="9">#REF!</definedName>
    <definedName name="EMPLOYEE_NAME" localSheetId="12">#REF!</definedName>
    <definedName name="EMPLOYEE_NAME" localSheetId="11">#REF!</definedName>
    <definedName name="EMPLOYEE_NAME" localSheetId="13">#REF!</definedName>
    <definedName name="EMPLOYEE_NAME" localSheetId="15">#REF!</definedName>
    <definedName name="EMPLOYEE_NAME" localSheetId="18">#REF!</definedName>
    <definedName name="EMPLOYEE_NAME" localSheetId="17">#REF!</definedName>
    <definedName name="EMPLOYEE_NAME" localSheetId="14">#REF!</definedName>
    <definedName name="EMPLOYEE_NAME" localSheetId="16">#REF!</definedName>
    <definedName name="EMPLOYEE_NAME">#REF!</definedName>
    <definedName name="Excel_BuiltIn_Criteria" localSheetId="6">#REF!</definedName>
    <definedName name="Excel_BuiltIn_Criteria" localSheetId="3">#REF!</definedName>
    <definedName name="Excel_BuiltIn_Criteria" localSheetId="4">#REF!</definedName>
    <definedName name="Excel_BuiltIn_Criteria" localSheetId="7">#REF!</definedName>
    <definedName name="Excel_BuiltIn_Criteria" localSheetId="5">#REF!</definedName>
    <definedName name="Excel_BuiltIn_Criteria" localSheetId="8">#REF!</definedName>
    <definedName name="Excel_BuiltIn_Criteria" localSheetId="10">#REF!</definedName>
    <definedName name="Excel_BuiltIn_Criteria" localSheetId="9">#REF!</definedName>
    <definedName name="Excel_BuiltIn_Criteria" localSheetId="12">#REF!</definedName>
    <definedName name="Excel_BuiltIn_Criteria" localSheetId="11">#REF!</definedName>
    <definedName name="Excel_BuiltIn_Criteria" localSheetId="13">#REF!</definedName>
    <definedName name="Excel_BuiltIn_Criteria" localSheetId="15">#REF!</definedName>
    <definedName name="Excel_BuiltIn_Criteria" localSheetId="18">#REF!</definedName>
    <definedName name="Excel_BuiltIn_Criteria" localSheetId="17">#REF!</definedName>
    <definedName name="Excel_BuiltIn_Criteria" localSheetId="14">#REF!</definedName>
    <definedName name="Excel_BuiltIn_Criteria" localSheetId="16">#REF!</definedName>
    <definedName name="Excel_BuiltIn_Criteria">#REF!</definedName>
    <definedName name="Excel_BuiltIn_Print_Area" localSheetId="6">#REF!</definedName>
    <definedName name="Excel_BuiltIn_Print_Area" localSheetId="3">#REF!</definedName>
    <definedName name="Excel_BuiltIn_Print_Area" localSheetId="4">#REF!</definedName>
    <definedName name="Excel_BuiltIn_Print_Area" localSheetId="7">#REF!</definedName>
    <definedName name="Excel_BuiltIn_Print_Area" localSheetId="5">#REF!</definedName>
    <definedName name="Excel_BuiltIn_Print_Area" localSheetId="8">#REF!</definedName>
    <definedName name="Excel_BuiltIn_Print_Area" localSheetId="10">#REF!</definedName>
    <definedName name="Excel_BuiltIn_Print_Area" localSheetId="9">#REF!</definedName>
    <definedName name="Excel_BuiltIn_Print_Area" localSheetId="12">#REF!</definedName>
    <definedName name="Excel_BuiltIn_Print_Area" localSheetId="11">#REF!</definedName>
    <definedName name="Excel_BuiltIn_Print_Area" localSheetId="13">#REF!</definedName>
    <definedName name="Excel_BuiltIn_Print_Area" localSheetId="15">#REF!</definedName>
    <definedName name="Excel_BuiltIn_Print_Area" localSheetId="18">#REF!</definedName>
    <definedName name="Excel_BuiltIn_Print_Area" localSheetId="17">#REF!</definedName>
    <definedName name="Excel_BuiltIn_Print_Area" localSheetId="14">#REF!</definedName>
    <definedName name="Excel_BuiltIn_Print_Area" localSheetId="16">#REF!</definedName>
    <definedName name="Excel_BuiltIn_Print_Area">#REF!</definedName>
    <definedName name="Excel_BuiltIn_Print_Titles" localSheetId="6">#REF!</definedName>
    <definedName name="Excel_BuiltIn_Print_Titles" localSheetId="3">#REF!</definedName>
    <definedName name="Excel_BuiltIn_Print_Titles" localSheetId="4">#REF!</definedName>
    <definedName name="Excel_BuiltIn_Print_Titles" localSheetId="7">#REF!</definedName>
    <definedName name="Excel_BuiltIn_Print_Titles" localSheetId="5">#REF!</definedName>
    <definedName name="Excel_BuiltIn_Print_Titles" localSheetId="8">#REF!</definedName>
    <definedName name="Excel_BuiltIn_Print_Titles" localSheetId="10">#REF!</definedName>
    <definedName name="Excel_BuiltIn_Print_Titles" localSheetId="9">#REF!</definedName>
    <definedName name="Excel_BuiltIn_Print_Titles" localSheetId="12">#REF!</definedName>
    <definedName name="Excel_BuiltIn_Print_Titles" localSheetId="11">#REF!</definedName>
    <definedName name="Excel_BuiltIn_Print_Titles" localSheetId="13">#REF!</definedName>
    <definedName name="Excel_BuiltIn_Print_Titles" localSheetId="15">#REF!</definedName>
    <definedName name="Excel_BuiltIn_Print_Titles" localSheetId="18">#REF!</definedName>
    <definedName name="Excel_BuiltIn_Print_Titles" localSheetId="17">#REF!</definedName>
    <definedName name="Excel_BuiltIn_Print_Titles" localSheetId="14">#REF!</definedName>
    <definedName name="Excel_BuiltIn_Print_Titles" localSheetId="16">#REF!</definedName>
    <definedName name="Excel_BuiltIn_Print_Titles">#REF!</definedName>
    <definedName name="FAR" localSheetId="6">[4]Assumptions!#REF!</definedName>
    <definedName name="FAR" localSheetId="3">[4]Assumptions!#REF!</definedName>
    <definedName name="FAR" localSheetId="4">[4]Assumptions!#REF!</definedName>
    <definedName name="FAR" localSheetId="7">[4]Assumptions!#REF!</definedName>
    <definedName name="FAR" localSheetId="5">[4]Assumptions!#REF!</definedName>
    <definedName name="FAR" localSheetId="8">[4]Assumptions!#REF!</definedName>
    <definedName name="FAR" localSheetId="0">[4]Assumptions!#REF!</definedName>
    <definedName name="FAR_4" localSheetId="6">[7]Assumptions!#REF!</definedName>
    <definedName name="FAR_4" localSheetId="3">[7]Assumptions!#REF!</definedName>
    <definedName name="FAR_4" localSheetId="4">[7]Assumptions!#REF!</definedName>
    <definedName name="FAR_4" localSheetId="7">[7]Assumptions!#REF!</definedName>
    <definedName name="FAR_4" localSheetId="5">[7]Assumptions!#REF!</definedName>
    <definedName name="FAR_4" localSheetId="8">[7]Assumptions!#REF!</definedName>
    <definedName name="FAR_4" localSheetId="0">[7]Assumptions!#REF!</definedName>
    <definedName name="figures_max" localSheetId="6">#REF!</definedName>
    <definedName name="figures_max" localSheetId="3">#REF!</definedName>
    <definedName name="figures_max" localSheetId="4">#REF!</definedName>
    <definedName name="figures_max" localSheetId="7">#REF!</definedName>
    <definedName name="figures_max" localSheetId="5">#REF!</definedName>
    <definedName name="figures_max" localSheetId="8">#REF!</definedName>
    <definedName name="figures_max" localSheetId="0">#REF!</definedName>
    <definedName name="figures_max_1" localSheetId="6">#REF!</definedName>
    <definedName name="figures_max_1" localSheetId="3">#REF!</definedName>
    <definedName name="figures_max_1" localSheetId="4">#REF!</definedName>
    <definedName name="figures_max_1" localSheetId="7">#REF!</definedName>
    <definedName name="figures_max_1" localSheetId="5">#REF!</definedName>
    <definedName name="figures_max_1" localSheetId="8">#REF!</definedName>
    <definedName name="figures_max_1" localSheetId="0">#REF!</definedName>
    <definedName name="figures_min" localSheetId="6">#REF!</definedName>
    <definedName name="figures_min" localSheetId="3">#REF!</definedName>
    <definedName name="figures_min" localSheetId="4">#REF!</definedName>
    <definedName name="figures_min" localSheetId="7">#REF!</definedName>
    <definedName name="figures_min" localSheetId="5">#REF!</definedName>
    <definedName name="figures_min" localSheetId="8">#REF!</definedName>
    <definedName name="figures_min" localSheetId="0">#REF!</definedName>
    <definedName name="figures_min_1" localSheetId="6">#REF!</definedName>
    <definedName name="figures_min_1" localSheetId="3">#REF!</definedName>
    <definedName name="figures_min_1" localSheetId="4">#REF!</definedName>
    <definedName name="figures_min_1" localSheetId="7">#REF!</definedName>
    <definedName name="figures_min_1" localSheetId="5">#REF!</definedName>
    <definedName name="figures_min_1" localSheetId="8">#REF!</definedName>
    <definedName name="figures_min_1" localSheetId="0">#REF!</definedName>
    <definedName name="financepartners">[8]dbase:Sheet4!$E$5:$E$12</definedName>
    <definedName name="financepartners1">[9]dbase:Sheet4!$E$5:$E$12</definedName>
    <definedName name="FREQUENCY" localSheetId="6">#REF!</definedName>
    <definedName name="FREQUENCY" localSheetId="3">#REF!</definedName>
    <definedName name="FREQUENCY" localSheetId="4">#REF!</definedName>
    <definedName name="FREQUENCY" localSheetId="7">#REF!</definedName>
    <definedName name="FREQUENCY" localSheetId="5">#REF!</definedName>
    <definedName name="FREQUENCY" localSheetId="8">#REF!</definedName>
    <definedName name="FREQUENCY" localSheetId="10">#REF!</definedName>
    <definedName name="FREQUENCY" localSheetId="9">#REF!</definedName>
    <definedName name="FREQUENCY" localSheetId="12">#REF!</definedName>
    <definedName name="FREQUENCY" localSheetId="11">#REF!</definedName>
    <definedName name="FREQUENCY" localSheetId="13">#REF!</definedName>
    <definedName name="FREQUENCY" localSheetId="15">#REF!</definedName>
    <definedName name="FREQUENCY" localSheetId="18">#REF!</definedName>
    <definedName name="FREQUENCY" localSheetId="17">#REF!</definedName>
    <definedName name="FREQUENCY" localSheetId="14">#REF!</definedName>
    <definedName name="FREQUENCY" localSheetId="16">#REF!</definedName>
    <definedName name="FREQUENCY">#REF!</definedName>
    <definedName name="GAE">[1]Assumptions!$E$80</definedName>
    <definedName name="gas" localSheetId="6">#REF!</definedName>
    <definedName name="gas" localSheetId="3">#REF!</definedName>
    <definedName name="gas" localSheetId="4">#REF!</definedName>
    <definedName name="gas" localSheetId="7">#REF!</definedName>
    <definedName name="gas" localSheetId="5">#REF!</definedName>
    <definedName name="gas" localSheetId="8">#REF!</definedName>
    <definedName name="gas" localSheetId="10">#REF!</definedName>
    <definedName name="gas" localSheetId="9">#REF!</definedName>
    <definedName name="gas" localSheetId="12">#REF!</definedName>
    <definedName name="gas" localSheetId="11">#REF!</definedName>
    <definedName name="gas" localSheetId="13">#REF!</definedName>
    <definedName name="gas" localSheetId="15">#REF!</definedName>
    <definedName name="gas" localSheetId="18">#REF!</definedName>
    <definedName name="gas" localSheetId="17">#REF!</definedName>
    <definedName name="gas" localSheetId="14">#REF!</definedName>
    <definedName name="gas" localSheetId="16">#REF!</definedName>
    <definedName name="gas">#REF!</definedName>
    <definedName name="Hometown_2007" localSheetId="6">#REF!</definedName>
    <definedName name="Hometown_2007" localSheetId="3">#REF!</definedName>
    <definedName name="Hometown_2007" localSheetId="4">#REF!</definedName>
    <definedName name="Hometown_2007" localSheetId="7">#REF!</definedName>
    <definedName name="Hometown_2007" localSheetId="5">#REF!</definedName>
    <definedName name="Hometown_2007" localSheetId="8">#REF!</definedName>
    <definedName name="Hometown_2007" localSheetId="10">#REF!</definedName>
    <definedName name="Hometown_2007" localSheetId="9">#REF!</definedName>
    <definedName name="Hometown_2007" localSheetId="12">#REF!</definedName>
    <definedName name="Hometown_2007" localSheetId="11">#REF!</definedName>
    <definedName name="Hometown_2007" localSheetId="13">#REF!</definedName>
    <definedName name="Hometown_2007" localSheetId="15">#REF!</definedName>
    <definedName name="Hometown_2007" localSheetId="18">#REF!</definedName>
    <definedName name="Hometown_2007" localSheetId="17">#REF!</definedName>
    <definedName name="Hometown_2007" localSheetId="14">#REF!</definedName>
    <definedName name="Hometown_2007" localSheetId="16">#REF!</definedName>
    <definedName name="Hometown_2007">#REF!</definedName>
    <definedName name="Hometown_2008" localSheetId="6">#REF!</definedName>
    <definedName name="Hometown_2008" localSheetId="3">#REF!</definedName>
    <definedName name="Hometown_2008" localSheetId="4">#REF!</definedName>
    <definedName name="Hometown_2008" localSheetId="7">#REF!</definedName>
    <definedName name="Hometown_2008" localSheetId="5">#REF!</definedName>
    <definedName name="Hometown_2008" localSheetId="8">#REF!</definedName>
    <definedName name="Hometown_2008" localSheetId="10">#REF!</definedName>
    <definedName name="Hometown_2008" localSheetId="9">#REF!</definedName>
    <definedName name="Hometown_2008" localSheetId="12">#REF!</definedName>
    <definedName name="Hometown_2008" localSheetId="11">#REF!</definedName>
    <definedName name="Hometown_2008" localSheetId="13">#REF!</definedName>
    <definedName name="Hometown_2008" localSheetId="15">#REF!</definedName>
    <definedName name="Hometown_2008" localSheetId="18">#REF!</definedName>
    <definedName name="Hometown_2008" localSheetId="17">#REF!</definedName>
    <definedName name="Hometown_2008" localSheetId="14">#REF!</definedName>
    <definedName name="Hometown_2008" localSheetId="16">#REF!</definedName>
    <definedName name="Hometown_2008">#REF!</definedName>
    <definedName name="Hometown_annual" localSheetId="6">#REF!</definedName>
    <definedName name="Hometown_annual" localSheetId="3">#REF!</definedName>
    <definedName name="Hometown_annual" localSheetId="4">#REF!</definedName>
    <definedName name="Hometown_annual" localSheetId="7">#REF!</definedName>
    <definedName name="Hometown_annual" localSheetId="5">#REF!</definedName>
    <definedName name="Hometown_annual" localSheetId="8">#REF!</definedName>
    <definedName name="Hometown_annual" localSheetId="10">#REF!</definedName>
    <definedName name="Hometown_annual" localSheetId="9">#REF!</definedName>
    <definedName name="Hometown_annual" localSheetId="12">#REF!</definedName>
    <definedName name="Hometown_annual" localSheetId="11">#REF!</definedName>
    <definedName name="Hometown_annual" localSheetId="13">#REF!</definedName>
    <definedName name="Hometown_annual" localSheetId="15">#REF!</definedName>
    <definedName name="Hometown_annual" localSheetId="18">#REF!</definedName>
    <definedName name="Hometown_annual" localSheetId="17">#REF!</definedName>
    <definedName name="Hometown_annual" localSheetId="14">#REF!</definedName>
    <definedName name="Hometown_annual" localSheetId="16">#REF!</definedName>
    <definedName name="Hometown_annual">#REF!</definedName>
    <definedName name="inah" localSheetId="6">#REF!</definedName>
    <definedName name="inah" localSheetId="3">#REF!</definedName>
    <definedName name="inah" localSheetId="4">#REF!</definedName>
    <definedName name="inah" localSheetId="7">#REF!</definedName>
    <definedName name="inah" localSheetId="5">#REF!</definedName>
    <definedName name="inah" localSheetId="8">#REF!</definedName>
    <definedName name="inah" localSheetId="10">#REF!</definedName>
    <definedName name="inah" localSheetId="9">#REF!</definedName>
    <definedName name="inah" localSheetId="12">#REF!</definedName>
    <definedName name="inah" localSheetId="11">#REF!</definedName>
    <definedName name="inah" localSheetId="13">#REF!</definedName>
    <definedName name="inah" localSheetId="15">#REF!</definedName>
    <definedName name="inah" localSheetId="18">#REF!</definedName>
    <definedName name="inah" localSheetId="17">#REF!</definedName>
    <definedName name="inah" localSheetId="14">#REF!</definedName>
    <definedName name="inah" localSheetId="16">#REF!</definedName>
    <definedName name="inah">#REF!</definedName>
    <definedName name="insurance" localSheetId="6">#REF!</definedName>
    <definedName name="insurance" localSheetId="3">#REF!</definedName>
    <definedName name="insurance" localSheetId="4">#REF!</definedName>
    <definedName name="insurance" localSheetId="7">#REF!</definedName>
    <definedName name="insurance" localSheetId="5">#REF!</definedName>
    <definedName name="insurance" localSheetId="8">#REF!</definedName>
    <definedName name="insurance" localSheetId="10">#REF!</definedName>
    <definedName name="insurance" localSheetId="9">#REF!</definedName>
    <definedName name="insurance" localSheetId="12">#REF!</definedName>
    <definedName name="insurance" localSheetId="11">#REF!</definedName>
    <definedName name="insurance" localSheetId="13">#REF!</definedName>
    <definedName name="insurance" localSheetId="15">#REF!</definedName>
    <definedName name="insurance" localSheetId="18">#REF!</definedName>
    <definedName name="insurance" localSheetId="17">#REF!</definedName>
    <definedName name="insurance" localSheetId="14">#REF!</definedName>
    <definedName name="insurance" localSheetId="16">#REF!</definedName>
    <definedName name="insurance">#REF!</definedName>
    <definedName name="ITEMS" localSheetId="6">#REF!</definedName>
    <definedName name="ITEMS" localSheetId="3">#REF!</definedName>
    <definedName name="ITEMS" localSheetId="4">#REF!</definedName>
    <definedName name="ITEMS" localSheetId="7">#REF!</definedName>
    <definedName name="ITEMS" localSheetId="5">#REF!</definedName>
    <definedName name="ITEMS" localSheetId="8">#REF!</definedName>
    <definedName name="ITEMS" localSheetId="10">#REF!</definedName>
    <definedName name="ITEMS" localSheetId="9">#REF!</definedName>
    <definedName name="ITEMS" localSheetId="12">#REF!</definedName>
    <definedName name="ITEMS" localSheetId="11">#REF!</definedName>
    <definedName name="ITEMS" localSheetId="13">#REF!</definedName>
    <definedName name="ITEMS" localSheetId="15">#REF!</definedName>
    <definedName name="ITEMS" localSheetId="18">#REF!</definedName>
    <definedName name="ITEMS" localSheetId="17">#REF!</definedName>
    <definedName name="ITEMS" localSheetId="14">#REF!</definedName>
    <definedName name="ITEMS" localSheetId="16">#REF!</definedName>
    <definedName name="ITEMS">#REF!</definedName>
    <definedName name="LandownerShare">[4]Assumptions!$E$132</definedName>
    <definedName name="LEVEL" localSheetId="6">#REF!</definedName>
    <definedName name="LEVEL" localSheetId="3">#REF!</definedName>
    <definedName name="LEVEL" localSheetId="4">#REF!</definedName>
    <definedName name="LEVEL" localSheetId="7">#REF!</definedName>
    <definedName name="LEVEL" localSheetId="5">#REF!</definedName>
    <definedName name="LEVEL" localSheetId="8">#REF!</definedName>
    <definedName name="LEVEL" localSheetId="10">#REF!</definedName>
    <definedName name="LEVEL" localSheetId="9">#REF!</definedName>
    <definedName name="LEVEL" localSheetId="12">#REF!</definedName>
    <definedName name="LEVEL" localSheetId="11">#REF!</definedName>
    <definedName name="LEVEL" localSheetId="13">#REF!</definedName>
    <definedName name="LEVEL" localSheetId="15">#REF!</definedName>
    <definedName name="LEVEL" localSheetId="18">#REF!</definedName>
    <definedName name="LEVEL" localSheetId="17">#REF!</definedName>
    <definedName name="LEVEL" localSheetId="14">#REF!</definedName>
    <definedName name="LEVEL" localSheetId="16">#REF!</definedName>
    <definedName name="LEVEL">#REF!</definedName>
    <definedName name="List">[10]List!$D$7:$D$190</definedName>
    <definedName name="list2">[11]List!$D$7:$D$190</definedName>
    <definedName name="Lots" localSheetId="6">[1]Assumptions!#REF!</definedName>
    <definedName name="Lots" localSheetId="3">[1]Assumptions!#REF!</definedName>
    <definedName name="Lots" localSheetId="4">[1]Assumptions!#REF!</definedName>
    <definedName name="Lots" localSheetId="7">[1]Assumptions!#REF!</definedName>
    <definedName name="Lots" localSheetId="5">[1]Assumptions!#REF!</definedName>
    <definedName name="Lots" localSheetId="8">[1]Assumptions!#REF!</definedName>
    <definedName name="Lots" localSheetId="0">[1]Assumptions!#REF!</definedName>
    <definedName name="LRNS_2007" localSheetId="6">#REF!</definedName>
    <definedName name="LRNS_2007" localSheetId="3">#REF!</definedName>
    <definedName name="LRNS_2007" localSheetId="4">#REF!</definedName>
    <definedName name="LRNS_2007" localSheetId="7">#REF!</definedName>
    <definedName name="LRNS_2007" localSheetId="5">#REF!</definedName>
    <definedName name="LRNS_2007" localSheetId="8">#REF!</definedName>
    <definedName name="LRNS_2007" localSheetId="10">#REF!</definedName>
    <definedName name="LRNS_2007" localSheetId="9">#REF!</definedName>
    <definedName name="LRNS_2007" localSheetId="12">#REF!</definedName>
    <definedName name="LRNS_2007" localSheetId="11">#REF!</definedName>
    <definedName name="LRNS_2007" localSheetId="13">#REF!</definedName>
    <definedName name="LRNS_2007" localSheetId="15">#REF!</definedName>
    <definedName name="LRNS_2007" localSheetId="18">#REF!</definedName>
    <definedName name="LRNS_2007" localSheetId="17">#REF!</definedName>
    <definedName name="LRNS_2007" localSheetId="14">#REF!</definedName>
    <definedName name="LRNS_2007" localSheetId="16">#REF!</definedName>
    <definedName name="LRNS_2007">#REF!</definedName>
    <definedName name="LRNS_2008" localSheetId="6">#REF!</definedName>
    <definedName name="LRNS_2008" localSheetId="3">#REF!</definedName>
    <definedName name="LRNS_2008" localSheetId="4">#REF!</definedName>
    <definedName name="LRNS_2008" localSheetId="7">#REF!</definedName>
    <definedName name="LRNS_2008" localSheetId="5">#REF!</definedName>
    <definedName name="LRNS_2008" localSheetId="8">#REF!</definedName>
    <definedName name="LRNS_2008" localSheetId="10">#REF!</definedName>
    <definedName name="LRNS_2008" localSheetId="9">#REF!</definedName>
    <definedName name="LRNS_2008" localSheetId="12">#REF!</definedName>
    <definedName name="LRNS_2008" localSheetId="11">#REF!</definedName>
    <definedName name="LRNS_2008" localSheetId="13">#REF!</definedName>
    <definedName name="LRNS_2008" localSheetId="15">#REF!</definedName>
    <definedName name="LRNS_2008" localSheetId="18">#REF!</definedName>
    <definedName name="LRNS_2008" localSheetId="17">#REF!</definedName>
    <definedName name="LRNS_2008" localSheetId="14">#REF!</definedName>
    <definedName name="LRNS_2008" localSheetId="16">#REF!</definedName>
    <definedName name="LRNS_2008">#REF!</definedName>
    <definedName name="LRNS_annual" localSheetId="6">#REF!</definedName>
    <definedName name="LRNS_annual" localSheetId="3">#REF!</definedName>
    <definedName name="LRNS_annual" localSheetId="4">#REF!</definedName>
    <definedName name="LRNS_annual" localSheetId="7">#REF!</definedName>
    <definedName name="LRNS_annual" localSheetId="5">#REF!</definedName>
    <definedName name="LRNS_annual" localSheetId="8">#REF!</definedName>
    <definedName name="LRNS_annual" localSheetId="10">#REF!</definedName>
    <definedName name="LRNS_annual" localSheetId="9">#REF!</definedName>
    <definedName name="LRNS_annual" localSheetId="12">#REF!</definedName>
    <definedName name="LRNS_annual" localSheetId="11">#REF!</definedName>
    <definedName name="LRNS_annual" localSheetId="13">#REF!</definedName>
    <definedName name="LRNS_annual" localSheetId="15">#REF!</definedName>
    <definedName name="LRNS_annual" localSheetId="18">#REF!</definedName>
    <definedName name="LRNS_annual" localSheetId="17">#REF!</definedName>
    <definedName name="LRNS_annual" localSheetId="14">#REF!</definedName>
    <definedName name="LRNS_annual" localSheetId="16">#REF!</definedName>
    <definedName name="LRNS_annual">#REF!</definedName>
    <definedName name="LRS_2007" localSheetId="6">#REF!</definedName>
    <definedName name="LRS_2007" localSheetId="3">#REF!</definedName>
    <definedName name="LRS_2007" localSheetId="4">#REF!</definedName>
    <definedName name="LRS_2007" localSheetId="7">#REF!</definedName>
    <definedName name="LRS_2007" localSheetId="5">#REF!</definedName>
    <definedName name="LRS_2007" localSheetId="8">#REF!</definedName>
    <definedName name="LRS_2007" localSheetId="10">#REF!</definedName>
    <definedName name="LRS_2007" localSheetId="9">#REF!</definedName>
    <definedName name="LRS_2007" localSheetId="12">#REF!</definedName>
    <definedName name="LRS_2007" localSheetId="11">#REF!</definedName>
    <definedName name="LRS_2007" localSheetId="13">#REF!</definedName>
    <definedName name="LRS_2007" localSheetId="15">#REF!</definedName>
    <definedName name="LRS_2007" localSheetId="18">#REF!</definedName>
    <definedName name="LRS_2007" localSheetId="17">#REF!</definedName>
    <definedName name="LRS_2007" localSheetId="14">#REF!</definedName>
    <definedName name="LRS_2007" localSheetId="16">#REF!</definedName>
    <definedName name="LRS_2007">#REF!</definedName>
    <definedName name="LRS_2008" localSheetId="6">#REF!</definedName>
    <definedName name="LRS_2008" localSheetId="3">#REF!</definedName>
    <definedName name="LRS_2008" localSheetId="4">#REF!</definedName>
    <definedName name="LRS_2008" localSheetId="7">#REF!</definedName>
    <definedName name="LRS_2008" localSheetId="5">#REF!</definedName>
    <definedName name="LRS_2008" localSheetId="8">#REF!</definedName>
    <definedName name="LRS_2008" localSheetId="10">#REF!</definedName>
    <definedName name="LRS_2008" localSheetId="9">#REF!</definedName>
    <definedName name="LRS_2008" localSheetId="12">#REF!</definedName>
    <definedName name="LRS_2008" localSheetId="11">#REF!</definedName>
    <definedName name="LRS_2008" localSheetId="13">#REF!</definedName>
    <definedName name="LRS_2008" localSheetId="15">#REF!</definedName>
    <definedName name="LRS_2008" localSheetId="18">#REF!</definedName>
    <definedName name="LRS_2008" localSheetId="17">#REF!</definedName>
    <definedName name="LRS_2008" localSheetId="14">#REF!</definedName>
    <definedName name="LRS_2008" localSheetId="16">#REF!</definedName>
    <definedName name="LRS_2008">#REF!</definedName>
    <definedName name="LRS_annual" localSheetId="6">#REF!</definedName>
    <definedName name="LRS_annual" localSheetId="3">#REF!</definedName>
    <definedName name="LRS_annual" localSheetId="4">#REF!</definedName>
    <definedName name="LRS_annual" localSheetId="7">#REF!</definedName>
    <definedName name="LRS_annual" localSheetId="5">#REF!</definedName>
    <definedName name="LRS_annual" localSheetId="8">#REF!</definedName>
    <definedName name="LRS_annual" localSheetId="10">#REF!</definedName>
    <definedName name="LRS_annual" localSheetId="9">#REF!</definedName>
    <definedName name="LRS_annual" localSheetId="12">#REF!</definedName>
    <definedName name="LRS_annual" localSheetId="11">#REF!</definedName>
    <definedName name="LRS_annual" localSheetId="13">#REF!</definedName>
    <definedName name="LRS_annual" localSheetId="15">#REF!</definedName>
    <definedName name="LRS_annual" localSheetId="18">#REF!</definedName>
    <definedName name="LRS_annual" localSheetId="17">#REF!</definedName>
    <definedName name="LRS_annual" localSheetId="14">#REF!</definedName>
    <definedName name="LRS_annual" localSheetId="16">#REF!</definedName>
    <definedName name="LRS_annual">#REF!</definedName>
    <definedName name="managers" localSheetId="6">'[12]manpower dbase'!#REF!</definedName>
    <definedName name="managers" localSheetId="3">'[12]manpower dbase'!#REF!</definedName>
    <definedName name="managers" localSheetId="4">'[12]manpower dbase'!#REF!</definedName>
    <definedName name="managers" localSheetId="7">'[12]manpower dbase'!#REF!</definedName>
    <definedName name="managers" localSheetId="5">'[12]manpower dbase'!#REF!</definedName>
    <definedName name="managers" localSheetId="8">'[12]manpower dbase'!#REF!</definedName>
    <definedName name="managers" localSheetId="10">'[12]manpower dbase'!#REF!</definedName>
    <definedName name="managers" localSheetId="9">'[12]manpower dbase'!#REF!</definedName>
    <definedName name="managers" localSheetId="12">'[12]manpower dbase'!#REF!</definedName>
    <definedName name="managers" localSheetId="11">'[12]manpower dbase'!#REF!</definedName>
    <definedName name="managers" localSheetId="13">'[12]manpower dbase'!#REF!</definedName>
    <definedName name="managers" localSheetId="15">'[12]manpower dbase'!#REF!</definedName>
    <definedName name="managers" localSheetId="18">'[12]manpower dbase'!#REF!</definedName>
    <definedName name="managers" localSheetId="17">'[12]manpower dbase'!#REF!</definedName>
    <definedName name="managers" localSheetId="14">'[12]manpower dbase'!#REF!</definedName>
    <definedName name="managers" localSheetId="16">'[12]manpower dbase'!#REF!</definedName>
    <definedName name="managers">'[12]manpower dbase'!#REF!</definedName>
    <definedName name="managersup" localSheetId="6">'[12]manpower dbase'!#REF!</definedName>
    <definedName name="managersup" localSheetId="3">'[12]manpower dbase'!#REF!</definedName>
    <definedName name="managersup" localSheetId="4">'[12]manpower dbase'!#REF!</definedName>
    <definedName name="managersup" localSheetId="7">'[12]manpower dbase'!#REF!</definedName>
    <definedName name="managersup" localSheetId="5">'[12]manpower dbase'!#REF!</definedName>
    <definedName name="managersup" localSheetId="8">'[12]manpower dbase'!#REF!</definedName>
    <definedName name="managersup" localSheetId="10">'[12]manpower dbase'!#REF!</definedName>
    <definedName name="managersup" localSheetId="9">'[12]manpower dbase'!#REF!</definedName>
    <definedName name="managersup" localSheetId="12">'[12]manpower dbase'!#REF!</definedName>
    <definedName name="managersup" localSheetId="11">'[12]manpower dbase'!#REF!</definedName>
    <definedName name="managersup" localSheetId="13">'[12]manpower dbase'!#REF!</definedName>
    <definedName name="managersup" localSheetId="15">'[12]manpower dbase'!#REF!</definedName>
    <definedName name="managersup" localSheetId="18">'[12]manpower dbase'!#REF!</definedName>
    <definedName name="managersup" localSheetId="17">'[12]manpower dbase'!#REF!</definedName>
    <definedName name="managersup" localSheetId="14">'[12]manpower dbase'!#REF!</definedName>
    <definedName name="managersup" localSheetId="16">'[12]manpower dbase'!#REF!</definedName>
    <definedName name="managersup">'[12]manpower dbase'!#REF!</definedName>
    <definedName name="manpower" localSheetId="6">#REF!</definedName>
    <definedName name="manpower" localSheetId="3">#REF!</definedName>
    <definedName name="manpower" localSheetId="4">#REF!</definedName>
    <definedName name="manpower" localSheetId="7">#REF!</definedName>
    <definedName name="manpower" localSheetId="5">#REF!</definedName>
    <definedName name="manpower" localSheetId="8">#REF!</definedName>
    <definedName name="manpower" localSheetId="10">#REF!</definedName>
    <definedName name="manpower" localSheetId="9">#REF!</definedName>
    <definedName name="manpower" localSheetId="12">#REF!</definedName>
    <definedName name="manpower" localSheetId="11">#REF!</definedName>
    <definedName name="manpower" localSheetId="13">#REF!</definedName>
    <definedName name="manpower" localSheetId="15">#REF!</definedName>
    <definedName name="manpower" localSheetId="18">#REF!</definedName>
    <definedName name="manpower" localSheetId="17">#REF!</definedName>
    <definedName name="manpower" localSheetId="14">#REF!</definedName>
    <definedName name="manpower" localSheetId="16">#REF!</definedName>
    <definedName name="manpower">#REF!</definedName>
    <definedName name="MANPOWER_employees" localSheetId="6">'[12]manpower dbase'!#REF!</definedName>
    <definedName name="MANPOWER_employees" localSheetId="3">'[12]manpower dbase'!#REF!</definedName>
    <definedName name="MANPOWER_employees" localSheetId="4">'[12]manpower dbase'!#REF!</definedName>
    <definedName name="MANPOWER_employees" localSheetId="7">'[12]manpower dbase'!#REF!</definedName>
    <definedName name="MANPOWER_employees" localSheetId="5">'[12]manpower dbase'!#REF!</definedName>
    <definedName name="MANPOWER_employees" localSheetId="8">'[12]manpower dbase'!#REF!</definedName>
    <definedName name="MANPOWER_employees" localSheetId="10">'[12]manpower dbase'!#REF!</definedName>
    <definedName name="MANPOWER_employees" localSheetId="9">'[12]manpower dbase'!#REF!</definedName>
    <definedName name="MANPOWER_employees" localSheetId="12">'[12]manpower dbase'!#REF!</definedName>
    <definedName name="MANPOWER_employees" localSheetId="11">'[12]manpower dbase'!#REF!</definedName>
    <definedName name="MANPOWER_employees" localSheetId="13">'[12]manpower dbase'!#REF!</definedName>
    <definedName name="MANPOWER_employees" localSheetId="15">'[12]manpower dbase'!#REF!</definedName>
    <definedName name="MANPOWER_employees" localSheetId="18">'[12]manpower dbase'!#REF!</definedName>
    <definedName name="MANPOWER_employees" localSheetId="17">'[12]manpower dbase'!#REF!</definedName>
    <definedName name="MANPOWER_employees" localSheetId="14">'[12]manpower dbase'!#REF!</definedName>
    <definedName name="MANPOWER_employees" localSheetId="16">'[12]manpower dbase'!#REF!</definedName>
    <definedName name="MANPOWER_employees">'[12]manpower dbase'!#REF!</definedName>
    <definedName name="MASTERLIST" localSheetId="6">#REF!</definedName>
    <definedName name="MASTERLIST" localSheetId="3">#REF!</definedName>
    <definedName name="MASTERLIST" localSheetId="4">#REF!</definedName>
    <definedName name="MASTERLIST" localSheetId="7">#REF!</definedName>
    <definedName name="MASTERLIST" localSheetId="5">#REF!</definedName>
    <definedName name="MASTERLIST" localSheetId="8">#REF!</definedName>
    <definedName name="MASTERLIST" localSheetId="10">#REF!</definedName>
    <definedName name="MASTERLIST" localSheetId="9">#REF!</definedName>
    <definedName name="MASTERLIST" localSheetId="12">#REF!</definedName>
    <definedName name="MASTERLIST" localSheetId="11">#REF!</definedName>
    <definedName name="MASTERLIST" localSheetId="13">#REF!</definedName>
    <definedName name="MASTERLIST" localSheetId="15">#REF!</definedName>
    <definedName name="MASTERLIST" localSheetId="18">#REF!</definedName>
    <definedName name="MASTERLIST" localSheetId="17">#REF!</definedName>
    <definedName name="MASTERLIST" localSheetId="14">#REF!</definedName>
    <definedName name="MASTERLIST" localSheetId="16">#REF!</definedName>
    <definedName name="MASTERLIST">#REF!</definedName>
    <definedName name="MASTERLIST_cellphone" localSheetId="6">#REF!</definedName>
    <definedName name="MASTERLIST_cellphone" localSheetId="3">#REF!</definedName>
    <definedName name="MASTERLIST_cellphone" localSheetId="4">#REF!</definedName>
    <definedName name="MASTERLIST_cellphone" localSheetId="7">#REF!</definedName>
    <definedName name="MASTERLIST_cellphone" localSheetId="5">#REF!</definedName>
    <definedName name="MASTERLIST_cellphone" localSheetId="8">#REF!</definedName>
    <definedName name="MASTERLIST_cellphone" localSheetId="10">#REF!</definedName>
    <definedName name="MASTERLIST_cellphone" localSheetId="9">#REF!</definedName>
    <definedName name="MASTERLIST_cellphone" localSheetId="12">#REF!</definedName>
    <definedName name="MASTERLIST_cellphone" localSheetId="11">#REF!</definedName>
    <definedName name="MASTERLIST_cellphone" localSheetId="13">#REF!</definedName>
    <definedName name="MASTERLIST_cellphone" localSheetId="15">#REF!</definedName>
    <definedName name="MASTERLIST_cellphone" localSheetId="18">#REF!</definedName>
    <definedName name="MASTERLIST_cellphone" localSheetId="17">#REF!</definedName>
    <definedName name="MASTERLIST_cellphone" localSheetId="14">#REF!</definedName>
    <definedName name="MASTERLIST_cellphone" localSheetId="16">#REF!</definedName>
    <definedName name="MASTERLIST_cellphone">#REF!</definedName>
    <definedName name="Miscellaneous">[1]Assumptions!$E$74</definedName>
    <definedName name="MODE" localSheetId="6">#REF!</definedName>
    <definedName name="MODE" localSheetId="3">#REF!</definedName>
    <definedName name="MODE" localSheetId="4">#REF!</definedName>
    <definedName name="MODE" localSheetId="7">#REF!</definedName>
    <definedName name="MODE" localSheetId="5">#REF!</definedName>
    <definedName name="MODE" localSheetId="8">#REF!</definedName>
    <definedName name="MODE" localSheetId="10">#REF!</definedName>
    <definedName name="MODE" localSheetId="9">#REF!</definedName>
    <definedName name="MODE" localSheetId="12">#REF!</definedName>
    <definedName name="MODE" localSheetId="11">#REF!</definedName>
    <definedName name="MODE" localSheetId="13">#REF!</definedName>
    <definedName name="MODE" localSheetId="15">#REF!</definedName>
    <definedName name="MODE" localSheetId="18">#REF!</definedName>
    <definedName name="MODE" localSheetId="17">#REF!</definedName>
    <definedName name="MODE" localSheetId="14">#REF!</definedName>
    <definedName name="MODE" localSheetId="16">#REF!</definedName>
    <definedName name="MODE">#REF!</definedName>
    <definedName name="month" localSheetId="6">#REF!</definedName>
    <definedName name="month" localSheetId="3">#REF!</definedName>
    <definedName name="month" localSheetId="4">#REF!</definedName>
    <definedName name="month" localSheetId="7">#REF!</definedName>
    <definedName name="month" localSheetId="5">#REF!</definedName>
    <definedName name="month" localSheetId="8">#REF!</definedName>
    <definedName name="month" localSheetId="10">#REF!</definedName>
    <definedName name="month" localSheetId="9">#REF!</definedName>
    <definedName name="month" localSheetId="12">#REF!</definedName>
    <definedName name="month" localSheetId="11">#REF!</definedName>
    <definedName name="month" localSheetId="13">#REF!</definedName>
    <definedName name="month" localSheetId="15">#REF!</definedName>
    <definedName name="month" localSheetId="18">#REF!</definedName>
    <definedName name="month" localSheetId="17">#REF!</definedName>
    <definedName name="month" localSheetId="14">#REF!</definedName>
    <definedName name="month" localSheetId="16">#REF!</definedName>
    <definedName name="month">#REF!</definedName>
    <definedName name="Month1">[13]dbase!$B$7:$B$18</definedName>
    <definedName name="monthly_loan">'[2]loans:cap interest'!$J$2:$W$97</definedName>
    <definedName name="monthlycf08" localSheetId="6">#REF!</definedName>
    <definedName name="monthlycf08" localSheetId="3">#REF!</definedName>
    <definedName name="monthlycf08" localSheetId="4">#REF!</definedName>
    <definedName name="monthlycf08" localSheetId="7">#REF!</definedName>
    <definedName name="monthlycf08" localSheetId="5">#REF!</definedName>
    <definedName name="monthlycf08" localSheetId="8">#REF!</definedName>
    <definedName name="monthlycf08" localSheetId="10">#REF!</definedName>
    <definedName name="monthlycf08" localSheetId="9">#REF!</definedName>
    <definedName name="monthlycf08" localSheetId="12">#REF!</definedName>
    <definedName name="monthlycf08" localSheetId="11">#REF!</definedName>
    <definedName name="monthlycf08" localSheetId="13">#REF!</definedName>
    <definedName name="monthlycf08" localSheetId="15">#REF!</definedName>
    <definedName name="monthlycf08" localSheetId="18">#REF!</definedName>
    <definedName name="monthlycf08" localSheetId="17">#REF!</definedName>
    <definedName name="monthlycf08" localSheetId="14">#REF!</definedName>
    <definedName name="monthlycf08" localSheetId="16">#REF!</definedName>
    <definedName name="monthlycf08">#REF!</definedName>
    <definedName name="monthlypnl08" localSheetId="6">#REF!</definedName>
    <definedName name="monthlypnl08" localSheetId="3">#REF!</definedName>
    <definedName name="monthlypnl08" localSheetId="4">#REF!</definedName>
    <definedName name="monthlypnl08" localSheetId="7">#REF!</definedName>
    <definedName name="monthlypnl08" localSheetId="5">#REF!</definedName>
    <definedName name="monthlypnl08" localSheetId="8">#REF!</definedName>
    <definedName name="monthlypnl08" localSheetId="10">#REF!</definedName>
    <definedName name="monthlypnl08" localSheetId="9">#REF!</definedName>
    <definedName name="monthlypnl08" localSheetId="12">#REF!</definedName>
    <definedName name="monthlypnl08" localSheetId="11">#REF!</definedName>
    <definedName name="monthlypnl08" localSheetId="13">#REF!</definedName>
    <definedName name="monthlypnl08" localSheetId="15">#REF!</definedName>
    <definedName name="monthlypnl08" localSheetId="18">#REF!</definedName>
    <definedName name="monthlypnl08" localSheetId="17">#REF!</definedName>
    <definedName name="monthlypnl08" localSheetId="14">#REF!</definedName>
    <definedName name="monthlypnl08" localSheetId="16">#REF!</definedName>
    <definedName name="monthlypnl08">#REF!</definedName>
    <definedName name="MP_2007" localSheetId="6">#REF!</definedName>
    <definedName name="MP_2007" localSheetId="3">#REF!</definedName>
    <definedName name="MP_2007" localSheetId="4">#REF!</definedName>
    <definedName name="MP_2007" localSheetId="7">#REF!</definedName>
    <definedName name="MP_2007" localSheetId="5">#REF!</definedName>
    <definedName name="MP_2007" localSheetId="8">#REF!</definedName>
    <definedName name="MP_2007" localSheetId="10">#REF!</definedName>
    <definedName name="MP_2007" localSheetId="9">#REF!</definedName>
    <definedName name="MP_2007" localSheetId="12">#REF!</definedName>
    <definedName name="MP_2007" localSheetId="11">#REF!</definedName>
    <definedName name="MP_2007" localSheetId="13">#REF!</definedName>
    <definedName name="MP_2007" localSheetId="15">#REF!</definedName>
    <definedName name="MP_2007" localSheetId="18">#REF!</definedName>
    <definedName name="MP_2007" localSheetId="17">#REF!</definedName>
    <definedName name="MP_2007" localSheetId="14">#REF!</definedName>
    <definedName name="MP_2007" localSheetId="16">#REF!</definedName>
    <definedName name="MP_2007">#REF!</definedName>
    <definedName name="MP_2008" localSheetId="6">#REF!</definedName>
    <definedName name="MP_2008" localSheetId="3">#REF!</definedName>
    <definedName name="MP_2008" localSheetId="4">#REF!</definedName>
    <definedName name="MP_2008" localSheetId="7">#REF!</definedName>
    <definedName name="MP_2008" localSheetId="5">#REF!</definedName>
    <definedName name="MP_2008" localSheetId="8">#REF!</definedName>
    <definedName name="MP_2008" localSheetId="10">#REF!</definedName>
    <definedName name="MP_2008" localSheetId="9">#REF!</definedName>
    <definedName name="MP_2008" localSheetId="12">#REF!</definedName>
    <definedName name="MP_2008" localSheetId="11">#REF!</definedName>
    <definedName name="MP_2008" localSheetId="13">#REF!</definedName>
    <definedName name="MP_2008" localSheetId="15">#REF!</definedName>
    <definedName name="MP_2008" localSheetId="18">#REF!</definedName>
    <definedName name="MP_2008" localSheetId="17">#REF!</definedName>
    <definedName name="MP_2008" localSheetId="14">#REF!</definedName>
    <definedName name="MP_2008" localSheetId="16">#REF!</definedName>
    <definedName name="MP_2008">#REF!</definedName>
    <definedName name="MP_annual" localSheetId="6">#REF!</definedName>
    <definedName name="MP_annual" localSheetId="3">#REF!</definedName>
    <definedName name="MP_annual" localSheetId="4">#REF!</definedName>
    <definedName name="MP_annual" localSheetId="7">#REF!</definedName>
    <definedName name="MP_annual" localSheetId="5">#REF!</definedName>
    <definedName name="MP_annual" localSheetId="8">#REF!</definedName>
    <definedName name="MP_annual" localSheetId="10">#REF!</definedName>
    <definedName name="MP_annual" localSheetId="9">#REF!</definedName>
    <definedName name="MP_annual" localSheetId="12">#REF!</definedName>
    <definedName name="MP_annual" localSheetId="11">#REF!</definedName>
    <definedName name="MP_annual" localSheetId="13">#REF!</definedName>
    <definedName name="MP_annual" localSheetId="15">#REF!</definedName>
    <definedName name="MP_annual" localSheetId="18">#REF!</definedName>
    <definedName name="MP_annual" localSheetId="17">#REF!</definedName>
    <definedName name="MP_annual" localSheetId="14">#REF!</definedName>
    <definedName name="MP_annual" localSheetId="16">#REF!</definedName>
    <definedName name="MP_annual">#REF!</definedName>
    <definedName name="ORIG_DEST" localSheetId="6">#REF!</definedName>
    <definedName name="ORIG_DEST" localSheetId="3">#REF!</definedName>
    <definedName name="ORIG_DEST" localSheetId="4">#REF!</definedName>
    <definedName name="ORIG_DEST" localSheetId="7">#REF!</definedName>
    <definedName name="ORIG_DEST" localSheetId="5">#REF!</definedName>
    <definedName name="ORIG_DEST" localSheetId="8">#REF!</definedName>
    <definedName name="ORIG_DEST" localSheetId="10">#REF!</definedName>
    <definedName name="ORIG_DEST" localSheetId="9">#REF!</definedName>
    <definedName name="ORIG_DEST" localSheetId="12">#REF!</definedName>
    <definedName name="ORIG_DEST" localSheetId="11">#REF!</definedName>
    <definedName name="ORIG_DEST" localSheetId="13">#REF!</definedName>
    <definedName name="ORIG_DEST" localSheetId="15">#REF!</definedName>
    <definedName name="ORIG_DEST" localSheetId="18">#REF!</definedName>
    <definedName name="ORIG_DEST" localSheetId="17">#REF!</definedName>
    <definedName name="ORIG_DEST" localSheetId="14">#REF!</definedName>
    <definedName name="ORIG_DEST" localSheetId="16">#REF!</definedName>
    <definedName name="ORIG_DEST">#REF!</definedName>
    <definedName name="PARTICULARS" localSheetId="6">#REF!</definedName>
    <definedName name="PARTICULARS" localSheetId="3">#REF!</definedName>
    <definedName name="PARTICULARS" localSheetId="4">#REF!</definedName>
    <definedName name="PARTICULARS" localSheetId="7">#REF!</definedName>
    <definedName name="PARTICULARS" localSheetId="5">#REF!</definedName>
    <definedName name="PARTICULARS" localSheetId="8">#REF!</definedName>
    <definedName name="PARTICULARS" localSheetId="10">#REF!</definedName>
    <definedName name="PARTICULARS" localSheetId="9">#REF!</definedName>
    <definedName name="PARTICULARS" localSheetId="12">#REF!</definedName>
    <definedName name="PARTICULARS" localSheetId="11">#REF!</definedName>
    <definedName name="PARTICULARS" localSheetId="13">#REF!</definedName>
    <definedName name="PARTICULARS" localSheetId="15">#REF!</definedName>
    <definedName name="PARTICULARS" localSheetId="18">#REF!</definedName>
    <definedName name="PARTICULARS" localSheetId="17">#REF!</definedName>
    <definedName name="PARTICULARS" localSheetId="14">#REF!</definedName>
    <definedName name="PARTICULARS" localSheetId="16">#REF!</definedName>
    <definedName name="PARTICULARS">#REF!</definedName>
    <definedName name="phase" localSheetId="6">#REF!</definedName>
    <definedName name="phase" localSheetId="3">#REF!</definedName>
    <definedName name="phase" localSheetId="4">#REF!</definedName>
    <definedName name="phase" localSheetId="7">#REF!</definedName>
    <definedName name="phase" localSheetId="5">#REF!</definedName>
    <definedName name="phase" localSheetId="8">#REF!</definedName>
    <definedName name="phase" localSheetId="10">#REF!</definedName>
    <definedName name="phase" localSheetId="9">#REF!</definedName>
    <definedName name="phase" localSheetId="12">#REF!</definedName>
    <definedName name="phase" localSheetId="11">#REF!</definedName>
    <definedName name="phase" localSheetId="13">#REF!</definedName>
    <definedName name="phase" localSheetId="15">#REF!</definedName>
    <definedName name="phase" localSheetId="18">#REF!</definedName>
    <definedName name="phase" localSheetId="17">#REF!</definedName>
    <definedName name="phase" localSheetId="14">#REF!</definedName>
    <definedName name="phase" localSheetId="16">#REF!</definedName>
    <definedName name="phase">#REF!</definedName>
    <definedName name="phase_2" localSheetId="6">#REF!</definedName>
    <definedName name="phase_2" localSheetId="3">#REF!</definedName>
    <definedName name="phase_2" localSheetId="4">#REF!</definedName>
    <definedName name="phase_2" localSheetId="7">#REF!</definedName>
    <definedName name="phase_2" localSheetId="5">#REF!</definedName>
    <definedName name="phase_2" localSheetId="8">#REF!</definedName>
    <definedName name="phase_2" localSheetId="10">#REF!</definedName>
    <definedName name="phase_2" localSheetId="9">#REF!</definedName>
    <definedName name="phase_2" localSheetId="12">#REF!</definedName>
    <definedName name="phase_2" localSheetId="11">#REF!</definedName>
    <definedName name="phase_2" localSheetId="13">#REF!</definedName>
    <definedName name="phase_2" localSheetId="15">#REF!</definedName>
    <definedName name="phase_2" localSheetId="18">#REF!</definedName>
    <definedName name="phase_2" localSheetId="17">#REF!</definedName>
    <definedName name="phase_2" localSheetId="14">#REF!</definedName>
    <definedName name="phase_2" localSheetId="16">#REF!</definedName>
    <definedName name="phase_2">#REF!</definedName>
    <definedName name="phase_3" localSheetId="6">#REF!</definedName>
    <definedName name="phase_3" localSheetId="3">#REF!</definedName>
    <definedName name="phase_3" localSheetId="4">#REF!</definedName>
    <definedName name="phase_3" localSheetId="7">#REF!</definedName>
    <definedName name="phase_3" localSheetId="5">#REF!</definedName>
    <definedName name="phase_3" localSheetId="8">#REF!</definedName>
    <definedName name="phase_3" localSheetId="10">#REF!</definedName>
    <definedName name="phase_3" localSheetId="9">#REF!</definedName>
    <definedName name="phase_3" localSheetId="12">#REF!</definedName>
    <definedName name="phase_3" localSheetId="11">#REF!</definedName>
    <definedName name="phase_3" localSheetId="13">#REF!</definedName>
    <definedName name="phase_3" localSheetId="15">#REF!</definedName>
    <definedName name="phase_3" localSheetId="18">#REF!</definedName>
    <definedName name="phase_3" localSheetId="17">#REF!</definedName>
    <definedName name="phase_3" localSheetId="14">#REF!</definedName>
    <definedName name="phase_3" localSheetId="16">#REF!</definedName>
    <definedName name="phase_3">#REF!</definedName>
    <definedName name="phase2" localSheetId="6">#REF!</definedName>
    <definedName name="phase2" localSheetId="3">#REF!</definedName>
    <definedName name="phase2" localSheetId="4">#REF!</definedName>
    <definedName name="phase2" localSheetId="7">#REF!</definedName>
    <definedName name="phase2" localSheetId="5">#REF!</definedName>
    <definedName name="phase2" localSheetId="8">#REF!</definedName>
    <definedName name="phase2" localSheetId="10">#REF!</definedName>
    <definedName name="phase2" localSheetId="9">#REF!</definedName>
    <definedName name="phase2" localSheetId="12">#REF!</definedName>
    <definedName name="phase2" localSheetId="11">#REF!</definedName>
    <definedName name="phase2" localSheetId="13">#REF!</definedName>
    <definedName name="phase2" localSheetId="15">#REF!</definedName>
    <definedName name="phase2" localSheetId="18">#REF!</definedName>
    <definedName name="phase2" localSheetId="17">#REF!</definedName>
    <definedName name="phase2" localSheetId="14">#REF!</definedName>
    <definedName name="phase2" localSheetId="16">#REF!</definedName>
    <definedName name="phase2">#REF!</definedName>
    <definedName name="phases" localSheetId="6">#REF!</definedName>
    <definedName name="phases" localSheetId="3">#REF!</definedName>
    <definedName name="phases" localSheetId="4">#REF!</definedName>
    <definedName name="phases" localSheetId="7">#REF!</definedName>
    <definedName name="phases" localSheetId="5">#REF!</definedName>
    <definedName name="phases" localSheetId="8">#REF!</definedName>
    <definedName name="phases" localSheetId="10">#REF!</definedName>
    <definedName name="phases" localSheetId="9">#REF!</definedName>
    <definedName name="phases" localSheetId="12">#REF!</definedName>
    <definedName name="phases" localSheetId="11">#REF!</definedName>
    <definedName name="phases" localSheetId="13">#REF!</definedName>
    <definedName name="phases" localSheetId="15">#REF!</definedName>
    <definedName name="phases" localSheetId="18">#REF!</definedName>
    <definedName name="phases" localSheetId="17">#REF!</definedName>
    <definedName name="phases" localSheetId="14">#REF!</definedName>
    <definedName name="phases" localSheetId="16">#REF!</definedName>
    <definedName name="phases">#REF!</definedName>
    <definedName name="pivot" localSheetId="6">#REF!</definedName>
    <definedName name="pivot" localSheetId="3">#REF!</definedName>
    <definedName name="pivot" localSheetId="4">#REF!</definedName>
    <definedName name="pivot" localSheetId="7">#REF!</definedName>
    <definedName name="pivot" localSheetId="5">#REF!</definedName>
    <definedName name="pivot" localSheetId="8">#REF!</definedName>
    <definedName name="pivot" localSheetId="0">#REF!</definedName>
    <definedName name="pivot_1" localSheetId="6">#REF!</definedName>
    <definedName name="pivot_1" localSheetId="3">#REF!</definedName>
    <definedName name="pivot_1" localSheetId="4">#REF!</definedName>
    <definedName name="pivot_1" localSheetId="7">#REF!</definedName>
    <definedName name="pivot_1" localSheetId="5">#REF!</definedName>
    <definedName name="pivot_1" localSheetId="8">#REF!</definedName>
    <definedName name="pivot_1" localSheetId="0">#REF!</definedName>
    <definedName name="PLACE" localSheetId="6">#REF!</definedName>
    <definedName name="PLACE" localSheetId="3">#REF!</definedName>
    <definedName name="PLACE" localSheetId="4">#REF!</definedName>
    <definedName name="PLACE" localSheetId="7">#REF!</definedName>
    <definedName name="PLACE" localSheetId="5">#REF!</definedName>
    <definedName name="PLACE" localSheetId="8">#REF!</definedName>
    <definedName name="PLACE" localSheetId="10">#REF!</definedName>
    <definedName name="PLACE" localSheetId="9">#REF!</definedName>
    <definedName name="PLACE" localSheetId="12">#REF!</definedName>
    <definedName name="PLACE" localSheetId="11">#REF!</definedName>
    <definedName name="PLACE" localSheetId="13">#REF!</definedName>
    <definedName name="PLACE" localSheetId="15">#REF!</definedName>
    <definedName name="PLACE" localSheetId="18">#REF!</definedName>
    <definedName name="PLACE" localSheetId="17">#REF!</definedName>
    <definedName name="PLACE" localSheetId="14">#REF!</definedName>
    <definedName name="PLACE" localSheetId="16">#REF!</definedName>
    <definedName name="PLACE">#REF!</definedName>
    <definedName name="PNL_ONE" localSheetId="6">#REF!</definedName>
    <definedName name="PNL_ONE" localSheetId="3">#REF!</definedName>
    <definedName name="PNL_ONE" localSheetId="4">#REF!</definedName>
    <definedName name="PNL_ONE" localSheetId="7">#REF!</definedName>
    <definedName name="PNL_ONE" localSheetId="5">#REF!</definedName>
    <definedName name="PNL_ONE" localSheetId="8">#REF!</definedName>
    <definedName name="PNL_ONE" localSheetId="10">#REF!</definedName>
    <definedName name="PNL_ONE" localSheetId="9">#REF!</definedName>
    <definedName name="PNL_ONE" localSheetId="12">#REF!</definedName>
    <definedName name="PNL_ONE" localSheetId="11">#REF!</definedName>
    <definedName name="PNL_ONE" localSheetId="13">#REF!</definedName>
    <definedName name="PNL_ONE" localSheetId="15">#REF!</definedName>
    <definedName name="PNL_ONE" localSheetId="18">#REF!</definedName>
    <definedName name="PNL_ONE" localSheetId="17">#REF!</definedName>
    <definedName name="PNL_ONE" localSheetId="14">#REF!</definedName>
    <definedName name="PNL_ONE" localSheetId="16">#REF!</definedName>
    <definedName name="PNL_ONE">#REF!</definedName>
    <definedName name="POSITION" localSheetId="6">#REF!</definedName>
    <definedName name="POSITION" localSheetId="3">#REF!</definedName>
    <definedName name="POSITION" localSheetId="4">#REF!</definedName>
    <definedName name="POSITION" localSheetId="7">#REF!</definedName>
    <definedName name="POSITION" localSheetId="5">#REF!</definedName>
    <definedName name="POSITION" localSheetId="8">#REF!</definedName>
    <definedName name="POSITION" localSheetId="10">#REF!</definedName>
    <definedName name="POSITION" localSheetId="9">#REF!</definedName>
    <definedName name="POSITION" localSheetId="12">#REF!</definedName>
    <definedName name="POSITION" localSheetId="11">#REF!</definedName>
    <definedName name="POSITION" localSheetId="13">#REF!</definedName>
    <definedName name="POSITION" localSheetId="15">#REF!</definedName>
    <definedName name="POSITION" localSheetId="18">#REF!</definedName>
    <definedName name="POSITION" localSheetId="17">#REF!</definedName>
    <definedName name="POSITION" localSheetId="14">#REF!</definedName>
    <definedName name="POSITION" localSheetId="16">#REF!</definedName>
    <definedName name="POSITION">#REF!</definedName>
    <definedName name="Position1" localSheetId="6">#REF!</definedName>
    <definedName name="Position1" localSheetId="3">#REF!</definedName>
    <definedName name="Position1" localSheetId="4">#REF!</definedName>
    <definedName name="Position1" localSheetId="7">#REF!</definedName>
    <definedName name="Position1" localSheetId="5">#REF!</definedName>
    <definedName name="Position1" localSheetId="8">#REF!</definedName>
    <definedName name="Position1" localSheetId="10">#REF!</definedName>
    <definedName name="Position1" localSheetId="9">#REF!</definedName>
    <definedName name="Position1" localSheetId="12">#REF!</definedName>
    <definedName name="Position1" localSheetId="11">#REF!</definedName>
    <definedName name="Position1" localSheetId="13">#REF!</definedName>
    <definedName name="Position1" localSheetId="15">#REF!</definedName>
    <definedName name="Position1" localSheetId="18">#REF!</definedName>
    <definedName name="Position1" localSheetId="17">#REF!</definedName>
    <definedName name="Position1" localSheetId="14">#REF!</definedName>
    <definedName name="Position1" localSheetId="16">#REF!</definedName>
    <definedName name="Position1">#REF!</definedName>
    <definedName name="postages" localSheetId="6">#REF!</definedName>
    <definedName name="postages" localSheetId="3">#REF!</definedName>
    <definedName name="postages" localSheetId="4">#REF!</definedName>
    <definedName name="postages" localSheetId="7">#REF!</definedName>
    <definedName name="postages" localSheetId="5">#REF!</definedName>
    <definedName name="postages" localSheetId="8">#REF!</definedName>
    <definedName name="postages" localSheetId="10">#REF!</definedName>
    <definedName name="postages" localSheetId="9">#REF!</definedName>
    <definedName name="postages" localSheetId="12">#REF!</definedName>
    <definedName name="postages" localSheetId="11">#REF!</definedName>
    <definedName name="postages" localSheetId="13">#REF!</definedName>
    <definedName name="postages" localSheetId="15">#REF!</definedName>
    <definedName name="postages" localSheetId="18">#REF!</definedName>
    <definedName name="postages" localSheetId="17">#REF!</definedName>
    <definedName name="postages" localSheetId="14">#REF!</definedName>
    <definedName name="postages" localSheetId="16">#REF!</definedName>
    <definedName name="postages">#REF!</definedName>
    <definedName name="PP" localSheetId="6">#REF!</definedName>
    <definedName name="PP" localSheetId="3">#REF!</definedName>
    <definedName name="PP" localSheetId="4">#REF!</definedName>
    <definedName name="PP" localSheetId="7">#REF!</definedName>
    <definedName name="PP" localSheetId="5">#REF!</definedName>
    <definedName name="PP" localSheetId="8">#REF!</definedName>
    <definedName name="PP" localSheetId="0">#REF!</definedName>
    <definedName name="_xlnm.Print_Area" localSheetId="6">'1 olive'!$B$1:$F$32</definedName>
    <definedName name="_xlnm.Print_Area" localSheetId="3">'10 cedar'!$B$1:$F$32</definedName>
    <definedName name="_xlnm.Print_Area" localSheetId="4">'11 elm'!$B$1:$F$32</definedName>
    <definedName name="_xlnm.Print_Area" localSheetId="7">'2 olive'!$B$1:$F$32</definedName>
    <definedName name="_xlnm.Print_Area" localSheetId="5">'3 cedar'!$B$1:$F$32</definedName>
    <definedName name="_xlnm.Print_Area" localSheetId="8">'8 birch'!$B$1:$F$32</definedName>
    <definedName name="_xlnm.Print_Area" localSheetId="0">'9 cedar'!$B$1:$F$32</definedName>
    <definedName name="_xlnm.Print_Area" localSheetId="10">'INST 1_Member'!$A$1:$E$61</definedName>
    <definedName name="_xlnm.Print_Area" localSheetId="9">'INST 1_Non-member '!$A$1:$E$61</definedName>
    <definedName name="_xlnm.Print_Area" localSheetId="12">'INST 2_Member'!$A$1:$E$73</definedName>
    <definedName name="_xlnm.Print_Area" localSheetId="11">'INST 2_Non-member'!$A$1:$E$73</definedName>
    <definedName name="_xlnm.Print_Area" localSheetId="13">'NO DP TERM 1_Non-member'!$A$1:$E$62</definedName>
    <definedName name="_xlnm.Print_Area" localSheetId="15">'NO DP TERM 2_Non-member'!$A$1:$E$79</definedName>
    <definedName name="_xlnm.Print_Area" localSheetId="18">'NO DP TERM 3_Member'!$A$1:$E$89</definedName>
    <definedName name="_xlnm.Print_Area" localSheetId="17">'NO DP TERM 3_Non-member'!$A$1:$E$91</definedName>
    <definedName name="_xlnm.Print_Area" localSheetId="14">'NP DP TERM 1_Member '!$A$1:$E$62</definedName>
    <definedName name="_xlnm.Print_Area" localSheetId="16">'NP DP TERM 2_Member'!$A$1:$E$79</definedName>
    <definedName name="_xlnm.Print_Titles" localSheetId="10">'INST 1_Member'!$22:$22</definedName>
    <definedName name="_xlnm.Print_Titles" localSheetId="9">'INST 1_Non-member '!$22:$22</definedName>
    <definedName name="_xlnm.Print_Titles" localSheetId="12">'INST 2_Member'!$22:$22</definedName>
    <definedName name="_xlnm.Print_Titles" localSheetId="11">'INST 2_Non-member'!$22:$22</definedName>
    <definedName name="_xlnm.Print_Titles" localSheetId="13">'NO DP TERM 1_Non-member'!$18:$18</definedName>
    <definedName name="_xlnm.Print_Titles" localSheetId="15">'NO DP TERM 2_Non-member'!$18:$18</definedName>
    <definedName name="_xlnm.Print_Titles" localSheetId="18">'NO DP TERM 3_Member'!$16:$16</definedName>
    <definedName name="_xlnm.Print_Titles" localSheetId="17">'NO DP TERM 3_Non-member'!$18:$18</definedName>
    <definedName name="_xlnm.Print_Titles" localSheetId="14">'NP DP TERM 1_Member '!$18:$18</definedName>
    <definedName name="_xlnm.Print_Titles" localSheetId="16">'NP DP TERM 2_Member'!$18:$18</definedName>
    <definedName name="PRINT_TITLES_MI" localSheetId="6">#REF!</definedName>
    <definedName name="PRINT_TITLES_MI" localSheetId="3">#REF!</definedName>
    <definedName name="PRINT_TITLES_MI" localSheetId="4">#REF!</definedName>
    <definedName name="PRINT_TITLES_MI" localSheetId="7">#REF!</definedName>
    <definedName name="PRINT_TITLES_MI" localSheetId="5">#REF!</definedName>
    <definedName name="PRINT_TITLES_MI" localSheetId="8">#REF!</definedName>
    <definedName name="PRINT_TITLES_MI" localSheetId="10">#REF!</definedName>
    <definedName name="PRINT_TITLES_MI" localSheetId="9">#REF!</definedName>
    <definedName name="PRINT_TITLES_MI" localSheetId="12">#REF!</definedName>
    <definedName name="PRINT_TITLES_MI" localSheetId="11">#REF!</definedName>
    <definedName name="PRINT_TITLES_MI" localSheetId="13">#REF!</definedName>
    <definedName name="PRINT_TITLES_MI" localSheetId="15">#REF!</definedName>
    <definedName name="PRINT_TITLES_MI" localSheetId="18">#REF!</definedName>
    <definedName name="PRINT_TITLES_MI" localSheetId="17">#REF!</definedName>
    <definedName name="PRINT_TITLES_MI" localSheetId="14">#REF!</definedName>
    <definedName name="PRINT_TITLES_MI" localSheetId="16">#REF!</definedName>
    <definedName name="PRINT_TITLES_MI">#REF!</definedName>
    <definedName name="PROJECT" localSheetId="6">#REF!</definedName>
    <definedName name="PROJECT" localSheetId="3">#REF!</definedName>
    <definedName name="PROJECT" localSheetId="4">#REF!</definedName>
    <definedName name="PROJECT" localSheetId="7">#REF!</definedName>
    <definedName name="PROJECT" localSheetId="5">#REF!</definedName>
    <definedName name="PROJECT" localSheetId="8">#REF!</definedName>
    <definedName name="PROJECT" localSheetId="10">#REF!</definedName>
    <definedName name="PROJECT" localSheetId="9">#REF!</definedName>
    <definedName name="PROJECT" localSheetId="12">#REF!</definedName>
    <definedName name="PROJECT" localSheetId="11">#REF!</definedName>
    <definedName name="PROJECT" localSheetId="13">#REF!</definedName>
    <definedName name="PROJECT" localSheetId="15">#REF!</definedName>
    <definedName name="PROJECT" localSheetId="18">#REF!</definedName>
    <definedName name="PROJECT" localSheetId="17">#REF!</definedName>
    <definedName name="PROJECT" localSheetId="14">#REF!</definedName>
    <definedName name="PROJECT" localSheetId="16">#REF!</definedName>
    <definedName name="PROJECT">#REF!</definedName>
    <definedName name="project_2" localSheetId="6">#REF!</definedName>
    <definedName name="project_2" localSheetId="3">#REF!</definedName>
    <definedName name="project_2" localSheetId="4">#REF!</definedName>
    <definedName name="project_2" localSheetId="7">#REF!</definedName>
    <definedName name="project_2" localSheetId="5">#REF!</definedName>
    <definedName name="project_2" localSheetId="8">#REF!</definedName>
    <definedName name="project_2" localSheetId="10">#REF!</definedName>
    <definedName name="project_2" localSheetId="9">#REF!</definedName>
    <definedName name="project_2" localSheetId="12">#REF!</definedName>
    <definedName name="project_2" localSheetId="11">#REF!</definedName>
    <definedName name="project_2" localSheetId="13">#REF!</definedName>
    <definedName name="project_2" localSheetId="15">#REF!</definedName>
    <definedName name="project_2" localSheetId="18">#REF!</definedName>
    <definedName name="project_2" localSheetId="17">#REF!</definedName>
    <definedName name="project_2" localSheetId="14">#REF!</definedName>
    <definedName name="project_2" localSheetId="16">#REF!</definedName>
    <definedName name="project_2">#REF!</definedName>
    <definedName name="project_3" localSheetId="6">#REF!</definedName>
    <definedName name="project_3" localSheetId="3">#REF!</definedName>
    <definedName name="project_3" localSheetId="4">#REF!</definedName>
    <definedName name="project_3" localSheetId="7">#REF!</definedName>
    <definedName name="project_3" localSheetId="5">#REF!</definedName>
    <definedName name="project_3" localSheetId="8">#REF!</definedName>
    <definedName name="project_3" localSheetId="10">#REF!</definedName>
    <definedName name="project_3" localSheetId="9">#REF!</definedName>
    <definedName name="project_3" localSheetId="12">#REF!</definedName>
    <definedName name="project_3" localSheetId="11">#REF!</definedName>
    <definedName name="project_3" localSheetId="13">#REF!</definedName>
    <definedName name="project_3" localSheetId="15">#REF!</definedName>
    <definedName name="project_3" localSheetId="18">#REF!</definedName>
    <definedName name="project_3" localSheetId="17">#REF!</definedName>
    <definedName name="project_3" localSheetId="14">#REF!</definedName>
    <definedName name="project_3" localSheetId="16">#REF!</definedName>
    <definedName name="project_3">#REF!</definedName>
    <definedName name="project2">'[14]RC LIST'!$E$7:$E$60</definedName>
    <definedName name="projects" localSheetId="6">#REF!</definedName>
    <definedName name="projects" localSheetId="3">#REF!</definedName>
    <definedName name="projects" localSheetId="4">#REF!</definedName>
    <definedName name="projects" localSheetId="7">#REF!</definedName>
    <definedName name="projects" localSheetId="5">#REF!</definedName>
    <definedName name="projects" localSheetId="8">#REF!</definedName>
    <definedName name="projects" localSheetId="10">#REF!</definedName>
    <definedName name="projects" localSheetId="9">#REF!</definedName>
    <definedName name="projects" localSheetId="12">#REF!</definedName>
    <definedName name="projects" localSheetId="11">#REF!</definedName>
    <definedName name="projects" localSheetId="13">#REF!</definedName>
    <definedName name="projects" localSheetId="15">#REF!</definedName>
    <definedName name="projects" localSheetId="18">#REF!</definedName>
    <definedName name="projects" localSheetId="17">#REF!</definedName>
    <definedName name="projects" localSheetId="14">#REF!</definedName>
    <definedName name="projects" localSheetId="16">#REF!</definedName>
    <definedName name="projects">#REF!</definedName>
    <definedName name="RCdbase">'[15]RC database'!$B$7:$B$348</definedName>
    <definedName name="RCENTER" localSheetId="6">#REF!</definedName>
    <definedName name="RCENTER" localSheetId="3">#REF!</definedName>
    <definedName name="RCENTER" localSheetId="4">#REF!</definedName>
    <definedName name="RCENTER" localSheetId="7">#REF!</definedName>
    <definedName name="RCENTER" localSheetId="5">#REF!</definedName>
    <definedName name="RCENTER" localSheetId="8">#REF!</definedName>
    <definedName name="RCENTER" localSheetId="10">#REF!</definedName>
    <definedName name="RCENTER" localSheetId="9">#REF!</definedName>
    <definedName name="RCENTER" localSheetId="12">#REF!</definedName>
    <definedName name="RCENTER" localSheetId="11">#REF!</definedName>
    <definedName name="RCENTER" localSheetId="13">#REF!</definedName>
    <definedName name="RCENTER" localSheetId="15">#REF!</definedName>
    <definedName name="RCENTER" localSheetId="18">#REF!</definedName>
    <definedName name="RCENTER" localSheetId="17">#REF!</definedName>
    <definedName name="RCENTER" localSheetId="14">#REF!</definedName>
    <definedName name="RCENTER" localSheetId="16">#REF!</definedName>
    <definedName name="RCENTER">#REF!</definedName>
    <definedName name="RCLIST" localSheetId="6">#REF!</definedName>
    <definedName name="RCLIST" localSheetId="3">#REF!</definedName>
    <definedName name="RCLIST" localSheetId="4">#REF!</definedName>
    <definedName name="RCLIST" localSheetId="7">#REF!</definedName>
    <definedName name="RCLIST" localSheetId="5">#REF!</definedName>
    <definedName name="RCLIST" localSheetId="8">#REF!</definedName>
    <definedName name="RCLIST" localSheetId="10">#REF!</definedName>
    <definedName name="RCLIST" localSheetId="9">#REF!</definedName>
    <definedName name="RCLIST" localSheetId="12">#REF!</definedName>
    <definedName name="RCLIST" localSheetId="11">#REF!</definedName>
    <definedName name="RCLIST" localSheetId="13">#REF!</definedName>
    <definedName name="RCLIST" localSheetId="15">#REF!</definedName>
    <definedName name="RCLIST" localSheetId="18">#REF!</definedName>
    <definedName name="RCLIST" localSheetId="17">#REF!</definedName>
    <definedName name="RCLIST" localSheetId="14">#REF!</definedName>
    <definedName name="RCLIST" localSheetId="16">#REF!</definedName>
    <definedName name="RCLIST">#REF!</definedName>
    <definedName name="RCLIST1">[16]RCLIST1!$B$7:$B$79</definedName>
    <definedName name="revenue" localSheetId="6">#REF!</definedName>
    <definedName name="revenue" localSheetId="3">#REF!</definedName>
    <definedName name="revenue" localSheetId="4">#REF!</definedName>
    <definedName name="revenue" localSheetId="7">#REF!</definedName>
    <definedName name="revenue" localSheetId="5">#REF!</definedName>
    <definedName name="revenue" localSheetId="8">#REF!</definedName>
    <definedName name="revenue" localSheetId="10">#REF!</definedName>
    <definedName name="revenue" localSheetId="9">#REF!</definedName>
    <definedName name="revenue" localSheetId="12">#REF!</definedName>
    <definedName name="revenue" localSheetId="11">#REF!</definedName>
    <definedName name="revenue" localSheetId="13">#REF!</definedName>
    <definedName name="revenue" localSheetId="15">#REF!</definedName>
    <definedName name="revenue" localSheetId="18">#REF!</definedName>
    <definedName name="revenue" localSheetId="17">#REF!</definedName>
    <definedName name="revenue" localSheetId="14">#REF!</definedName>
    <definedName name="revenue" localSheetId="16">#REF!</definedName>
    <definedName name="revenue">#REF!</definedName>
    <definedName name="Revenue_Center" localSheetId="6">#REF!</definedName>
    <definedName name="Revenue_Center" localSheetId="3">#REF!</definedName>
    <definedName name="Revenue_Center" localSheetId="4">#REF!</definedName>
    <definedName name="Revenue_Center" localSheetId="7">#REF!</definedName>
    <definedName name="Revenue_Center" localSheetId="5">#REF!</definedName>
    <definedName name="Revenue_Center" localSheetId="8">#REF!</definedName>
    <definedName name="Revenue_Center" localSheetId="10">#REF!</definedName>
    <definedName name="Revenue_Center" localSheetId="9">#REF!</definedName>
    <definedName name="Revenue_Center" localSheetId="12">#REF!</definedName>
    <definedName name="Revenue_Center" localSheetId="11">#REF!</definedName>
    <definedName name="Revenue_Center" localSheetId="13">#REF!</definedName>
    <definedName name="Revenue_Center" localSheetId="15">#REF!</definedName>
    <definedName name="Revenue_Center" localSheetId="18">#REF!</definedName>
    <definedName name="Revenue_Center" localSheetId="17">#REF!</definedName>
    <definedName name="Revenue_Center" localSheetId="14">#REF!</definedName>
    <definedName name="Revenue_Center" localSheetId="16">#REF!</definedName>
    <definedName name="Revenue_Center">#REF!</definedName>
    <definedName name="RPT">[1]Assumptions!$E$76</definedName>
    <definedName name="Sales_Chart_2007" localSheetId="6">#REF!</definedName>
    <definedName name="Sales_Chart_2007" localSheetId="3">#REF!</definedName>
    <definedName name="Sales_Chart_2007" localSheetId="4">#REF!</definedName>
    <definedName name="Sales_Chart_2007" localSheetId="7">#REF!</definedName>
    <definedName name="Sales_Chart_2007" localSheetId="5">#REF!</definedName>
    <definedName name="Sales_Chart_2007" localSheetId="8">#REF!</definedName>
    <definedName name="Sales_Chart_2007" localSheetId="10">#REF!</definedName>
    <definedName name="Sales_Chart_2007" localSheetId="9">#REF!</definedName>
    <definedName name="Sales_Chart_2007" localSheetId="12">#REF!</definedName>
    <definedName name="Sales_Chart_2007" localSheetId="11">#REF!</definedName>
    <definedName name="Sales_Chart_2007" localSheetId="13">#REF!</definedName>
    <definedName name="Sales_Chart_2007" localSheetId="15">#REF!</definedName>
    <definedName name="Sales_Chart_2007" localSheetId="18">#REF!</definedName>
    <definedName name="Sales_Chart_2007" localSheetId="17">#REF!</definedName>
    <definedName name="Sales_Chart_2007" localSheetId="14">#REF!</definedName>
    <definedName name="Sales_Chart_2007" localSheetId="16">#REF!</definedName>
    <definedName name="Sales_Chart_2007">#REF!</definedName>
    <definedName name="Sales_Chart_2008" localSheetId="6">#REF!</definedName>
    <definedName name="Sales_Chart_2008" localSheetId="3">#REF!</definedName>
    <definedName name="Sales_Chart_2008" localSheetId="4">#REF!</definedName>
    <definedName name="Sales_Chart_2008" localSheetId="7">#REF!</definedName>
    <definedName name="Sales_Chart_2008" localSheetId="5">#REF!</definedName>
    <definedName name="Sales_Chart_2008" localSheetId="8">#REF!</definedName>
    <definedName name="Sales_Chart_2008" localSheetId="10">#REF!</definedName>
    <definedName name="Sales_Chart_2008" localSheetId="9">#REF!</definedName>
    <definedName name="Sales_Chart_2008" localSheetId="12">#REF!</definedName>
    <definedName name="Sales_Chart_2008" localSheetId="11">#REF!</definedName>
    <definedName name="Sales_Chart_2008" localSheetId="13">#REF!</definedName>
    <definedName name="Sales_Chart_2008" localSheetId="15">#REF!</definedName>
    <definedName name="Sales_Chart_2008" localSheetId="18">#REF!</definedName>
    <definedName name="Sales_Chart_2008" localSheetId="17">#REF!</definedName>
    <definedName name="Sales_Chart_2008" localSheetId="14">#REF!</definedName>
    <definedName name="Sales_Chart_2008" localSheetId="16">#REF!</definedName>
    <definedName name="Sales_Chart_2008">#REF!</definedName>
    <definedName name="SBU" localSheetId="6">#REF!</definedName>
    <definedName name="SBU" localSheetId="3">#REF!</definedName>
    <definedName name="SBU" localSheetId="4">#REF!</definedName>
    <definedName name="SBU" localSheetId="7">#REF!</definedName>
    <definedName name="SBU" localSheetId="5">#REF!</definedName>
    <definedName name="SBU" localSheetId="8">#REF!</definedName>
    <definedName name="SBU" localSheetId="10">#REF!</definedName>
    <definedName name="SBU" localSheetId="9">#REF!</definedName>
    <definedName name="SBU" localSheetId="12">#REF!</definedName>
    <definedName name="SBU" localSheetId="11">#REF!</definedName>
    <definedName name="SBU" localSheetId="13">#REF!</definedName>
    <definedName name="SBU" localSheetId="15">#REF!</definedName>
    <definedName name="SBU" localSheetId="18">#REF!</definedName>
    <definedName name="SBU" localSheetId="17">#REF!</definedName>
    <definedName name="SBU" localSheetId="14">#REF!</definedName>
    <definedName name="SBU" localSheetId="16">#REF!</definedName>
    <definedName name="SBU">#REF!</definedName>
    <definedName name="SBUHeads">[17]dbase:Sheet4!$E$16:$E$27</definedName>
    <definedName name="SBUHeads1">[9]dbase:Sheet4!$E$16:$E$27</definedName>
    <definedName name="SIZE_INTL" localSheetId="6">#REF!</definedName>
    <definedName name="SIZE_INTL" localSheetId="3">#REF!</definedName>
    <definedName name="SIZE_INTL" localSheetId="4">#REF!</definedName>
    <definedName name="SIZE_INTL" localSheetId="7">#REF!</definedName>
    <definedName name="SIZE_INTL" localSheetId="5">#REF!</definedName>
    <definedName name="SIZE_INTL" localSheetId="8">#REF!</definedName>
    <definedName name="SIZE_INTL" localSheetId="10">#REF!</definedName>
    <definedName name="SIZE_INTL" localSheetId="9">#REF!</definedName>
    <definedName name="SIZE_INTL" localSheetId="12">#REF!</definedName>
    <definedName name="SIZE_INTL" localSheetId="11">#REF!</definedName>
    <definedName name="SIZE_INTL" localSheetId="13">#REF!</definedName>
    <definedName name="SIZE_INTL" localSheetId="15">#REF!</definedName>
    <definedName name="SIZE_INTL" localSheetId="18">#REF!</definedName>
    <definedName name="SIZE_INTL" localSheetId="17">#REF!</definedName>
    <definedName name="SIZE_INTL" localSheetId="14">#REF!</definedName>
    <definedName name="SIZE_INTL" localSheetId="16">#REF!</definedName>
    <definedName name="SIZE_INTL">#REF!</definedName>
    <definedName name="SIZES" localSheetId="6">#REF!</definedName>
    <definedName name="SIZES" localSheetId="3">#REF!</definedName>
    <definedName name="SIZES" localSheetId="4">#REF!</definedName>
    <definedName name="SIZES" localSheetId="7">#REF!</definedName>
    <definedName name="SIZES" localSheetId="5">#REF!</definedName>
    <definedName name="SIZES" localSheetId="8">#REF!</definedName>
    <definedName name="SIZES" localSheetId="10">#REF!</definedName>
    <definedName name="SIZES" localSheetId="9">#REF!</definedName>
    <definedName name="SIZES" localSheetId="12">#REF!</definedName>
    <definedName name="SIZES" localSheetId="11">#REF!</definedName>
    <definedName name="SIZES" localSheetId="13">#REF!</definedName>
    <definedName name="SIZES" localSheetId="15">#REF!</definedName>
    <definedName name="SIZES" localSheetId="18">#REF!</definedName>
    <definedName name="SIZES" localSheetId="17">#REF!</definedName>
    <definedName name="SIZES" localSheetId="14">#REF!</definedName>
    <definedName name="SIZES" localSheetId="16">#REF!</definedName>
    <definedName name="SIZES">#REF!</definedName>
    <definedName name="SUM_CF_CONSO" localSheetId="6">#REF!</definedName>
    <definedName name="SUM_CF_CONSO" localSheetId="3">#REF!</definedName>
    <definedName name="SUM_CF_CONSO" localSheetId="4">#REF!</definedName>
    <definedName name="SUM_CF_CONSO" localSheetId="7">#REF!</definedName>
    <definedName name="SUM_CF_CONSO" localSheetId="5">#REF!</definedName>
    <definedName name="SUM_CF_CONSO" localSheetId="8">#REF!</definedName>
    <definedName name="SUM_CF_CONSO" localSheetId="10">#REF!</definedName>
    <definedName name="SUM_CF_CONSO" localSheetId="9">#REF!</definedName>
    <definedName name="SUM_CF_CONSO" localSheetId="12">#REF!</definedName>
    <definedName name="SUM_CF_CONSO" localSheetId="11">#REF!</definedName>
    <definedName name="SUM_CF_CONSO" localSheetId="13">#REF!</definedName>
    <definedName name="SUM_CF_CONSO" localSheetId="15">#REF!</definedName>
    <definedName name="SUM_CF_CONSO" localSheetId="18">#REF!</definedName>
    <definedName name="SUM_CF_CONSO" localSheetId="17">#REF!</definedName>
    <definedName name="SUM_CF_CONSO" localSheetId="14">#REF!</definedName>
    <definedName name="SUM_CF_CONSO" localSheetId="16">#REF!</definedName>
    <definedName name="SUM_CF_CONSO">#REF!</definedName>
    <definedName name="SUM_CONSO_PNL" localSheetId="6">#REF!</definedName>
    <definedName name="SUM_CONSO_PNL" localSheetId="3">#REF!</definedName>
    <definedName name="SUM_CONSO_PNL" localSheetId="4">#REF!</definedName>
    <definedName name="SUM_CONSO_PNL" localSheetId="7">#REF!</definedName>
    <definedName name="SUM_CONSO_PNL" localSheetId="5">#REF!</definedName>
    <definedName name="SUM_CONSO_PNL" localSheetId="8">#REF!</definedName>
    <definedName name="SUM_CONSO_PNL" localSheetId="10">#REF!</definedName>
    <definedName name="SUM_CONSO_PNL" localSheetId="9">#REF!</definedName>
    <definedName name="SUM_CONSO_PNL" localSheetId="12">#REF!</definedName>
    <definedName name="SUM_CONSO_PNL" localSheetId="11">#REF!</definedName>
    <definedName name="SUM_CONSO_PNL" localSheetId="13">#REF!</definedName>
    <definedName name="SUM_CONSO_PNL" localSheetId="15">#REF!</definedName>
    <definedName name="SUM_CONSO_PNL" localSheetId="18">#REF!</definedName>
    <definedName name="SUM_CONSO_PNL" localSheetId="17">#REF!</definedName>
    <definedName name="SUM_CONSO_PNL" localSheetId="14">#REF!</definedName>
    <definedName name="SUM_CONSO_PNL" localSheetId="16">#REF!</definedName>
    <definedName name="SUM_CONSO_PNL">#REF!</definedName>
    <definedName name="SUM_PNL_1" localSheetId="6">#REF!</definedName>
    <definedName name="SUM_PNL_1" localSheetId="3">#REF!</definedName>
    <definedName name="SUM_PNL_1" localSheetId="4">#REF!</definedName>
    <definedName name="SUM_PNL_1" localSheetId="7">#REF!</definedName>
    <definedName name="SUM_PNL_1" localSheetId="5">#REF!</definedName>
    <definedName name="SUM_PNL_1" localSheetId="8">#REF!</definedName>
    <definedName name="SUM_PNL_1" localSheetId="10">#REF!</definedName>
    <definedName name="SUM_PNL_1" localSheetId="9">#REF!</definedName>
    <definedName name="SUM_PNL_1" localSheetId="12">#REF!</definedName>
    <definedName name="SUM_PNL_1" localSheetId="11">#REF!</definedName>
    <definedName name="SUM_PNL_1" localSheetId="13">#REF!</definedName>
    <definedName name="SUM_PNL_1" localSheetId="15">#REF!</definedName>
    <definedName name="SUM_PNL_1" localSheetId="18">#REF!</definedName>
    <definedName name="SUM_PNL_1" localSheetId="17">#REF!</definedName>
    <definedName name="SUM_PNL_1" localSheetId="14">#REF!</definedName>
    <definedName name="SUM_PNL_1" localSheetId="16">#REF!</definedName>
    <definedName name="SUM_PNL_1">#REF!</definedName>
    <definedName name="SUMM_CF_1" localSheetId="6">#REF!</definedName>
    <definedName name="SUMM_CF_1" localSheetId="3">#REF!</definedName>
    <definedName name="SUMM_CF_1" localSheetId="4">#REF!</definedName>
    <definedName name="SUMM_CF_1" localSheetId="7">#REF!</definedName>
    <definedName name="SUMM_CF_1" localSheetId="5">#REF!</definedName>
    <definedName name="SUMM_CF_1" localSheetId="8">#REF!</definedName>
    <definedName name="SUMM_CF_1" localSheetId="10">#REF!</definedName>
    <definedName name="SUMM_CF_1" localSheetId="9">#REF!</definedName>
    <definedName name="SUMM_CF_1" localSheetId="12">#REF!</definedName>
    <definedName name="SUMM_CF_1" localSheetId="11">#REF!</definedName>
    <definedName name="SUMM_CF_1" localSheetId="13">#REF!</definedName>
    <definedName name="SUMM_CF_1" localSheetId="15">#REF!</definedName>
    <definedName name="SUMM_CF_1" localSheetId="18">#REF!</definedName>
    <definedName name="SUMM_CF_1" localSheetId="17">#REF!</definedName>
    <definedName name="SUMM_CF_1" localSheetId="14">#REF!</definedName>
    <definedName name="SUMM_CF_1" localSheetId="16">#REF!</definedName>
    <definedName name="SUMM_CF_1">#REF!</definedName>
    <definedName name="SUMMARY" localSheetId="6">#REF!</definedName>
    <definedName name="SUMMARY" localSheetId="3">#REF!</definedName>
    <definedName name="SUMMARY" localSheetId="4">#REF!</definedName>
    <definedName name="SUMMARY" localSheetId="7">#REF!</definedName>
    <definedName name="SUMMARY" localSheetId="5">#REF!</definedName>
    <definedName name="SUMMARY" localSheetId="8">#REF!</definedName>
    <definedName name="SUMMARY" localSheetId="10">#REF!</definedName>
    <definedName name="SUMMARY" localSheetId="9">#REF!</definedName>
    <definedName name="SUMMARY" localSheetId="12">#REF!</definedName>
    <definedName name="SUMMARY" localSheetId="11">#REF!</definedName>
    <definedName name="SUMMARY" localSheetId="13">#REF!</definedName>
    <definedName name="SUMMARY" localSheetId="15">#REF!</definedName>
    <definedName name="SUMMARY" localSheetId="18">#REF!</definedName>
    <definedName name="SUMMARY" localSheetId="17">#REF!</definedName>
    <definedName name="SUMMARY" localSheetId="14">#REF!</definedName>
    <definedName name="SUMMARY" localSheetId="16">#REF!</definedName>
    <definedName name="SUMMARY">#REF!</definedName>
    <definedName name="SUMMARY_PNL_1" localSheetId="6">#REF!</definedName>
    <definedName name="SUMMARY_PNL_1" localSheetId="3">#REF!</definedName>
    <definedName name="SUMMARY_PNL_1" localSheetId="4">#REF!</definedName>
    <definedName name="SUMMARY_PNL_1" localSheetId="7">#REF!</definedName>
    <definedName name="SUMMARY_PNL_1" localSheetId="5">#REF!</definedName>
    <definedName name="SUMMARY_PNL_1" localSheetId="8">#REF!</definedName>
    <definedName name="SUMMARY_PNL_1" localSheetId="10">#REF!</definedName>
    <definedName name="SUMMARY_PNL_1" localSheetId="9">#REF!</definedName>
    <definedName name="SUMMARY_PNL_1" localSheetId="12">#REF!</definedName>
    <definedName name="SUMMARY_PNL_1" localSheetId="11">#REF!</definedName>
    <definedName name="SUMMARY_PNL_1" localSheetId="13">#REF!</definedName>
    <definedName name="SUMMARY_PNL_1" localSheetId="15">#REF!</definedName>
    <definedName name="SUMMARY_PNL_1" localSheetId="18">#REF!</definedName>
    <definedName name="SUMMARY_PNL_1" localSheetId="17">#REF!</definedName>
    <definedName name="SUMMARY_PNL_1" localSheetId="14">#REF!</definedName>
    <definedName name="SUMMARY_PNL_1" localSheetId="16">#REF!</definedName>
    <definedName name="SUMMARY_PNL_1">#REF!</definedName>
    <definedName name="supplies" localSheetId="6">#REF!</definedName>
    <definedName name="supplies" localSheetId="3">#REF!</definedName>
    <definedName name="supplies" localSheetId="4">#REF!</definedName>
    <definedName name="supplies" localSheetId="7">#REF!</definedName>
    <definedName name="supplies" localSheetId="5">#REF!</definedName>
    <definedName name="supplies" localSheetId="8">#REF!</definedName>
    <definedName name="supplies" localSheetId="10">#REF!</definedName>
    <definedName name="supplies" localSheetId="9">#REF!</definedName>
    <definedName name="supplies" localSheetId="12">#REF!</definedName>
    <definedName name="supplies" localSheetId="11">#REF!</definedName>
    <definedName name="supplies" localSheetId="13">#REF!</definedName>
    <definedName name="supplies" localSheetId="15">#REF!</definedName>
    <definedName name="supplies" localSheetId="18">#REF!</definedName>
    <definedName name="supplies" localSheetId="17">#REF!</definedName>
    <definedName name="supplies" localSheetId="14">#REF!</definedName>
    <definedName name="supplies" localSheetId="16">#REF!</definedName>
    <definedName name="supplies">#REF!</definedName>
    <definedName name="trip" localSheetId="6">#REF!</definedName>
    <definedName name="trip" localSheetId="3">#REF!</definedName>
    <definedName name="trip" localSheetId="4">#REF!</definedName>
    <definedName name="trip" localSheetId="7">#REF!</definedName>
    <definedName name="trip" localSheetId="5">#REF!</definedName>
    <definedName name="trip" localSheetId="8">#REF!</definedName>
    <definedName name="trip" localSheetId="10">#REF!</definedName>
    <definedName name="trip" localSheetId="9">#REF!</definedName>
    <definedName name="trip" localSheetId="12">#REF!</definedName>
    <definedName name="trip" localSheetId="11">#REF!</definedName>
    <definedName name="trip" localSheetId="13">#REF!</definedName>
    <definedName name="trip" localSheetId="15">#REF!</definedName>
    <definedName name="trip" localSheetId="18">#REF!</definedName>
    <definedName name="trip" localSheetId="17">#REF!</definedName>
    <definedName name="trip" localSheetId="14">#REF!</definedName>
    <definedName name="trip" localSheetId="16">#REF!</definedName>
    <definedName name="trip">#REF!</definedName>
    <definedName name="upm">'[18]Take-Up'!$B$5</definedName>
    <definedName name="upm_1">'[18]Take-Up'!$B$5</definedName>
    <definedName name="Urban_2007" localSheetId="6">#REF!</definedName>
    <definedName name="Urban_2007" localSheetId="3">#REF!</definedName>
    <definedName name="Urban_2007" localSheetId="4">#REF!</definedName>
    <definedName name="Urban_2007" localSheetId="7">#REF!</definedName>
    <definedName name="Urban_2007" localSheetId="5">#REF!</definedName>
    <definedName name="Urban_2007" localSheetId="8">#REF!</definedName>
    <definedName name="Urban_2007" localSheetId="10">#REF!</definedName>
    <definedName name="Urban_2007" localSheetId="9">#REF!</definedName>
    <definedName name="Urban_2007" localSheetId="12">#REF!</definedName>
    <definedName name="Urban_2007" localSheetId="11">#REF!</definedName>
    <definedName name="Urban_2007" localSheetId="13">#REF!</definedName>
    <definedName name="Urban_2007" localSheetId="15">#REF!</definedName>
    <definedName name="Urban_2007" localSheetId="18">#REF!</definedName>
    <definedName name="Urban_2007" localSheetId="17">#REF!</definedName>
    <definedName name="Urban_2007" localSheetId="14">#REF!</definedName>
    <definedName name="Urban_2007" localSheetId="16">#REF!</definedName>
    <definedName name="Urban_2007">#REF!</definedName>
    <definedName name="Urban_2008" localSheetId="6">#REF!</definedName>
    <definedName name="Urban_2008" localSheetId="3">#REF!</definedName>
    <definedName name="Urban_2008" localSheetId="4">#REF!</definedName>
    <definedName name="Urban_2008" localSheetId="7">#REF!</definedName>
    <definedName name="Urban_2008" localSheetId="5">#REF!</definedName>
    <definedName name="Urban_2008" localSheetId="8">#REF!</definedName>
    <definedName name="Urban_2008" localSheetId="10">#REF!</definedName>
    <definedName name="Urban_2008" localSheetId="9">#REF!</definedName>
    <definedName name="Urban_2008" localSheetId="12">#REF!</definedName>
    <definedName name="Urban_2008" localSheetId="11">#REF!</definedName>
    <definedName name="Urban_2008" localSheetId="13">#REF!</definedName>
    <definedName name="Urban_2008" localSheetId="15">#REF!</definedName>
    <definedName name="Urban_2008" localSheetId="18">#REF!</definedName>
    <definedName name="Urban_2008" localSheetId="17">#REF!</definedName>
    <definedName name="Urban_2008" localSheetId="14">#REF!</definedName>
    <definedName name="Urban_2008" localSheetId="16">#REF!</definedName>
    <definedName name="Urban_2008">#REF!</definedName>
    <definedName name="Urban_annual" localSheetId="6">#REF!</definedName>
    <definedName name="Urban_annual" localSheetId="3">#REF!</definedName>
    <definedName name="Urban_annual" localSheetId="4">#REF!</definedName>
    <definedName name="Urban_annual" localSheetId="7">#REF!</definedName>
    <definedName name="Urban_annual" localSheetId="5">#REF!</definedName>
    <definedName name="Urban_annual" localSheetId="8">#REF!</definedName>
    <definedName name="Urban_annual" localSheetId="10">#REF!</definedName>
    <definedName name="Urban_annual" localSheetId="9">#REF!</definedName>
    <definedName name="Urban_annual" localSheetId="12">#REF!</definedName>
    <definedName name="Urban_annual" localSheetId="11">#REF!</definedName>
    <definedName name="Urban_annual" localSheetId="13">#REF!</definedName>
    <definedName name="Urban_annual" localSheetId="15">#REF!</definedName>
    <definedName name="Urban_annual" localSheetId="18">#REF!</definedName>
    <definedName name="Urban_annual" localSheetId="17">#REF!</definedName>
    <definedName name="Urban_annual" localSheetId="14">#REF!</definedName>
    <definedName name="Urban_annual" localSheetId="16">#REF!</definedName>
    <definedName name="Urban_annual">#REF!</definedName>
    <definedName name="Year">[19]dbase!$B$22:$B$27</definedName>
    <definedName name="YEAR1">[13]dbase!$B$22:$B$27</definedName>
    <definedName name="YESNO" localSheetId="6">#REF!</definedName>
    <definedName name="YESNO" localSheetId="3">#REF!</definedName>
    <definedName name="YESNO" localSheetId="4">#REF!</definedName>
    <definedName name="YESNO" localSheetId="7">#REF!</definedName>
    <definedName name="YESNO" localSheetId="5">#REF!</definedName>
    <definedName name="YESNO" localSheetId="8">#REF!</definedName>
    <definedName name="YESNO" localSheetId="10">#REF!</definedName>
    <definedName name="YESNO" localSheetId="9">#REF!</definedName>
    <definedName name="YESNO" localSheetId="12">#REF!</definedName>
    <definedName name="YESNO" localSheetId="11">#REF!</definedName>
    <definedName name="YESNO" localSheetId="13">#REF!</definedName>
    <definedName name="YESNO" localSheetId="15">#REF!</definedName>
    <definedName name="YESNO" localSheetId="18">#REF!</definedName>
    <definedName name="YESNO" localSheetId="17">#REF!</definedName>
    <definedName name="YESNO" localSheetId="14">#REF!</definedName>
    <definedName name="YESNO" localSheetId="16">#REF!</definedName>
    <definedName name="YESNO">#REF!</definedName>
    <definedName name="YorN">[17]dbase:Sheet4!$C$5:$C$6</definedName>
    <definedName name="yorn1">[9]dbase:Sheet4!$C$5:$C$6</definedName>
  </definedNames>
  <calcPr calcId="162913"/>
</workbook>
</file>

<file path=xl/calcChain.xml><?xml version="1.0" encoding="utf-8"?>
<calcChain xmlns="http://schemas.openxmlformats.org/spreadsheetml/2006/main">
  <c r="B8" i="70" l="1"/>
  <c r="B7" i="70"/>
  <c r="B6" i="70"/>
  <c r="B13" i="70" s="1"/>
  <c r="B8" i="69"/>
  <c r="B7" i="69"/>
  <c r="B6" i="69"/>
  <c r="B13" i="69" s="1"/>
  <c r="B8" i="68"/>
  <c r="B7" i="68"/>
  <c r="B6" i="68"/>
  <c r="B7" i="67"/>
  <c r="B8" i="67"/>
  <c r="B6" i="67"/>
  <c r="B8" i="66"/>
  <c r="B7" i="66"/>
  <c r="B6" i="66"/>
  <c r="B8" i="65"/>
  <c r="B7" i="65"/>
  <c r="B6" i="65"/>
  <c r="B8" i="64"/>
  <c r="B7" i="64"/>
  <c r="B6" i="64"/>
  <c r="B8" i="63"/>
  <c r="B7" i="63"/>
  <c r="B6" i="63"/>
  <c r="B8" i="62"/>
  <c r="B7" i="62"/>
  <c r="B6" i="62"/>
  <c r="C19" i="62" s="1"/>
  <c r="B8" i="61"/>
  <c r="C12" i="61" s="1"/>
  <c r="B7" i="61"/>
  <c r="B6" i="61"/>
  <c r="C17" i="61" s="1"/>
  <c r="B15" i="64" l="1"/>
  <c r="C19" i="64"/>
  <c r="B13" i="63"/>
  <c r="C17" i="63"/>
  <c r="B13" i="67"/>
  <c r="B15" i="66"/>
  <c r="B13" i="65"/>
  <c r="B15" i="68"/>
  <c r="B15" i="62"/>
  <c r="B13" i="61"/>
  <c r="C13" i="61" s="1"/>
  <c r="C14" i="61" s="1"/>
  <c r="B17" i="70"/>
  <c r="C12" i="70"/>
  <c r="C13" i="70" s="1"/>
  <c r="B5" i="70"/>
  <c r="B19" i="69"/>
  <c r="B20" i="69" s="1"/>
  <c r="C12" i="69"/>
  <c r="C13" i="69" s="1"/>
  <c r="B5" i="69"/>
  <c r="B19" i="68"/>
  <c r="C12" i="68"/>
  <c r="C14" i="68" s="1"/>
  <c r="B5" i="68"/>
  <c r="B19" i="67"/>
  <c r="B20" i="67" s="1"/>
  <c r="B21" i="67" s="1"/>
  <c r="B22" i="67" s="1"/>
  <c r="B23" i="67" s="1"/>
  <c r="B24" i="67" s="1"/>
  <c r="B25" i="67" s="1"/>
  <c r="B26" i="67" s="1"/>
  <c r="B27" i="67" s="1"/>
  <c r="B28" i="67" s="1"/>
  <c r="B29" i="67" s="1"/>
  <c r="B30" i="67" s="1"/>
  <c r="B31" i="67" s="1"/>
  <c r="B32" i="67" s="1"/>
  <c r="B33" i="67" s="1"/>
  <c r="B34" i="67" s="1"/>
  <c r="B35" i="67" s="1"/>
  <c r="B36" i="67" s="1"/>
  <c r="B37" i="67" s="1"/>
  <c r="B38" i="67" s="1"/>
  <c r="B39" i="67" s="1"/>
  <c r="B40" i="67" s="1"/>
  <c r="B41" i="67" s="1"/>
  <c r="B42" i="67" s="1"/>
  <c r="B43" i="67" s="1"/>
  <c r="B44" i="67" s="1"/>
  <c r="B45" i="67" s="1"/>
  <c r="B46" i="67" s="1"/>
  <c r="B47" i="67" s="1"/>
  <c r="B48" i="67" s="1"/>
  <c r="B49" i="67" s="1"/>
  <c r="B50" i="67" s="1"/>
  <c r="B51" i="67" s="1"/>
  <c r="B52" i="67" s="1"/>
  <c r="B53" i="67" s="1"/>
  <c r="B54" i="67" s="1"/>
  <c r="B55" i="67" s="1"/>
  <c r="B56" i="67" s="1"/>
  <c r="B57" i="67" s="1"/>
  <c r="B58" i="67" s="1"/>
  <c r="B59" i="67" s="1"/>
  <c r="B60" i="67" s="1"/>
  <c r="B61" i="67" s="1"/>
  <c r="B62" i="67" s="1"/>
  <c r="B63" i="67" s="1"/>
  <c r="B64" i="67" s="1"/>
  <c r="B65" i="67" s="1"/>
  <c r="B66" i="67" s="1"/>
  <c r="B67" i="67" s="1"/>
  <c r="C12" i="67"/>
  <c r="B5" i="67"/>
  <c r="B19" i="66"/>
  <c r="B20" i="66" s="1"/>
  <c r="B21" i="66" s="1"/>
  <c r="B22" i="66" s="1"/>
  <c r="B23" i="66" s="1"/>
  <c r="B24" i="66" s="1"/>
  <c r="B25" i="66" s="1"/>
  <c r="B26" i="66" s="1"/>
  <c r="B27" i="66" s="1"/>
  <c r="B28" i="66" s="1"/>
  <c r="B29" i="66" s="1"/>
  <c r="B30" i="66" s="1"/>
  <c r="B31" i="66" s="1"/>
  <c r="B32" i="66" s="1"/>
  <c r="B33" i="66" s="1"/>
  <c r="B34" i="66" s="1"/>
  <c r="B35" i="66" s="1"/>
  <c r="B36" i="66" s="1"/>
  <c r="B37" i="66" s="1"/>
  <c r="B38" i="66" s="1"/>
  <c r="B39" i="66" s="1"/>
  <c r="B40" i="66" s="1"/>
  <c r="B41" i="66" s="1"/>
  <c r="B42" i="66" s="1"/>
  <c r="B43" i="66" s="1"/>
  <c r="B44" i="66" s="1"/>
  <c r="B45" i="66" s="1"/>
  <c r="B46" i="66" s="1"/>
  <c r="B47" i="66" s="1"/>
  <c r="B48" i="66" s="1"/>
  <c r="B49" i="66" s="1"/>
  <c r="B50" i="66" s="1"/>
  <c r="C12" i="66"/>
  <c r="C14" i="66" s="1"/>
  <c r="B5" i="66"/>
  <c r="B19" i="65"/>
  <c r="C12" i="65"/>
  <c r="B5" i="65"/>
  <c r="B23" i="64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B37" i="64" s="1"/>
  <c r="B38" i="64" s="1"/>
  <c r="B39" i="64" s="1"/>
  <c r="B40" i="64" s="1"/>
  <c r="B41" i="64" s="1"/>
  <c r="B42" i="64" s="1"/>
  <c r="B43" i="64" s="1"/>
  <c r="B44" i="64" s="1"/>
  <c r="B45" i="64" s="1"/>
  <c r="B46" i="64" s="1"/>
  <c r="B47" i="64" s="1"/>
  <c r="B48" i="64" s="1"/>
  <c r="B49" i="64" s="1"/>
  <c r="B50" i="64" s="1"/>
  <c r="B51" i="64" s="1"/>
  <c r="B52" i="64" s="1"/>
  <c r="B53" i="64" s="1"/>
  <c r="B54" i="64" s="1"/>
  <c r="B55" i="64" s="1"/>
  <c r="B56" i="64" s="1"/>
  <c r="B57" i="64" s="1"/>
  <c r="B58" i="64" s="1"/>
  <c r="B59" i="64" s="1"/>
  <c r="B60" i="64" s="1"/>
  <c r="C12" i="64"/>
  <c r="C14" i="64" s="1"/>
  <c r="B5" i="64"/>
  <c r="B23" i="63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37" i="63" s="1"/>
  <c r="B38" i="63" s="1"/>
  <c r="B39" i="63" s="1"/>
  <c r="B40" i="63" s="1"/>
  <c r="B41" i="63" s="1"/>
  <c r="B42" i="63" s="1"/>
  <c r="B43" i="63" s="1"/>
  <c r="B44" i="63" s="1"/>
  <c r="B45" i="63" s="1"/>
  <c r="B46" i="63" s="1"/>
  <c r="B47" i="63" s="1"/>
  <c r="B48" i="63" s="1"/>
  <c r="B49" i="63" s="1"/>
  <c r="B50" i="63" s="1"/>
  <c r="B51" i="63" s="1"/>
  <c r="B52" i="63" s="1"/>
  <c r="B53" i="63" s="1"/>
  <c r="B54" i="63" s="1"/>
  <c r="B55" i="63" s="1"/>
  <c r="B56" i="63" s="1"/>
  <c r="B57" i="63" s="1"/>
  <c r="B58" i="63" s="1"/>
  <c r="B59" i="63" s="1"/>
  <c r="B60" i="63" s="1"/>
  <c r="C12" i="63"/>
  <c r="B5" i="63"/>
  <c r="B23" i="62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37" i="62" s="1"/>
  <c r="B38" i="62" s="1"/>
  <c r="B39" i="62" s="1"/>
  <c r="B40" i="62" s="1"/>
  <c r="B41" i="62" s="1"/>
  <c r="B42" i="62" s="1"/>
  <c r="B43" i="62" s="1"/>
  <c r="B44" i="62" s="1"/>
  <c r="B45" i="62" s="1"/>
  <c r="B46" i="62" s="1"/>
  <c r="B47" i="62" s="1"/>
  <c r="B48" i="62" s="1"/>
  <c r="B49" i="62" s="1"/>
  <c r="C12" i="62"/>
  <c r="C14" i="62" s="1"/>
  <c r="B5" i="62"/>
  <c r="B23" i="61"/>
  <c r="B5" i="61"/>
  <c r="C15" i="61" l="1"/>
  <c r="C16" i="61" s="1"/>
  <c r="C18" i="61" s="1"/>
  <c r="C13" i="67"/>
  <c r="C14" i="67" s="1"/>
  <c r="C16" i="67" s="1"/>
  <c r="C15" i="64"/>
  <c r="C16" i="64" s="1"/>
  <c r="C15" i="62"/>
  <c r="C17" i="62" s="1"/>
  <c r="C13" i="65"/>
  <c r="C14" i="65" s="1"/>
  <c r="C15" i="66"/>
  <c r="C16" i="66" s="1"/>
  <c r="C15" i="68"/>
  <c r="C16" i="68" s="1"/>
  <c r="C13" i="63"/>
  <c r="C15" i="63" s="1"/>
  <c r="C14" i="69"/>
  <c r="C16" i="69" s="1"/>
  <c r="D20" i="69" s="1"/>
  <c r="B18" i="70"/>
  <c r="B19" i="70" s="1"/>
  <c r="B20" i="70" s="1"/>
  <c r="B21" i="70" s="1"/>
  <c r="B22" i="70" s="1"/>
  <c r="B23" i="70" s="1"/>
  <c r="B24" i="70" s="1"/>
  <c r="B25" i="70" s="1"/>
  <c r="B26" i="70" s="1"/>
  <c r="B27" i="70" s="1"/>
  <c r="B28" i="70" s="1"/>
  <c r="B29" i="70" s="1"/>
  <c r="B30" i="70" s="1"/>
  <c r="B31" i="70" s="1"/>
  <c r="B32" i="70" s="1"/>
  <c r="B33" i="70" s="1"/>
  <c r="B34" i="70" s="1"/>
  <c r="B35" i="70" s="1"/>
  <c r="B36" i="70" s="1"/>
  <c r="B37" i="70" s="1"/>
  <c r="B38" i="70" s="1"/>
  <c r="B39" i="70" s="1"/>
  <c r="B40" i="70" s="1"/>
  <c r="B41" i="70" s="1"/>
  <c r="B42" i="70" s="1"/>
  <c r="B43" i="70" s="1"/>
  <c r="B44" i="70" s="1"/>
  <c r="B45" i="70" s="1"/>
  <c r="B46" i="70" s="1"/>
  <c r="B47" i="70" s="1"/>
  <c r="B48" i="70" s="1"/>
  <c r="B49" i="70" s="1"/>
  <c r="B50" i="70" s="1"/>
  <c r="B51" i="70" s="1"/>
  <c r="B52" i="70" s="1"/>
  <c r="B53" i="70" s="1"/>
  <c r="B54" i="70" s="1"/>
  <c r="B55" i="70" s="1"/>
  <c r="B56" i="70" s="1"/>
  <c r="B57" i="70" s="1"/>
  <c r="B58" i="70" s="1"/>
  <c r="B59" i="70" s="1"/>
  <c r="B60" i="70" s="1"/>
  <c r="B61" i="70" s="1"/>
  <c r="B62" i="70" s="1"/>
  <c r="B63" i="70" s="1"/>
  <c r="B64" i="70" s="1"/>
  <c r="B65" i="70" s="1"/>
  <c r="B66" i="70" s="1"/>
  <c r="B67" i="70" s="1"/>
  <c r="B68" i="70" s="1"/>
  <c r="B69" i="70" s="1"/>
  <c r="B70" i="70" s="1"/>
  <c r="B71" i="70" s="1"/>
  <c r="B72" i="70" s="1"/>
  <c r="B73" i="70" s="1"/>
  <c r="B74" i="70" s="1"/>
  <c r="B75" i="70" s="1"/>
  <c r="B76" i="70" s="1"/>
  <c r="B77" i="70" s="1"/>
  <c r="B20" i="68"/>
  <c r="B21" i="68" s="1"/>
  <c r="B22" i="68" s="1"/>
  <c r="B23" i="68" s="1"/>
  <c r="B24" i="68" s="1"/>
  <c r="B25" i="68" s="1"/>
  <c r="B26" i="68" s="1"/>
  <c r="B27" i="68" s="1"/>
  <c r="B28" i="68" s="1"/>
  <c r="B29" i="68" s="1"/>
  <c r="B30" i="68" s="1"/>
  <c r="B31" i="68" s="1"/>
  <c r="B32" i="68" s="1"/>
  <c r="B33" i="68" s="1"/>
  <c r="B34" i="68" s="1"/>
  <c r="B35" i="68" s="1"/>
  <c r="B36" i="68" s="1"/>
  <c r="B37" i="68" s="1"/>
  <c r="B38" i="68" s="1"/>
  <c r="B39" i="68" s="1"/>
  <c r="B40" i="68" s="1"/>
  <c r="B41" i="68" s="1"/>
  <c r="B42" i="68" s="1"/>
  <c r="B43" i="68" s="1"/>
  <c r="B44" i="68" s="1"/>
  <c r="B45" i="68" s="1"/>
  <c r="B46" i="68" s="1"/>
  <c r="B47" i="68" s="1"/>
  <c r="B48" i="68" s="1"/>
  <c r="B49" i="68" s="1"/>
  <c r="B50" i="68" s="1"/>
  <c r="B51" i="68" s="1"/>
  <c r="B52" i="68" s="1"/>
  <c r="B53" i="68" s="1"/>
  <c r="B54" i="68" s="1"/>
  <c r="B55" i="68" s="1"/>
  <c r="B56" i="68" s="1"/>
  <c r="B57" i="68" s="1"/>
  <c r="B58" i="68" s="1"/>
  <c r="B59" i="68" s="1"/>
  <c r="B60" i="68" s="1"/>
  <c r="B61" i="68" s="1"/>
  <c r="B62" i="68" s="1"/>
  <c r="B63" i="68" s="1"/>
  <c r="B64" i="68" s="1"/>
  <c r="B65" i="68" s="1"/>
  <c r="B66" i="68" s="1"/>
  <c r="B67" i="68" s="1"/>
  <c r="B20" i="65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24" i="6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B37" i="61" s="1"/>
  <c r="B38" i="61" s="1"/>
  <c r="B39" i="61" s="1"/>
  <c r="B40" i="61" s="1"/>
  <c r="B41" i="61" s="1"/>
  <c r="B42" i="61" s="1"/>
  <c r="B43" i="61" s="1"/>
  <c r="B44" i="61" s="1"/>
  <c r="B45" i="61" s="1"/>
  <c r="B46" i="61" s="1"/>
  <c r="B47" i="61" s="1"/>
  <c r="B48" i="61" s="1"/>
  <c r="B49" i="61" s="1"/>
  <c r="C14" i="70"/>
  <c r="E19" i="66"/>
  <c r="C5" i="23"/>
  <c r="C4" i="23"/>
  <c r="C3" i="23"/>
  <c r="C17" i="64" l="1"/>
  <c r="C18" i="64" s="1"/>
  <c r="C20" i="64" s="1"/>
  <c r="C16" i="62"/>
  <c r="C18" i="62" s="1"/>
  <c r="C20" i="62" s="1"/>
  <c r="C16" i="65"/>
  <c r="C14" i="63"/>
  <c r="C16" i="63" s="1"/>
  <c r="C18" i="63" s="1"/>
  <c r="C20" i="63" s="1"/>
  <c r="E19" i="69"/>
  <c r="E20" i="69" s="1"/>
  <c r="B21" i="69"/>
  <c r="B22" i="69" s="1"/>
  <c r="B23" i="69" s="1"/>
  <c r="B24" i="69" s="1"/>
  <c r="B25" i="69" s="1"/>
  <c r="B26" i="69" s="1"/>
  <c r="B27" i="69" s="1"/>
  <c r="B28" i="69" s="1"/>
  <c r="B29" i="69" s="1"/>
  <c r="B30" i="69" s="1"/>
  <c r="B31" i="69" s="1"/>
  <c r="B32" i="69" s="1"/>
  <c r="B33" i="69" s="1"/>
  <c r="B34" i="69" s="1"/>
  <c r="B35" i="69" s="1"/>
  <c r="B36" i="69" s="1"/>
  <c r="B37" i="69" s="1"/>
  <c r="B38" i="69" s="1"/>
  <c r="B39" i="69" s="1"/>
  <c r="B40" i="69" s="1"/>
  <c r="B41" i="69" s="1"/>
  <c r="B42" i="69" s="1"/>
  <c r="B43" i="69" s="1"/>
  <c r="B44" i="69" s="1"/>
  <c r="B45" i="69" s="1"/>
  <c r="B46" i="69" s="1"/>
  <c r="B47" i="69" s="1"/>
  <c r="B48" i="69" s="1"/>
  <c r="B49" i="69" s="1"/>
  <c r="B50" i="69" s="1"/>
  <c r="B51" i="69" s="1"/>
  <c r="B52" i="69" s="1"/>
  <c r="B53" i="69" s="1"/>
  <c r="B54" i="69" s="1"/>
  <c r="B55" i="69" s="1"/>
  <c r="B56" i="69" s="1"/>
  <c r="B57" i="69" s="1"/>
  <c r="B58" i="69" s="1"/>
  <c r="B59" i="69" s="1"/>
  <c r="B60" i="69" s="1"/>
  <c r="B61" i="69" s="1"/>
  <c r="B62" i="69" s="1"/>
  <c r="B63" i="69" s="1"/>
  <c r="B64" i="69" s="1"/>
  <c r="B65" i="69" s="1"/>
  <c r="B66" i="69" s="1"/>
  <c r="B67" i="69" s="1"/>
  <c r="B68" i="69" s="1"/>
  <c r="B69" i="69" s="1"/>
  <c r="B70" i="69" s="1"/>
  <c r="B71" i="69" s="1"/>
  <c r="B72" i="69" s="1"/>
  <c r="B73" i="69" s="1"/>
  <c r="B74" i="69" s="1"/>
  <c r="B75" i="69" s="1"/>
  <c r="B76" i="69" s="1"/>
  <c r="B77" i="69" s="1"/>
  <c r="B78" i="69" s="1"/>
  <c r="B79" i="69" s="1"/>
  <c r="E17" i="70"/>
  <c r="D18" i="70"/>
  <c r="D21" i="69"/>
  <c r="D22" i="69" s="1"/>
  <c r="D23" i="69" s="1"/>
  <c r="D24" i="69" s="1"/>
  <c r="D25" i="69" s="1"/>
  <c r="D26" i="69" s="1"/>
  <c r="D27" i="69" s="1"/>
  <c r="D28" i="69" s="1"/>
  <c r="D29" i="69" s="1"/>
  <c r="D30" i="69" s="1"/>
  <c r="D31" i="69" s="1"/>
  <c r="D32" i="69" s="1"/>
  <c r="D33" i="69" s="1"/>
  <c r="D34" i="69" s="1"/>
  <c r="D35" i="69" s="1"/>
  <c r="D36" i="69" s="1"/>
  <c r="D37" i="69" s="1"/>
  <c r="D38" i="69" s="1"/>
  <c r="D39" i="69" s="1"/>
  <c r="D40" i="69" s="1"/>
  <c r="D41" i="69" s="1"/>
  <c r="D42" i="69" s="1"/>
  <c r="D43" i="69" s="1"/>
  <c r="D44" i="69" s="1"/>
  <c r="D45" i="69" s="1"/>
  <c r="D46" i="69" s="1"/>
  <c r="D47" i="69" s="1"/>
  <c r="D48" i="69" s="1"/>
  <c r="D49" i="69" s="1"/>
  <c r="D50" i="69" s="1"/>
  <c r="D51" i="69" s="1"/>
  <c r="D52" i="69" s="1"/>
  <c r="D53" i="69" s="1"/>
  <c r="D54" i="69" s="1"/>
  <c r="D55" i="69" s="1"/>
  <c r="D56" i="69" s="1"/>
  <c r="D57" i="69" s="1"/>
  <c r="D58" i="69" s="1"/>
  <c r="D59" i="69" s="1"/>
  <c r="D60" i="69" s="1"/>
  <c r="D61" i="69" s="1"/>
  <c r="D62" i="69" s="1"/>
  <c r="D63" i="69" s="1"/>
  <c r="D64" i="69" s="1"/>
  <c r="D65" i="69" s="1"/>
  <c r="D66" i="69" s="1"/>
  <c r="D67" i="69" s="1"/>
  <c r="D68" i="69" s="1"/>
  <c r="D69" i="69" s="1"/>
  <c r="D70" i="69" s="1"/>
  <c r="D71" i="69" s="1"/>
  <c r="D72" i="69" s="1"/>
  <c r="D73" i="69" s="1"/>
  <c r="D74" i="69" s="1"/>
  <c r="D75" i="69" s="1"/>
  <c r="D76" i="69" s="1"/>
  <c r="D77" i="69" s="1"/>
  <c r="D78" i="69" s="1"/>
  <c r="D79" i="69" s="1"/>
  <c r="C6" i="58"/>
  <c r="E6" i="58" s="1"/>
  <c r="C6" i="57"/>
  <c r="E19" i="67" l="1"/>
  <c r="D20" i="67"/>
  <c r="D26" i="67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38" i="67" s="1"/>
  <c r="D39" i="67" s="1"/>
  <c r="D40" i="67" s="1"/>
  <c r="D41" i="67" s="1"/>
  <c r="D42" i="67" s="1"/>
  <c r="D43" i="67" s="1"/>
  <c r="D44" i="67" s="1"/>
  <c r="D45" i="67" s="1"/>
  <c r="D46" i="67" s="1"/>
  <c r="D47" i="67" s="1"/>
  <c r="D48" i="67" s="1"/>
  <c r="D49" i="67" s="1"/>
  <c r="D50" i="67" s="1"/>
  <c r="D51" i="67" s="1"/>
  <c r="D52" i="67" s="1"/>
  <c r="D53" i="67" s="1"/>
  <c r="D54" i="67" s="1"/>
  <c r="D55" i="67" s="1"/>
  <c r="D56" i="67" s="1"/>
  <c r="D57" i="67" s="1"/>
  <c r="D58" i="67" s="1"/>
  <c r="D59" i="67" s="1"/>
  <c r="D60" i="67" s="1"/>
  <c r="D61" i="67" s="1"/>
  <c r="D62" i="67" s="1"/>
  <c r="D63" i="67" s="1"/>
  <c r="D64" i="67" s="1"/>
  <c r="D65" i="67" s="1"/>
  <c r="D66" i="67" s="1"/>
  <c r="D26" i="65"/>
  <c r="D27" i="65" s="1"/>
  <c r="D28" i="65" s="1"/>
  <c r="D29" i="65" s="1"/>
  <c r="D30" i="65" s="1"/>
  <c r="D31" i="65" s="1"/>
  <c r="D32" i="65" s="1"/>
  <c r="D33" i="65" s="1"/>
  <c r="D34" i="65" s="1"/>
  <c r="D35" i="65" s="1"/>
  <c r="D36" i="65" s="1"/>
  <c r="D37" i="65" s="1"/>
  <c r="D38" i="65" s="1"/>
  <c r="D39" i="65" s="1"/>
  <c r="D40" i="65" s="1"/>
  <c r="D41" i="65" s="1"/>
  <c r="D42" i="65" s="1"/>
  <c r="D43" i="65" s="1"/>
  <c r="D44" i="65" s="1"/>
  <c r="D45" i="65" s="1"/>
  <c r="D46" i="65" s="1"/>
  <c r="D47" i="65" s="1"/>
  <c r="D48" i="65" s="1"/>
  <c r="D49" i="65" s="1"/>
  <c r="D20" i="65"/>
  <c r="D21" i="65" s="1"/>
  <c r="D22" i="65" s="1"/>
  <c r="D23" i="65" s="1"/>
  <c r="D24" i="65" s="1"/>
  <c r="D25" i="65" s="1"/>
  <c r="D20" i="66"/>
  <c r="E20" i="66" s="1"/>
  <c r="D26" i="66"/>
  <c r="D27" i="66" s="1"/>
  <c r="D28" i="66" s="1"/>
  <c r="D29" i="66" s="1"/>
  <c r="D30" i="66" s="1"/>
  <c r="D31" i="66" s="1"/>
  <c r="D32" i="66" s="1"/>
  <c r="D33" i="66" s="1"/>
  <c r="D34" i="66" s="1"/>
  <c r="D35" i="66" s="1"/>
  <c r="D36" i="66" s="1"/>
  <c r="D37" i="66" s="1"/>
  <c r="D38" i="66" s="1"/>
  <c r="D39" i="66" s="1"/>
  <c r="D40" i="66" s="1"/>
  <c r="D41" i="66" s="1"/>
  <c r="D42" i="66" s="1"/>
  <c r="D43" i="66" s="1"/>
  <c r="D44" i="66" s="1"/>
  <c r="D45" i="66" s="1"/>
  <c r="D46" i="66" s="1"/>
  <c r="D47" i="66" s="1"/>
  <c r="D48" i="66" s="1"/>
  <c r="D49" i="66" s="1"/>
  <c r="E19" i="68"/>
  <c r="D20" i="68"/>
  <c r="D21" i="68" s="1"/>
  <c r="D22" i="68" s="1"/>
  <c r="D23" i="68" s="1"/>
  <c r="D24" i="68" s="1"/>
  <c r="D25" i="68" s="1"/>
  <c r="D26" i="68"/>
  <c r="D27" i="68" s="1"/>
  <c r="D28" i="68" s="1"/>
  <c r="D29" i="68" s="1"/>
  <c r="D30" i="68" s="1"/>
  <c r="D31" i="68" s="1"/>
  <c r="D32" i="68" s="1"/>
  <c r="D33" i="68" s="1"/>
  <c r="D34" i="68" s="1"/>
  <c r="D35" i="68" s="1"/>
  <c r="D36" i="68" s="1"/>
  <c r="D37" i="68" s="1"/>
  <c r="D38" i="68" s="1"/>
  <c r="D39" i="68" s="1"/>
  <c r="D40" i="68" s="1"/>
  <c r="D41" i="68" s="1"/>
  <c r="D42" i="68" s="1"/>
  <c r="D43" i="68" s="1"/>
  <c r="D44" i="68" s="1"/>
  <c r="D45" i="68" s="1"/>
  <c r="D46" i="68" s="1"/>
  <c r="D47" i="68" s="1"/>
  <c r="D48" i="68" s="1"/>
  <c r="D49" i="68" s="1"/>
  <c r="D50" i="68" s="1"/>
  <c r="D51" i="68" s="1"/>
  <c r="D52" i="68" s="1"/>
  <c r="D53" i="68" s="1"/>
  <c r="D54" i="68" s="1"/>
  <c r="D55" i="68" s="1"/>
  <c r="D56" i="68" s="1"/>
  <c r="D57" i="68" s="1"/>
  <c r="D58" i="68" s="1"/>
  <c r="D59" i="68" s="1"/>
  <c r="D60" i="68" s="1"/>
  <c r="D61" i="68" s="1"/>
  <c r="D62" i="68" s="1"/>
  <c r="D63" i="68" s="1"/>
  <c r="D64" i="68" s="1"/>
  <c r="D65" i="68" s="1"/>
  <c r="D66" i="68" s="1"/>
  <c r="E19" i="65"/>
  <c r="E18" i="70"/>
  <c r="D80" i="69"/>
  <c r="E21" i="69"/>
  <c r="E22" i="69" s="1"/>
  <c r="E23" i="69" s="1"/>
  <c r="E24" i="69" s="1"/>
  <c r="E25" i="69" s="1"/>
  <c r="E26" i="69" s="1"/>
  <c r="E27" i="69" s="1"/>
  <c r="E28" i="69" s="1"/>
  <c r="E29" i="69" s="1"/>
  <c r="E30" i="69" s="1"/>
  <c r="E31" i="69" s="1"/>
  <c r="E32" i="69" s="1"/>
  <c r="E33" i="69" s="1"/>
  <c r="E34" i="69" s="1"/>
  <c r="E35" i="69" s="1"/>
  <c r="E36" i="69" s="1"/>
  <c r="E37" i="69" s="1"/>
  <c r="E38" i="69" s="1"/>
  <c r="E39" i="69" s="1"/>
  <c r="E40" i="69" s="1"/>
  <c r="E41" i="69" s="1"/>
  <c r="E42" i="69" s="1"/>
  <c r="E43" i="69" s="1"/>
  <c r="E44" i="69" s="1"/>
  <c r="E45" i="69" s="1"/>
  <c r="E46" i="69" s="1"/>
  <c r="E47" i="69" s="1"/>
  <c r="E48" i="69" s="1"/>
  <c r="E49" i="69" s="1"/>
  <c r="E50" i="69" s="1"/>
  <c r="E51" i="69" s="1"/>
  <c r="E52" i="69" s="1"/>
  <c r="E53" i="69" s="1"/>
  <c r="E54" i="69" s="1"/>
  <c r="E55" i="69" s="1"/>
  <c r="E56" i="69" s="1"/>
  <c r="E57" i="69" s="1"/>
  <c r="E58" i="69" s="1"/>
  <c r="E59" i="69" s="1"/>
  <c r="E60" i="69" s="1"/>
  <c r="E61" i="69" s="1"/>
  <c r="E62" i="69" s="1"/>
  <c r="E63" i="69" s="1"/>
  <c r="E64" i="69" s="1"/>
  <c r="E65" i="69" s="1"/>
  <c r="E66" i="69" s="1"/>
  <c r="E67" i="69" s="1"/>
  <c r="E68" i="69" s="1"/>
  <c r="E69" i="69" s="1"/>
  <c r="E70" i="69" s="1"/>
  <c r="E71" i="69" s="1"/>
  <c r="E72" i="69" s="1"/>
  <c r="E73" i="69" s="1"/>
  <c r="E74" i="69" s="1"/>
  <c r="E75" i="69" s="1"/>
  <c r="E76" i="69" s="1"/>
  <c r="E77" i="69" s="1"/>
  <c r="E78" i="69" s="1"/>
  <c r="E79" i="69" s="1"/>
  <c r="D19" i="70"/>
  <c r="D20" i="70" s="1"/>
  <c r="D21" i="70" s="1"/>
  <c r="D22" i="70" s="1"/>
  <c r="D23" i="70" s="1"/>
  <c r="D24" i="70" s="1"/>
  <c r="D25" i="70" s="1"/>
  <c r="D26" i="70" s="1"/>
  <c r="D27" i="70" s="1"/>
  <c r="D28" i="70" s="1"/>
  <c r="D29" i="70" s="1"/>
  <c r="D30" i="70" s="1"/>
  <c r="D31" i="70" s="1"/>
  <c r="D32" i="70" s="1"/>
  <c r="D33" i="70" s="1"/>
  <c r="D34" i="70" s="1"/>
  <c r="D35" i="70" s="1"/>
  <c r="D36" i="70" s="1"/>
  <c r="D37" i="70" s="1"/>
  <c r="D38" i="70" s="1"/>
  <c r="D39" i="70" s="1"/>
  <c r="D40" i="70" s="1"/>
  <c r="D41" i="70" s="1"/>
  <c r="D42" i="70" s="1"/>
  <c r="D43" i="70" s="1"/>
  <c r="D44" i="70" s="1"/>
  <c r="D45" i="70" s="1"/>
  <c r="D46" i="70" s="1"/>
  <c r="D47" i="70" s="1"/>
  <c r="D48" i="70" s="1"/>
  <c r="D49" i="70" s="1"/>
  <c r="D50" i="70" s="1"/>
  <c r="D51" i="70" s="1"/>
  <c r="D52" i="70" s="1"/>
  <c r="D53" i="70" s="1"/>
  <c r="D54" i="70" s="1"/>
  <c r="D55" i="70" s="1"/>
  <c r="D56" i="70" s="1"/>
  <c r="D57" i="70" s="1"/>
  <c r="D58" i="70" s="1"/>
  <c r="D59" i="70" s="1"/>
  <c r="D60" i="70" s="1"/>
  <c r="D61" i="70" s="1"/>
  <c r="D62" i="70" s="1"/>
  <c r="D63" i="70" s="1"/>
  <c r="D64" i="70" s="1"/>
  <c r="D65" i="70" s="1"/>
  <c r="D66" i="70" s="1"/>
  <c r="D67" i="70" s="1"/>
  <c r="D68" i="70" s="1"/>
  <c r="D69" i="70" s="1"/>
  <c r="D70" i="70" s="1"/>
  <c r="D71" i="70" s="1"/>
  <c r="D72" i="70" s="1"/>
  <c r="D73" i="70" s="1"/>
  <c r="D74" i="70" s="1"/>
  <c r="D75" i="70" s="1"/>
  <c r="D76" i="70" s="1"/>
  <c r="D77" i="70" s="1"/>
  <c r="D6" i="58"/>
  <c r="F6" i="58" s="1"/>
  <c r="D8" i="58"/>
  <c r="E8" i="58"/>
  <c r="E10" i="58" s="1"/>
  <c r="E11" i="58" s="1"/>
  <c r="C8" i="58"/>
  <c r="C10" i="58" s="1"/>
  <c r="E6" i="57"/>
  <c r="D6" i="57"/>
  <c r="C6" i="56"/>
  <c r="E6" i="56"/>
  <c r="C6" i="55"/>
  <c r="C8" i="55"/>
  <c r="E6" i="55"/>
  <c r="C6" i="54"/>
  <c r="D6" i="54"/>
  <c r="C6" i="53"/>
  <c r="C6" i="52"/>
  <c r="D6" i="52"/>
  <c r="F6" i="52" l="1"/>
  <c r="F6" i="54"/>
  <c r="C8" i="56"/>
  <c r="C11" i="56" s="1"/>
  <c r="C8" i="52"/>
  <c r="C10" i="52" s="1"/>
  <c r="C11" i="52"/>
  <c r="E6" i="54"/>
  <c r="D6" i="55"/>
  <c r="D6" i="56"/>
  <c r="E6" i="53"/>
  <c r="E8" i="56"/>
  <c r="E10" i="56" s="1"/>
  <c r="E20" i="67"/>
  <c r="D21" i="66"/>
  <c r="D22" i="66" s="1"/>
  <c r="D23" i="66" s="1"/>
  <c r="D24" i="66" s="1"/>
  <c r="D25" i="66" s="1"/>
  <c r="E20" i="65"/>
  <c r="E21" i="65" s="1"/>
  <c r="E22" i="65" s="1"/>
  <c r="E23" i="65" s="1"/>
  <c r="E24" i="65" s="1"/>
  <c r="E25" i="65" s="1"/>
  <c r="E26" i="65" s="1"/>
  <c r="E27" i="65" s="1"/>
  <c r="E28" i="65" s="1"/>
  <c r="E29" i="65" s="1"/>
  <c r="E30" i="65" s="1"/>
  <c r="E31" i="65" s="1"/>
  <c r="E32" i="65" s="1"/>
  <c r="E33" i="65" s="1"/>
  <c r="E34" i="65" s="1"/>
  <c r="E35" i="65" s="1"/>
  <c r="E36" i="65" s="1"/>
  <c r="E37" i="65" s="1"/>
  <c r="E38" i="65" s="1"/>
  <c r="E39" i="65" s="1"/>
  <c r="E40" i="65" s="1"/>
  <c r="E41" i="65" s="1"/>
  <c r="E42" i="65" s="1"/>
  <c r="E43" i="65" s="1"/>
  <c r="E44" i="65" s="1"/>
  <c r="E45" i="65" s="1"/>
  <c r="E46" i="65" s="1"/>
  <c r="E47" i="65" s="1"/>
  <c r="E48" i="65" s="1"/>
  <c r="E49" i="65" s="1"/>
  <c r="D21" i="67"/>
  <c r="D22" i="67" s="1"/>
  <c r="D23" i="67" s="1"/>
  <c r="D24" i="67" s="1"/>
  <c r="D25" i="67" s="1"/>
  <c r="E20" i="68"/>
  <c r="E21" i="68" s="1"/>
  <c r="E22" i="68" s="1"/>
  <c r="E23" i="68" s="1"/>
  <c r="E24" i="68" s="1"/>
  <c r="E25" i="68" s="1"/>
  <c r="E26" i="68" s="1"/>
  <c r="E27" i="68" s="1"/>
  <c r="E28" i="68" s="1"/>
  <c r="E29" i="68" s="1"/>
  <c r="E30" i="68" s="1"/>
  <c r="E31" i="68" s="1"/>
  <c r="E32" i="68" s="1"/>
  <c r="E33" i="68" s="1"/>
  <c r="E34" i="68" s="1"/>
  <c r="E35" i="68" s="1"/>
  <c r="E36" i="68" s="1"/>
  <c r="E37" i="68" s="1"/>
  <c r="E38" i="68" s="1"/>
  <c r="E39" i="68" s="1"/>
  <c r="E40" i="68" s="1"/>
  <c r="E41" i="68" s="1"/>
  <c r="E42" i="68" s="1"/>
  <c r="E43" i="68" s="1"/>
  <c r="E44" i="68" s="1"/>
  <c r="E45" i="68" s="1"/>
  <c r="E46" i="68" s="1"/>
  <c r="E47" i="68" s="1"/>
  <c r="E48" i="68" s="1"/>
  <c r="E49" i="68" s="1"/>
  <c r="E50" i="68" s="1"/>
  <c r="E51" i="68" s="1"/>
  <c r="E52" i="68" s="1"/>
  <c r="E53" i="68" s="1"/>
  <c r="E54" i="68" s="1"/>
  <c r="E55" i="68" s="1"/>
  <c r="E56" i="68" s="1"/>
  <c r="E57" i="68" s="1"/>
  <c r="E58" i="68" s="1"/>
  <c r="E59" i="68" s="1"/>
  <c r="E60" i="68" s="1"/>
  <c r="E61" i="68" s="1"/>
  <c r="E62" i="68" s="1"/>
  <c r="E63" i="68" s="1"/>
  <c r="E64" i="68" s="1"/>
  <c r="E65" i="68" s="1"/>
  <c r="E66" i="68" s="1"/>
  <c r="D67" i="68"/>
  <c r="D68" i="68" s="1"/>
  <c r="E19" i="70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E38" i="70" s="1"/>
  <c r="E39" i="70" s="1"/>
  <c r="E40" i="70" s="1"/>
  <c r="E41" i="70" s="1"/>
  <c r="E42" i="70" s="1"/>
  <c r="E43" i="70" s="1"/>
  <c r="E44" i="70" s="1"/>
  <c r="E45" i="70" s="1"/>
  <c r="E46" i="70" s="1"/>
  <c r="E47" i="70" s="1"/>
  <c r="E48" i="70" s="1"/>
  <c r="E49" i="70" s="1"/>
  <c r="E50" i="70" s="1"/>
  <c r="E51" i="70" s="1"/>
  <c r="E52" i="70" s="1"/>
  <c r="E53" i="70" s="1"/>
  <c r="E54" i="70" s="1"/>
  <c r="E55" i="70" s="1"/>
  <c r="E56" i="70" s="1"/>
  <c r="E57" i="70" s="1"/>
  <c r="E58" i="70" s="1"/>
  <c r="E59" i="70" s="1"/>
  <c r="E60" i="70" s="1"/>
  <c r="E61" i="70" s="1"/>
  <c r="E62" i="70" s="1"/>
  <c r="E63" i="70" s="1"/>
  <c r="E64" i="70" s="1"/>
  <c r="E65" i="70" s="1"/>
  <c r="E66" i="70" s="1"/>
  <c r="E67" i="70" s="1"/>
  <c r="E68" i="70" s="1"/>
  <c r="E69" i="70" s="1"/>
  <c r="E70" i="70" s="1"/>
  <c r="E71" i="70" s="1"/>
  <c r="E72" i="70" s="1"/>
  <c r="E73" i="70" s="1"/>
  <c r="E74" i="70" s="1"/>
  <c r="E75" i="70" s="1"/>
  <c r="E76" i="70" s="1"/>
  <c r="E77" i="70" s="1"/>
  <c r="D50" i="65"/>
  <c r="D51" i="65" s="1"/>
  <c r="D78" i="70"/>
  <c r="E16" i="58"/>
  <c r="E18" i="58" s="1"/>
  <c r="E22" i="58"/>
  <c r="E24" i="58" s="1"/>
  <c r="E28" i="58"/>
  <c r="E30" i="58" s="1"/>
  <c r="D11" i="58"/>
  <c r="F8" i="58"/>
  <c r="C11" i="58"/>
  <c r="D10" i="58"/>
  <c r="F6" i="57"/>
  <c r="D11" i="57"/>
  <c r="F8" i="57"/>
  <c r="D8" i="57"/>
  <c r="D10" i="57" s="1"/>
  <c r="C8" i="57"/>
  <c r="C10" i="57" s="1"/>
  <c r="E8" i="57"/>
  <c r="D8" i="56"/>
  <c r="D10" i="56" s="1"/>
  <c r="C10" i="56"/>
  <c r="D8" i="55"/>
  <c r="D10" i="55" s="1"/>
  <c r="E8" i="55"/>
  <c r="E10" i="55" s="1"/>
  <c r="C10" i="55"/>
  <c r="C11" i="55" s="1"/>
  <c r="E8" i="54"/>
  <c r="F8" i="54"/>
  <c r="F10" i="54" s="1"/>
  <c r="C8" i="54"/>
  <c r="C10" i="54" s="1"/>
  <c r="D8" i="54"/>
  <c r="D6" i="53"/>
  <c r="E8" i="53"/>
  <c r="E10" i="53" s="1"/>
  <c r="C8" i="53"/>
  <c r="C10" i="53" s="1"/>
  <c r="D8" i="52"/>
  <c r="D11" i="52" s="1"/>
  <c r="D28" i="52" s="1"/>
  <c r="D30" i="52" s="1"/>
  <c r="E6" i="52"/>
  <c r="C28" i="52"/>
  <c r="C30" i="52" s="1"/>
  <c r="F8" i="52"/>
  <c r="D10" i="52"/>
  <c r="D16" i="57" l="1"/>
  <c r="D18" i="57" s="1"/>
  <c r="D22" i="57"/>
  <c r="D24" i="57" s="1"/>
  <c r="D28" i="57"/>
  <c r="D30" i="57" s="1"/>
  <c r="E11" i="55"/>
  <c r="F6" i="55"/>
  <c r="D11" i="55"/>
  <c r="E8" i="52"/>
  <c r="E10" i="52" s="1"/>
  <c r="C11" i="53"/>
  <c r="F11" i="54"/>
  <c r="F6" i="53"/>
  <c r="E11" i="56"/>
  <c r="E11" i="53"/>
  <c r="C11" i="54"/>
  <c r="F6" i="56"/>
  <c r="D11" i="56"/>
  <c r="E21" i="66"/>
  <c r="E22" i="66" s="1"/>
  <c r="E23" i="66" s="1"/>
  <c r="E24" i="66" s="1"/>
  <c r="E25" i="66" s="1"/>
  <c r="E26" i="66" s="1"/>
  <c r="E27" i="66" s="1"/>
  <c r="E28" i="66" s="1"/>
  <c r="E29" i="66" s="1"/>
  <c r="E30" i="66" s="1"/>
  <c r="E31" i="66" s="1"/>
  <c r="E32" i="66" s="1"/>
  <c r="E33" i="66" s="1"/>
  <c r="E34" i="66" s="1"/>
  <c r="E35" i="66" s="1"/>
  <c r="E36" i="66" s="1"/>
  <c r="E37" i="66" s="1"/>
  <c r="E38" i="66" s="1"/>
  <c r="E39" i="66" s="1"/>
  <c r="E40" i="66" s="1"/>
  <c r="E41" i="66" s="1"/>
  <c r="E42" i="66" s="1"/>
  <c r="E43" i="66" s="1"/>
  <c r="E44" i="66" s="1"/>
  <c r="E45" i="66" s="1"/>
  <c r="E46" i="66" s="1"/>
  <c r="E47" i="66" s="1"/>
  <c r="E48" i="66" s="1"/>
  <c r="E49" i="66" s="1"/>
  <c r="D67" i="67"/>
  <c r="D68" i="67" s="1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E38" i="67" s="1"/>
  <c r="E39" i="67" s="1"/>
  <c r="E40" i="67" s="1"/>
  <c r="E41" i="67" s="1"/>
  <c r="E42" i="67" s="1"/>
  <c r="E43" i="67" s="1"/>
  <c r="E44" i="67" s="1"/>
  <c r="E45" i="67" s="1"/>
  <c r="E46" i="67" s="1"/>
  <c r="E47" i="67" s="1"/>
  <c r="E48" i="67" s="1"/>
  <c r="E49" i="67" s="1"/>
  <c r="E50" i="67" s="1"/>
  <c r="E51" i="67" s="1"/>
  <c r="E52" i="67" s="1"/>
  <c r="E53" i="67" s="1"/>
  <c r="E54" i="67" s="1"/>
  <c r="E55" i="67" s="1"/>
  <c r="E56" i="67" s="1"/>
  <c r="E57" i="67" s="1"/>
  <c r="E58" i="67" s="1"/>
  <c r="E59" i="67" s="1"/>
  <c r="E60" i="67" s="1"/>
  <c r="E61" i="67" s="1"/>
  <c r="E62" i="67" s="1"/>
  <c r="E63" i="67" s="1"/>
  <c r="E64" i="67" s="1"/>
  <c r="E65" i="67" s="1"/>
  <c r="E66" i="67" s="1"/>
  <c r="E23" i="63"/>
  <c r="D25" i="63"/>
  <c r="D26" i="63" s="1"/>
  <c r="D27" i="63" s="1"/>
  <c r="D28" i="63" s="1"/>
  <c r="D29" i="63" s="1"/>
  <c r="D30" i="63" s="1"/>
  <c r="D31" i="63"/>
  <c r="D32" i="63" s="1"/>
  <c r="D33" i="63" s="1"/>
  <c r="D34" i="63" s="1"/>
  <c r="D35" i="63" s="1"/>
  <c r="D36" i="63" s="1"/>
  <c r="D37" i="63" s="1"/>
  <c r="D38" i="63" s="1"/>
  <c r="D39" i="63" s="1"/>
  <c r="D40" i="63" s="1"/>
  <c r="D41" i="63" s="1"/>
  <c r="D42" i="63" s="1"/>
  <c r="D43" i="63" s="1"/>
  <c r="D44" i="63" s="1"/>
  <c r="D45" i="63" s="1"/>
  <c r="D46" i="63" s="1"/>
  <c r="D47" i="63" s="1"/>
  <c r="D48" i="63" s="1"/>
  <c r="D49" i="63" s="1"/>
  <c r="D50" i="63" s="1"/>
  <c r="D51" i="63" s="1"/>
  <c r="D52" i="63" s="1"/>
  <c r="D53" i="63" s="1"/>
  <c r="D54" i="63" s="1"/>
  <c r="D55" i="63" s="1"/>
  <c r="D56" i="63" s="1"/>
  <c r="D57" i="63" s="1"/>
  <c r="D58" i="63" s="1"/>
  <c r="D59" i="63" s="1"/>
  <c r="D60" i="63" s="1"/>
  <c r="D24" i="62"/>
  <c r="E23" i="62"/>
  <c r="D25" i="62"/>
  <c r="D26" i="62" s="1"/>
  <c r="D27" i="62" s="1"/>
  <c r="D28" i="62" s="1"/>
  <c r="D29" i="62" s="1"/>
  <c r="D30" i="62" s="1"/>
  <c r="D31" i="62" s="1"/>
  <c r="D32" i="62" s="1"/>
  <c r="D33" i="62" s="1"/>
  <c r="D34" i="62" s="1"/>
  <c r="D35" i="62" s="1"/>
  <c r="D36" i="62" s="1"/>
  <c r="D37" i="62" s="1"/>
  <c r="D38" i="62" s="1"/>
  <c r="D39" i="62" s="1"/>
  <c r="D40" i="62" s="1"/>
  <c r="D41" i="62" s="1"/>
  <c r="D42" i="62" s="1"/>
  <c r="D43" i="62" s="1"/>
  <c r="D44" i="62" s="1"/>
  <c r="D45" i="62" s="1"/>
  <c r="D46" i="62" s="1"/>
  <c r="D47" i="62" s="1"/>
  <c r="D48" i="62" s="1"/>
  <c r="D31" i="64"/>
  <c r="D32" i="64" s="1"/>
  <c r="D33" i="64" s="1"/>
  <c r="D34" i="64" s="1"/>
  <c r="D35" i="64" s="1"/>
  <c r="D36" i="64" s="1"/>
  <c r="D37" i="64" s="1"/>
  <c r="D38" i="64" s="1"/>
  <c r="D39" i="64" s="1"/>
  <c r="D40" i="64" s="1"/>
  <c r="D41" i="64" s="1"/>
  <c r="D42" i="64" s="1"/>
  <c r="D43" i="64" s="1"/>
  <c r="D44" i="64" s="1"/>
  <c r="D45" i="64" s="1"/>
  <c r="D46" i="64" s="1"/>
  <c r="D47" i="64" s="1"/>
  <c r="D48" i="64" s="1"/>
  <c r="D49" i="64" s="1"/>
  <c r="D50" i="64" s="1"/>
  <c r="D51" i="64" s="1"/>
  <c r="D52" i="64" s="1"/>
  <c r="D53" i="64" s="1"/>
  <c r="D54" i="64" s="1"/>
  <c r="D55" i="64" s="1"/>
  <c r="D56" i="64" s="1"/>
  <c r="D57" i="64" s="1"/>
  <c r="D58" i="64" s="1"/>
  <c r="D59" i="64" s="1"/>
  <c r="D60" i="64" s="1"/>
  <c r="D25" i="64"/>
  <c r="E23" i="64"/>
  <c r="E67" i="68"/>
  <c r="D50" i="66"/>
  <c r="D51" i="66" s="1"/>
  <c r="E50" i="65"/>
  <c r="C28" i="58"/>
  <c r="C30" i="58" s="1"/>
  <c r="C22" i="58"/>
  <c r="C24" i="58" s="1"/>
  <c r="C16" i="58"/>
  <c r="C18" i="58" s="1"/>
  <c r="D28" i="58"/>
  <c r="D30" i="58" s="1"/>
  <c r="D22" i="58"/>
  <c r="D24" i="58" s="1"/>
  <c r="D16" i="58"/>
  <c r="D18" i="58" s="1"/>
  <c r="F10" i="58"/>
  <c r="F11" i="58" s="1"/>
  <c r="C11" i="57"/>
  <c r="C22" i="57" s="1"/>
  <c r="C24" i="57" s="1"/>
  <c r="F10" i="57"/>
  <c r="F11" i="57" s="1"/>
  <c r="E10" i="57"/>
  <c r="E11" i="57" s="1"/>
  <c r="E22" i="56"/>
  <c r="E24" i="56" s="1"/>
  <c r="E16" i="56"/>
  <c r="E18" i="56" s="1"/>
  <c r="E28" i="56"/>
  <c r="E30" i="56" s="1"/>
  <c r="C28" i="56"/>
  <c r="C30" i="56" s="1"/>
  <c r="C22" i="56"/>
  <c r="C24" i="56" s="1"/>
  <c r="C16" i="56"/>
  <c r="C18" i="56" s="1"/>
  <c r="E28" i="55"/>
  <c r="E30" i="55" s="1"/>
  <c r="E22" i="55"/>
  <c r="E24" i="55" s="1"/>
  <c r="E16" i="55"/>
  <c r="E18" i="55" s="1"/>
  <c r="C28" i="55"/>
  <c r="C30" i="55" s="1"/>
  <c r="C22" i="55"/>
  <c r="C24" i="55" s="1"/>
  <c r="C16" i="55"/>
  <c r="C18" i="55" s="1"/>
  <c r="D10" i="54"/>
  <c r="D11" i="54" s="1"/>
  <c r="E10" i="54"/>
  <c r="E11" i="54" s="1"/>
  <c r="D8" i="53"/>
  <c r="F8" i="53"/>
  <c r="F10" i="53" s="1"/>
  <c r="E22" i="53"/>
  <c r="E24" i="53" s="1"/>
  <c r="E16" i="53"/>
  <c r="E18" i="53" s="1"/>
  <c r="E28" i="53"/>
  <c r="E30" i="53" s="1"/>
  <c r="F10" i="52"/>
  <c r="F11" i="52" s="1"/>
  <c r="C22" i="52"/>
  <c r="C24" i="52" s="1"/>
  <c r="C16" i="52"/>
  <c r="C18" i="52" s="1"/>
  <c r="D28" i="54" l="1"/>
  <c r="D30" i="54" s="1"/>
  <c r="D22" i="54"/>
  <c r="D24" i="54" s="1"/>
  <c r="C16" i="57"/>
  <c r="C18" i="57" s="1"/>
  <c r="F11" i="53"/>
  <c r="F22" i="53" s="1"/>
  <c r="F24" i="53" s="1"/>
  <c r="D16" i="55"/>
  <c r="D18" i="55" s="1"/>
  <c r="D22" i="55"/>
  <c r="D24" i="55" s="1"/>
  <c r="D28" i="55"/>
  <c r="D30" i="55" s="1"/>
  <c r="D22" i="56"/>
  <c r="D24" i="56" s="1"/>
  <c r="D16" i="56"/>
  <c r="D18" i="56" s="1"/>
  <c r="D28" i="56"/>
  <c r="D30" i="56" s="1"/>
  <c r="F8" i="55"/>
  <c r="F8" i="56"/>
  <c r="F10" i="56" s="1"/>
  <c r="F11" i="56" s="1"/>
  <c r="E11" i="52"/>
  <c r="E28" i="52" s="1"/>
  <c r="E30" i="52" s="1"/>
  <c r="E67" i="67"/>
  <c r="D49" i="62"/>
  <c r="D50" i="62" s="1"/>
  <c r="E24" i="62"/>
  <c r="E25" i="62" s="1"/>
  <c r="E26" i="62" s="1"/>
  <c r="E27" i="62" s="1"/>
  <c r="E28" i="62" s="1"/>
  <c r="E29" i="62" s="1"/>
  <c r="E30" i="62" s="1"/>
  <c r="E31" i="62" s="1"/>
  <c r="E32" i="62" s="1"/>
  <c r="E33" i="62" s="1"/>
  <c r="E34" i="62" s="1"/>
  <c r="E35" i="62" s="1"/>
  <c r="E36" i="62" s="1"/>
  <c r="E37" i="62" s="1"/>
  <c r="E38" i="62" s="1"/>
  <c r="E39" i="62" s="1"/>
  <c r="E40" i="62" s="1"/>
  <c r="E41" i="62" s="1"/>
  <c r="E42" i="62" s="1"/>
  <c r="E43" i="62" s="1"/>
  <c r="E44" i="62" s="1"/>
  <c r="E45" i="62" s="1"/>
  <c r="E46" i="62" s="1"/>
  <c r="E47" i="62" s="1"/>
  <c r="E48" i="62" s="1"/>
  <c r="D26" i="64"/>
  <c r="D27" i="64" s="1"/>
  <c r="D28" i="64" s="1"/>
  <c r="D29" i="64" s="1"/>
  <c r="D30" i="64" s="1"/>
  <c r="D24" i="63"/>
  <c r="E50" i="66"/>
  <c r="F22" i="58"/>
  <c r="F24" i="58" s="1"/>
  <c r="F16" i="58"/>
  <c r="F18" i="58" s="1"/>
  <c r="C28" i="57"/>
  <c r="C30" i="57" s="1"/>
  <c r="E22" i="57"/>
  <c r="E24" i="57" s="1"/>
  <c r="E28" i="57"/>
  <c r="E30" i="57" s="1"/>
  <c r="E16" i="57"/>
  <c r="E18" i="57" s="1"/>
  <c r="F22" i="57"/>
  <c r="F24" i="57" s="1"/>
  <c r="F16" i="57"/>
  <c r="F18" i="57" s="1"/>
  <c r="D16" i="54"/>
  <c r="D18" i="54" s="1"/>
  <c r="E22" i="54"/>
  <c r="E24" i="54" s="1"/>
  <c r="E16" i="54"/>
  <c r="E18" i="54" s="1"/>
  <c r="E28" i="54"/>
  <c r="E30" i="54" s="1"/>
  <c r="F22" i="54"/>
  <c r="F24" i="54" s="1"/>
  <c r="F16" i="54"/>
  <c r="F18" i="54" s="1"/>
  <c r="C28" i="54"/>
  <c r="C30" i="54" s="1"/>
  <c r="C22" i="54"/>
  <c r="C24" i="54" s="1"/>
  <c r="C16" i="54"/>
  <c r="C18" i="54" s="1"/>
  <c r="F16" i="53"/>
  <c r="F18" i="53" s="1"/>
  <c r="D10" i="53"/>
  <c r="D11" i="53" s="1"/>
  <c r="C28" i="53"/>
  <c r="C30" i="53" s="1"/>
  <c r="C22" i="53"/>
  <c r="C24" i="53" s="1"/>
  <c r="C16" i="53"/>
  <c r="C18" i="53" s="1"/>
  <c r="F22" i="52"/>
  <c r="F24" i="52" s="1"/>
  <c r="F16" i="52"/>
  <c r="F18" i="52" s="1"/>
  <c r="E16" i="52"/>
  <c r="E18" i="52" s="1"/>
  <c r="E22" i="52"/>
  <c r="E24" i="52" s="1"/>
  <c r="D22" i="52"/>
  <c r="D24" i="52" s="1"/>
  <c r="D16" i="52"/>
  <c r="D18" i="52" s="1"/>
  <c r="D24" i="64" l="1"/>
  <c r="E24" i="64" s="1"/>
  <c r="E25" i="64" s="1"/>
  <c r="E26" i="64" s="1"/>
  <c r="E27" i="64" s="1"/>
  <c r="E28" i="64" s="1"/>
  <c r="E29" i="64" s="1"/>
  <c r="E30" i="64" s="1"/>
  <c r="E31" i="64" s="1"/>
  <c r="E32" i="64" s="1"/>
  <c r="E33" i="64" s="1"/>
  <c r="E34" i="64" s="1"/>
  <c r="E35" i="64" s="1"/>
  <c r="E36" i="64" s="1"/>
  <c r="E37" i="64" s="1"/>
  <c r="E38" i="64" s="1"/>
  <c r="E39" i="64" s="1"/>
  <c r="E40" i="64" s="1"/>
  <c r="E41" i="64" s="1"/>
  <c r="E42" i="64" s="1"/>
  <c r="E43" i="64" s="1"/>
  <c r="E44" i="64" s="1"/>
  <c r="E45" i="64" s="1"/>
  <c r="E46" i="64" s="1"/>
  <c r="E47" i="64" s="1"/>
  <c r="E48" i="64" s="1"/>
  <c r="E49" i="64" s="1"/>
  <c r="E50" i="64" s="1"/>
  <c r="E51" i="64" s="1"/>
  <c r="E52" i="64" s="1"/>
  <c r="E53" i="64" s="1"/>
  <c r="E54" i="64" s="1"/>
  <c r="E55" i="64" s="1"/>
  <c r="E56" i="64" s="1"/>
  <c r="E57" i="64" s="1"/>
  <c r="E58" i="64" s="1"/>
  <c r="E59" i="64" s="1"/>
  <c r="E60" i="64" s="1"/>
  <c r="F16" i="56"/>
  <c r="F18" i="56" s="1"/>
  <c r="F22" i="56"/>
  <c r="F24" i="56" s="1"/>
  <c r="D22" i="53"/>
  <c r="D24" i="53" s="1"/>
  <c r="D28" i="53"/>
  <c r="D30" i="53" s="1"/>
  <c r="F10" i="55"/>
  <c r="F11" i="55" s="1"/>
  <c r="E49" i="62"/>
  <c r="D61" i="63"/>
  <c r="E24" i="63"/>
  <c r="E25" i="63" s="1"/>
  <c r="E26" i="63" s="1"/>
  <c r="E27" i="63" s="1"/>
  <c r="E28" i="63" s="1"/>
  <c r="E29" i="63" s="1"/>
  <c r="E30" i="63" s="1"/>
  <c r="E31" i="63" s="1"/>
  <c r="E32" i="63" s="1"/>
  <c r="E33" i="63" s="1"/>
  <c r="E34" i="63" s="1"/>
  <c r="E35" i="63" s="1"/>
  <c r="E36" i="63" s="1"/>
  <c r="E37" i="63" s="1"/>
  <c r="E38" i="63" s="1"/>
  <c r="E39" i="63" s="1"/>
  <c r="E40" i="63" s="1"/>
  <c r="E41" i="63" s="1"/>
  <c r="E42" i="63" s="1"/>
  <c r="E43" i="63" s="1"/>
  <c r="E44" i="63" s="1"/>
  <c r="E45" i="63" s="1"/>
  <c r="E46" i="63" s="1"/>
  <c r="E47" i="63" s="1"/>
  <c r="E48" i="63" s="1"/>
  <c r="E49" i="63" s="1"/>
  <c r="E50" i="63" s="1"/>
  <c r="E51" i="63" s="1"/>
  <c r="E52" i="63" s="1"/>
  <c r="E53" i="63" s="1"/>
  <c r="E54" i="63" s="1"/>
  <c r="E55" i="63" s="1"/>
  <c r="E56" i="63" s="1"/>
  <c r="E57" i="63" s="1"/>
  <c r="E58" i="63" s="1"/>
  <c r="E59" i="63" s="1"/>
  <c r="E60" i="63" s="1"/>
  <c r="D16" i="53"/>
  <c r="D18" i="53" s="1"/>
  <c r="D61" i="64" l="1"/>
  <c r="F22" i="55"/>
  <c r="F24" i="55" s="1"/>
  <c r="F16" i="55"/>
  <c r="F18" i="55" s="1"/>
  <c r="C20" i="61"/>
  <c r="E23" i="61" l="1"/>
  <c r="D24" i="61"/>
  <c r="D25" i="61"/>
  <c r="D26" i="61" s="1"/>
  <c r="D27" i="61" s="1"/>
  <c r="D28" i="61" s="1"/>
  <c r="D29" i="61" s="1"/>
  <c r="D30" i="61" s="1"/>
  <c r="D31" i="61" s="1"/>
  <c r="D32" i="61" s="1"/>
  <c r="D33" i="61" s="1"/>
  <c r="D34" i="61" s="1"/>
  <c r="D35" i="61" s="1"/>
  <c r="D36" i="61" s="1"/>
  <c r="D37" i="61" s="1"/>
  <c r="D38" i="61" s="1"/>
  <c r="D39" i="61" s="1"/>
  <c r="D40" i="61" s="1"/>
  <c r="D41" i="61" s="1"/>
  <c r="D42" i="61" s="1"/>
  <c r="D43" i="61" s="1"/>
  <c r="D44" i="61" s="1"/>
  <c r="D45" i="61" s="1"/>
  <c r="D46" i="61" s="1"/>
  <c r="D47" i="61" s="1"/>
  <c r="D48" i="61" s="1"/>
  <c r="D49" i="61" l="1"/>
  <c r="D50" i="61" s="1"/>
  <c r="E24" i="61"/>
  <c r="E25" i="61" s="1"/>
  <c r="E26" i="61" s="1"/>
  <c r="E27" i="61" s="1"/>
  <c r="E28" i="61" s="1"/>
  <c r="E29" i="61" s="1"/>
  <c r="E30" i="61" s="1"/>
  <c r="E31" i="61" s="1"/>
  <c r="E32" i="61" s="1"/>
  <c r="E33" i="61" s="1"/>
  <c r="E34" i="61" s="1"/>
  <c r="E35" i="61" s="1"/>
  <c r="E36" i="61" s="1"/>
  <c r="E37" i="61" s="1"/>
  <c r="E38" i="61" s="1"/>
  <c r="E39" i="61" s="1"/>
  <c r="E40" i="61" s="1"/>
  <c r="E41" i="61" s="1"/>
  <c r="E42" i="61" s="1"/>
  <c r="E43" i="61" s="1"/>
  <c r="E44" i="61" s="1"/>
  <c r="E45" i="61" s="1"/>
  <c r="E46" i="61" s="1"/>
  <c r="E47" i="61" s="1"/>
  <c r="E48" i="61" s="1"/>
  <c r="E49" i="61" l="1"/>
</calcChain>
</file>

<file path=xl/sharedStrings.xml><?xml version="1.0" encoding="utf-8"?>
<sst xmlns="http://schemas.openxmlformats.org/spreadsheetml/2006/main" count="988" uniqueCount="232">
  <si>
    <r>
      <t xml:space="preserve">DIRECTION: </t>
    </r>
    <r>
      <rPr>
        <sz val="14"/>
        <rFont val="Calibri"/>
        <family val="2"/>
      </rPr>
      <t>Please input data in yellow highlighted cells only.</t>
    </r>
  </si>
  <si>
    <t>NAME OF BUYER</t>
  </si>
  <si>
    <t>UNIT</t>
  </si>
  <si>
    <t>RESERVATION DATE</t>
  </si>
  <si>
    <t>HIGHLANDS PRIME, INC.</t>
  </si>
  <si>
    <t>ANNEX A</t>
  </si>
  <si>
    <t>SCHEDULE OF PAYMENTS</t>
  </si>
  <si>
    <t>UNIT AREA  (in sq.m.)</t>
  </si>
  <si>
    <t>PAYMENT TERM</t>
  </si>
  <si>
    <t>CONTRACT PRICE COMPUTATION:</t>
  </si>
  <si>
    <t>PAYMENT NO.</t>
  </si>
  <si>
    <t>DATE DUE</t>
  </si>
  <si>
    <t>PARTICULARS</t>
  </si>
  <si>
    <t>AMOUNT DUE</t>
  </si>
  <si>
    <t>OUTSTANDING BAL.</t>
  </si>
  <si>
    <t>Reservation Fee</t>
  </si>
  <si>
    <t>MA - 1</t>
  </si>
  <si>
    <t>MA - 2</t>
  </si>
  <si>
    <t>MA - 3</t>
  </si>
  <si>
    <t>MA - 4</t>
  </si>
  <si>
    <t>MA - 5</t>
  </si>
  <si>
    <t>MA - 6</t>
  </si>
  <si>
    <t>MA - 7</t>
  </si>
  <si>
    <t>MA - 8</t>
  </si>
  <si>
    <t>MA - 9</t>
  </si>
  <si>
    <t>MA - 10</t>
  </si>
  <si>
    <t>MA - 11</t>
  </si>
  <si>
    <t>MA - 12</t>
  </si>
  <si>
    <t>MA - 13</t>
  </si>
  <si>
    <t>MA - 14</t>
  </si>
  <si>
    <t>MA - 15</t>
  </si>
  <si>
    <t>MA - 16</t>
  </si>
  <si>
    <t>MA - 17</t>
  </si>
  <si>
    <t>MA - 18</t>
  </si>
  <si>
    <t>MA - 19</t>
  </si>
  <si>
    <t>MA - 20</t>
  </si>
  <si>
    <t>MA - 21</t>
  </si>
  <si>
    <t>MA - 22</t>
  </si>
  <si>
    <t>MA - 23</t>
  </si>
  <si>
    <t>MA - 24</t>
  </si>
  <si>
    <t>TOTAL</t>
  </si>
  <si>
    <t>REGISTRATION EXPENSES (subject to adjustment imposed by the respective government agencies):</t>
  </si>
  <si>
    <t xml:space="preserve">    plus 1% of the Reg. Fee as Legal Fee.</t>
  </si>
  <si>
    <t>4. Notarial/Miscellaneous Fees = P25,000.00</t>
  </si>
  <si>
    <t>CONFORME:</t>
  </si>
  <si>
    <t>BUYER</t>
  </si>
  <si>
    <t>WOODLANDS POINT</t>
  </si>
  <si>
    <t>Total Contract Price</t>
  </si>
  <si>
    <t>Down Payment</t>
  </si>
  <si>
    <t>1. Doc. Stamp Tax = 1.5% of the total unit price (subject to change without prior notice).</t>
  </si>
  <si>
    <t>2. Transfer Tax = 0.75% of the total unit price (subject to change without prior notice).</t>
  </si>
  <si>
    <t>NON-MEMBER</t>
  </si>
  <si>
    <t>MEMBER</t>
  </si>
  <si>
    <t xml:space="preserve">3. Registration Fee = P8,796 for the first P1.7M plus P90 for every P20,000 in excess of P1.7M; </t>
  </si>
  <si>
    <t xml:space="preserve"> </t>
  </si>
  <si>
    <t xml:space="preserve">DIRECTION: </t>
  </si>
  <si>
    <t>1. Click cell to navigate to selected payment schedule.</t>
  </si>
  <si>
    <t>Unit Price (VAT in)</t>
  </si>
  <si>
    <t>Installment 1</t>
  </si>
  <si>
    <t>Payment Terms</t>
  </si>
  <si>
    <t>20% DP, 40% over 24 months, 40% Lump Sum</t>
  </si>
  <si>
    <t>LIST PRICE (VAT In)</t>
  </si>
  <si>
    <t>Add: TMGC Share</t>
  </si>
  <si>
    <t>List Price (VAT in)</t>
  </si>
  <si>
    <t>Less: TMGC Share</t>
  </si>
  <si>
    <t>20% over 6 months, 60% over 24 months, 20% Lump Sum</t>
  </si>
  <si>
    <t>DP - 1</t>
  </si>
  <si>
    <t>DP - 2</t>
  </si>
  <si>
    <t>DP - 3</t>
  </si>
  <si>
    <t>DP - 4</t>
  </si>
  <si>
    <t>DP - 5</t>
  </si>
  <si>
    <t>DP - 6</t>
  </si>
  <si>
    <t>Lump Sum</t>
  </si>
  <si>
    <t>Less: Term Discount</t>
  </si>
  <si>
    <t>MA - 25</t>
  </si>
  <si>
    <t>MA - 26</t>
  </si>
  <si>
    <t>MA - 27</t>
  </si>
  <si>
    <t>MA - 28</t>
  </si>
  <si>
    <t>MA - 29</t>
  </si>
  <si>
    <t>MA - 30</t>
  </si>
  <si>
    <t>10% DP, 20% over 6 months, 70% in 30 months</t>
  </si>
  <si>
    <t>9 Cedar Circle</t>
  </si>
  <si>
    <t>11 Elm Circle</t>
  </si>
  <si>
    <t>3 Cedar Circle</t>
  </si>
  <si>
    <t>1 Olive Circle</t>
  </si>
  <si>
    <t>10% over 6 months, 90% over 42 months</t>
  </si>
  <si>
    <t>MA - 31</t>
  </si>
  <si>
    <t>MA - 32</t>
  </si>
  <si>
    <t>MA - 33</t>
  </si>
  <si>
    <t>MA - 34</t>
  </si>
  <si>
    <t>MA - 35</t>
  </si>
  <si>
    <t>MA - 36</t>
  </si>
  <si>
    <t>MA - 37</t>
  </si>
  <si>
    <t>MA - 38</t>
  </si>
  <si>
    <t>MA - 39</t>
  </si>
  <si>
    <t>MA - 40</t>
  </si>
  <si>
    <t>MA - 41</t>
  </si>
  <si>
    <t>MA - 42</t>
  </si>
  <si>
    <t>MA2 - 1</t>
  </si>
  <si>
    <t>MA2 - 2</t>
  </si>
  <si>
    <t>MA2 - 3</t>
  </si>
  <si>
    <t>MA2 - 4</t>
  </si>
  <si>
    <t>MA2 - 5</t>
  </si>
  <si>
    <t>MA2 - 6</t>
  </si>
  <si>
    <t>MA2 - 7</t>
  </si>
  <si>
    <t>MA2 - 8</t>
  </si>
  <si>
    <t>MA2 - 9</t>
  </si>
  <si>
    <t>MA2 - 10</t>
  </si>
  <si>
    <t>MA2 - 11</t>
  </si>
  <si>
    <t>MA2 - 12</t>
  </si>
  <si>
    <t>MA2 - 13</t>
  </si>
  <si>
    <t>MA2 - 14</t>
  </si>
  <si>
    <t>MA2 - 15</t>
  </si>
  <si>
    <t>MA2 - 16</t>
  </si>
  <si>
    <t>MA2 - 17</t>
  </si>
  <si>
    <t>MA2 - 18</t>
  </si>
  <si>
    <t>MA2 - 19</t>
  </si>
  <si>
    <t>MA2 - 20</t>
  </si>
  <si>
    <t>MA2 - 21</t>
  </si>
  <si>
    <t>MA2 - 22</t>
  </si>
  <si>
    <t>MA2 - 23</t>
  </si>
  <si>
    <t>MA2 - 24</t>
  </si>
  <si>
    <t>MA2 - 25</t>
  </si>
  <si>
    <t>MA2 - 26</t>
  </si>
  <si>
    <t>MA2 - 27</t>
  </si>
  <si>
    <t>MA2 - 28</t>
  </si>
  <si>
    <t>MA2 - 29</t>
  </si>
  <si>
    <t>MA2 - 30</t>
  </si>
  <si>
    <t>9 CEDAR CIRCLE</t>
  </si>
  <si>
    <t xml:space="preserve">   Less : Unit Discount (%)</t>
  </si>
  <si>
    <t xml:space="preserve">              Discount Amount</t>
  </si>
  <si>
    <t xml:space="preserve">             Discount Amount</t>
  </si>
  <si>
    <t xml:space="preserve">   Less : Term Discount (%)</t>
  </si>
  <si>
    <t>Net Contract Price (NCP)</t>
  </si>
  <si>
    <t>Downpayment (DP)</t>
  </si>
  <si>
    <t>% of Net Contract Price</t>
  </si>
  <si>
    <t>Total Downpayment</t>
  </si>
  <si>
    <t>No. of Months to Pay</t>
  </si>
  <si>
    <t>Monthly Amortization</t>
  </si>
  <si>
    <t>Monthly Amortization (MA)</t>
  </si>
  <si>
    <t>Total Balance</t>
  </si>
  <si>
    <t xml:space="preserve">PAYMENT TERMS </t>
  </si>
  <si>
    <t>20% spot downpayment
40% over 24 months
40% lump sum</t>
  </si>
  <si>
    <t>10% spot downpayment
20% over 6 months
70% over 30 months</t>
  </si>
  <si>
    <t>SPOT DOWNPAYMENT 1</t>
  </si>
  <si>
    <t>SPOT DOWNPAYMENT 2</t>
  </si>
  <si>
    <t>INSTALLMENT 1</t>
  </si>
  <si>
    <t>INSTALLMENT 2</t>
  </si>
  <si>
    <t>20% over 6 months
60% over 24 months
20% lump sum</t>
  </si>
  <si>
    <t>10% over 6 months
90% over 42 months</t>
  </si>
  <si>
    <t>List Price (VAT-IN) net of TMGC</t>
  </si>
  <si>
    <t>*September 7, 2018</t>
  </si>
  <si>
    <t>10 CEDAR CIRCLE</t>
  </si>
  <si>
    <t>11 ELM CIRCLE</t>
  </si>
  <si>
    <t>3 CEDAR CIRCLE</t>
  </si>
  <si>
    <t>1 OLIVE CIRCLE</t>
  </si>
  <si>
    <t>2 OLIVE CIRCLE</t>
  </si>
  <si>
    <t>8 BIRCH CIRCLE</t>
  </si>
  <si>
    <t>2. Click the "BACK TO DATA SHEET " word in the navigated worksheet to go back to "DATA SHEET".</t>
  </si>
  <si>
    <t>Back to Data Sheet</t>
  </si>
  <si>
    <t>Installment 2</t>
  </si>
  <si>
    <t>No DP Term 1</t>
  </si>
  <si>
    <t>No DP Term 2</t>
  </si>
  <si>
    <t>Less: Intro Discount</t>
  </si>
  <si>
    <t>100% over 60 months</t>
  </si>
  <si>
    <t>MA-1</t>
  </si>
  <si>
    <t>MA-2</t>
  </si>
  <si>
    <t>MA-3</t>
  </si>
  <si>
    <t>MA-4</t>
  </si>
  <si>
    <t>MA-5</t>
  </si>
  <si>
    <t>MA-6</t>
  </si>
  <si>
    <t>MA-7</t>
  </si>
  <si>
    <t>MA-8</t>
  </si>
  <si>
    <t>MA-9</t>
  </si>
  <si>
    <t>MA-10</t>
  </si>
  <si>
    <t>MA-11</t>
  </si>
  <si>
    <t>MA-12</t>
  </si>
  <si>
    <t>MA-13</t>
  </si>
  <si>
    <t>MA-14</t>
  </si>
  <si>
    <t>MA-15</t>
  </si>
  <si>
    <t>MA-16</t>
  </si>
  <si>
    <t>MA-17</t>
  </si>
  <si>
    <t>MA-18</t>
  </si>
  <si>
    <t>MA-19</t>
  </si>
  <si>
    <t>MA-20</t>
  </si>
  <si>
    <t>MA-21</t>
  </si>
  <si>
    <t>MA-22</t>
  </si>
  <si>
    <t>MA-23</t>
  </si>
  <si>
    <t>MA-24</t>
  </si>
  <si>
    <t>MA-25</t>
  </si>
  <si>
    <t>MA-26</t>
  </si>
  <si>
    <t>MA-27</t>
  </si>
  <si>
    <t>MA-28</t>
  </si>
  <si>
    <t>MA-29</t>
  </si>
  <si>
    <t>MA-30</t>
  </si>
  <si>
    <t>MA-31</t>
  </si>
  <si>
    <t>MA-32</t>
  </si>
  <si>
    <t>MA-33</t>
  </si>
  <si>
    <t>MA-34</t>
  </si>
  <si>
    <t>MA-35</t>
  </si>
  <si>
    <t>MA-36</t>
  </si>
  <si>
    <t>MA-37</t>
  </si>
  <si>
    <t>MA-38</t>
  </si>
  <si>
    <t>MA-39</t>
  </si>
  <si>
    <t>MA-40</t>
  </si>
  <si>
    <t>MA-41</t>
  </si>
  <si>
    <t>MA-42</t>
  </si>
  <si>
    <t>MA-43</t>
  </si>
  <si>
    <t>MA-44</t>
  </si>
  <si>
    <t>MA-45</t>
  </si>
  <si>
    <t>MA-46</t>
  </si>
  <si>
    <t>MA-47</t>
  </si>
  <si>
    <t>MA-48</t>
  </si>
  <si>
    <t>MA-49</t>
  </si>
  <si>
    <t>MA-50</t>
  </si>
  <si>
    <t>MA-51</t>
  </si>
  <si>
    <t>MA-52</t>
  </si>
  <si>
    <t>MA-53</t>
  </si>
  <si>
    <t>MA-54</t>
  </si>
  <si>
    <t>MA-55</t>
  </si>
  <si>
    <t>MA-56</t>
  </si>
  <si>
    <t>MA-57</t>
  </si>
  <si>
    <t>MA-58</t>
  </si>
  <si>
    <t>MA-59</t>
  </si>
  <si>
    <t>MA-60</t>
  </si>
  <si>
    <t>8 Birch Circle</t>
  </si>
  <si>
    <t>Unit Price (VAT in) net of TMGC</t>
  </si>
  <si>
    <t xml:space="preserve">Unit Price (VAT in) </t>
  </si>
  <si>
    <t>3 Olive Circle</t>
  </si>
  <si>
    <t>Less: Promo Discount</t>
  </si>
  <si>
    <t>Effective June 7 to September 30, 2019</t>
  </si>
  <si>
    <t>8 Birch circle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</si>
</sst>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[$-409]mmmm\ d\,\ yyyy;@"/>
    <numFmt numFmtId="165" formatCode="_(* #,##0.00_);_(* \(#,##0.00\);_(* \-??_);_(@_)"/>
    <numFmt numFmtId="166" formatCode="0.00_)"/>
    <numFmt numFmtId="167" formatCode="[$-409]mmmm\-yy;@"/>
    <numFmt numFmtId="168" formatCode="[$-409]d\-mmm\-yyyy;@"/>
    <numFmt numFmtId="169" formatCode="0.000"/>
    <numFmt numFmtId="170" formatCode="0.000000000"/>
    <numFmt numFmtId="171" formatCode="0.0000"/>
    <numFmt numFmtId="172" formatCode="0.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sz val="16"/>
      <color rgb="FFC00000"/>
      <name val="Aparajita"/>
      <family val="2"/>
    </font>
    <font>
      <b/>
      <sz val="16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ill="0" applyBorder="0" applyAlignment="0" applyProtection="0"/>
    <xf numFmtId="165" fontId="6" fillId="0" borderId="0"/>
    <xf numFmtId="0" fontId="6" fillId="0" borderId="0"/>
    <xf numFmtId="9" fontId="6" fillId="0" borderId="0"/>
    <xf numFmtId="38" fontId="7" fillId="3" borderId="0" applyNumberFormat="0" applyBorder="0" applyAlignment="0" applyProtection="0"/>
    <xf numFmtId="10" fontId="7" fillId="4" borderId="7" applyNumberFormat="0" applyBorder="0" applyAlignment="0" applyProtection="0"/>
    <xf numFmtId="166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" xfId="0" applyFont="1" applyFill="1" applyBorder="1" applyAlignment="1">
      <alignment horizontal="left" indent="2"/>
    </xf>
    <xf numFmtId="0" fontId="4" fillId="0" borderId="0" xfId="0" applyFont="1"/>
    <xf numFmtId="0" fontId="0" fillId="2" borderId="0" xfId="0" applyFill="1"/>
    <xf numFmtId="0" fontId="4" fillId="2" borderId="0" xfId="0" applyFont="1" applyFill="1"/>
    <xf numFmtId="0" fontId="0" fillId="2" borderId="5" xfId="0" applyFont="1" applyFill="1" applyBorder="1" applyAlignment="1">
      <alignment horizontal="left" indent="2"/>
    </xf>
    <xf numFmtId="0" fontId="17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43" fontId="10" fillId="0" borderId="0" xfId="1" applyFont="1" applyProtection="1"/>
    <xf numFmtId="43" fontId="10" fillId="0" borderId="8" xfId="1" applyFont="1" applyBorder="1" applyProtection="1"/>
    <xf numFmtId="10" fontId="10" fillId="0" borderId="0" xfId="0" applyNumberFormat="1" applyFont="1" applyAlignment="1" applyProtection="1">
      <alignment horizontal="center"/>
      <protection locked="0"/>
    </xf>
    <xf numFmtId="43" fontId="10" fillId="0" borderId="15" xfId="1" applyFont="1" applyBorder="1" applyProtection="1"/>
    <xf numFmtId="43" fontId="10" fillId="0" borderId="15" xfId="0" applyNumberFormat="1" applyFont="1" applyBorder="1" applyProtection="1"/>
    <xf numFmtId="43" fontId="10" fillId="0" borderId="21" xfId="1" applyFont="1" applyBorder="1" applyProtection="1"/>
    <xf numFmtId="43" fontId="10" fillId="0" borderId="21" xfId="0" applyNumberFormat="1" applyFont="1" applyBorder="1" applyProtection="1"/>
    <xf numFmtId="39" fontId="10" fillId="0" borderId="0" xfId="0" applyNumberFormat="1" applyFont="1" applyBorder="1" applyProtection="1"/>
    <xf numFmtId="43" fontId="12" fillId="0" borderId="14" xfId="0" applyNumberFormat="1" applyFont="1" applyBorder="1" applyProtection="1"/>
    <xf numFmtId="43" fontId="10" fillId="0" borderId="19" xfId="0" applyNumberFormat="1" applyFont="1" applyBorder="1" applyProtection="1"/>
    <xf numFmtId="9" fontId="13" fillId="0" borderId="0" xfId="2" applyFont="1" applyAlignment="1" applyProtection="1">
      <alignment horizontal="center"/>
    </xf>
    <xf numFmtId="0" fontId="0" fillId="5" borderId="4" xfId="0" quotePrefix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164" fontId="0" fillId="5" borderId="6" xfId="0" applyNumberFormat="1" applyFill="1" applyBorder="1" applyAlignment="1" applyProtection="1">
      <alignment horizontal="center"/>
      <protection locked="0"/>
    </xf>
    <xf numFmtId="49" fontId="18" fillId="7" borderId="7" xfId="24" applyNumberFormat="1" applyFont="1" applyFill="1" applyBorder="1" applyAlignment="1" applyProtection="1">
      <alignment horizontal="center"/>
    </xf>
    <xf numFmtId="49" fontId="18" fillId="8" borderId="7" xfId="24" applyNumberFormat="1" applyFont="1" applyFill="1" applyBorder="1" applyAlignment="1" applyProtection="1">
      <alignment horizontal="center"/>
    </xf>
    <xf numFmtId="43" fontId="10" fillId="0" borderId="22" xfId="1" applyFont="1" applyBorder="1" applyProtection="1"/>
    <xf numFmtId="43" fontId="10" fillId="0" borderId="22" xfId="0" applyNumberFormat="1" applyFont="1" applyBorder="1" applyProtection="1"/>
    <xf numFmtId="43" fontId="19" fillId="0" borderId="0" xfId="1" applyFont="1" applyProtection="1"/>
    <xf numFmtId="0" fontId="0" fillId="0" borderId="0" xfId="0" applyProtection="1"/>
    <xf numFmtId="0" fontId="15" fillId="0" borderId="0" xfId="24" applyFont="1" applyProtection="1"/>
    <xf numFmtId="0" fontId="16" fillId="0" borderId="0" xfId="0" applyFont="1" applyAlignment="1" applyProtection="1">
      <alignment horizontal="center"/>
    </xf>
    <xf numFmtId="0" fontId="12" fillId="0" borderId="0" xfId="0" applyFont="1" applyProtection="1"/>
    <xf numFmtId="0" fontId="0" fillId="5" borderId="0" xfId="0" applyFill="1" applyProtection="1"/>
    <xf numFmtId="0" fontId="12" fillId="6" borderId="10" xfId="0" applyFont="1" applyFill="1" applyBorder="1" applyAlignment="1" applyProtection="1">
      <alignment horizontal="left"/>
    </xf>
    <xf numFmtId="0" fontId="0" fillId="6" borderId="19" xfId="0" applyFill="1" applyBorder="1" applyProtection="1"/>
    <xf numFmtId="0" fontId="0" fillId="6" borderId="18" xfId="0" applyFill="1" applyBorder="1" applyProtection="1"/>
    <xf numFmtId="0" fontId="10" fillId="0" borderId="11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16" xfId="0" applyBorder="1" applyProtection="1"/>
    <xf numFmtId="4" fontId="10" fillId="0" borderId="0" xfId="0" applyNumberFormat="1" applyFont="1" applyBorder="1" applyAlignment="1" applyProtection="1">
      <alignment horizontal="left"/>
    </xf>
    <xf numFmtId="39" fontId="10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0" fillId="0" borderId="12" xfId="0" applyFont="1" applyBorder="1" applyAlignment="1" applyProtection="1">
      <alignment horizontal="left"/>
    </xf>
    <xf numFmtId="39" fontId="10" fillId="0" borderId="8" xfId="0" applyNumberFormat="1" applyFont="1" applyBorder="1" applyAlignment="1" applyProtection="1"/>
    <xf numFmtId="0" fontId="0" fillId="0" borderId="8" xfId="0" applyBorder="1" applyProtection="1"/>
    <xf numFmtId="0" fontId="0" fillId="0" borderId="17" xfId="0" applyBorder="1" applyProtection="1"/>
    <xf numFmtId="0" fontId="14" fillId="0" borderId="0" xfId="0" applyFont="1" applyProtection="1"/>
    <xf numFmtId="0" fontId="15" fillId="0" borderId="0" xfId="0" applyFont="1" applyProtection="1"/>
    <xf numFmtId="0" fontId="10" fillId="0" borderId="0" xfId="0" applyFont="1" applyProtection="1"/>
    <xf numFmtId="43" fontId="14" fillId="0" borderId="0" xfId="0" applyNumberFormat="1" applyFont="1" applyProtection="1"/>
    <xf numFmtId="10" fontId="10" fillId="0" borderId="0" xfId="0" applyNumberFormat="1" applyFont="1" applyAlignment="1" applyProtection="1">
      <alignment horizontal="center"/>
    </xf>
    <xf numFmtId="39" fontId="14" fillId="0" borderId="0" xfId="0" applyNumberFormat="1" applyFont="1" applyProtection="1"/>
    <xf numFmtId="39" fontId="10" fillId="0" borderId="0" xfId="0" applyNumberFormat="1" applyFont="1" applyAlignment="1" applyProtection="1">
      <alignment horizontal="center"/>
    </xf>
    <xf numFmtId="43" fontId="10" fillId="0" borderId="0" xfId="0" applyNumberFormat="1" applyFont="1" applyAlignment="1" applyProtection="1">
      <alignment horizontal="center"/>
    </xf>
    <xf numFmtId="0" fontId="14" fillId="0" borderId="0" xfId="0" applyFont="1" applyBorder="1" applyProtection="1"/>
    <xf numFmtId="43" fontId="14" fillId="0" borderId="0" xfId="0" applyNumberFormat="1" applyFont="1" applyBorder="1" applyProtection="1"/>
    <xf numFmtId="43" fontId="10" fillId="0" borderId="0" xfId="0" applyNumberFormat="1" applyFont="1" applyBorder="1" applyProtection="1"/>
    <xf numFmtId="9" fontId="14" fillId="0" borderId="20" xfId="0" applyNumberFormat="1" applyFont="1" applyBorder="1" applyProtection="1"/>
    <xf numFmtId="0" fontId="10" fillId="6" borderId="7" xfId="0" applyFont="1" applyFill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167" fontId="10" fillId="0" borderId="15" xfId="0" applyNumberFormat="1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167" fontId="10" fillId="0" borderId="21" xfId="0" applyNumberFormat="1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43" fontId="10" fillId="0" borderId="13" xfId="1" applyFont="1" applyBorder="1" applyProtection="1"/>
    <xf numFmtId="43" fontId="10" fillId="0" borderId="13" xfId="0" applyNumberFormat="1" applyFont="1" applyBorder="1" applyProtection="1"/>
    <xf numFmtId="0" fontId="11" fillId="0" borderId="0" xfId="0" applyFont="1" applyBorder="1" applyProtection="1"/>
    <xf numFmtId="164" fontId="10" fillId="0" borderId="0" xfId="0" applyNumberFormat="1" applyFont="1" applyAlignment="1" applyProtection="1">
      <alignment horizontal="center"/>
    </xf>
    <xf numFmtId="0" fontId="11" fillId="0" borderId="0" xfId="0" applyFont="1" applyProtection="1"/>
    <xf numFmtId="0" fontId="10" fillId="0" borderId="8" xfId="0" applyFont="1" applyBorder="1" applyProtection="1"/>
    <xf numFmtId="0" fontId="10" fillId="0" borderId="0" xfId="0" applyFont="1" applyAlignment="1" applyProtection="1">
      <alignment horizontal="center"/>
    </xf>
    <xf numFmtId="0" fontId="10" fillId="2" borderId="0" xfId="0" applyFont="1" applyFill="1" applyProtection="1"/>
    <xf numFmtId="168" fontId="10" fillId="2" borderId="0" xfId="0" applyNumberFormat="1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43" fontId="12" fillId="2" borderId="0" xfId="1" applyFont="1" applyFill="1" applyProtection="1"/>
    <xf numFmtId="0" fontId="10" fillId="0" borderId="9" xfId="0" applyFont="1" applyBorder="1" applyAlignment="1" applyProtection="1">
      <alignment horizontal="center"/>
    </xf>
    <xf numFmtId="43" fontId="10" fillId="0" borderId="9" xfId="1" applyFont="1" applyBorder="1" applyProtection="1"/>
    <xf numFmtId="43" fontId="10" fillId="0" borderId="9" xfId="0" applyNumberFormat="1" applyFont="1" applyBorder="1" applyProtection="1"/>
    <xf numFmtId="0" fontId="10" fillId="11" borderId="29" xfId="0" applyFont="1" applyFill="1" applyBorder="1" applyProtection="1"/>
    <xf numFmtId="168" fontId="10" fillId="11" borderId="30" xfId="0" applyNumberFormat="1" applyFont="1" applyFill="1" applyBorder="1" applyAlignment="1" applyProtection="1">
      <alignment horizontal="center"/>
    </xf>
    <xf numFmtId="0" fontId="12" fillId="11" borderId="30" xfId="0" applyFont="1" applyFill="1" applyBorder="1" applyAlignment="1" applyProtection="1">
      <alignment horizontal="center"/>
    </xf>
    <xf numFmtId="43" fontId="12" fillId="11" borderId="30" xfId="1" applyFont="1" applyFill="1" applyBorder="1" applyProtection="1"/>
    <xf numFmtId="0" fontId="10" fillId="11" borderId="34" xfId="0" applyFont="1" applyFill="1" applyBorder="1" applyProtection="1"/>
    <xf numFmtId="0" fontId="10" fillId="6" borderId="10" xfId="0" applyFont="1" applyFill="1" applyBorder="1" applyAlignment="1" applyProtection="1">
      <alignment horizontal="center"/>
    </xf>
    <xf numFmtId="0" fontId="10" fillId="6" borderId="26" xfId="0" applyFont="1" applyFill="1" applyBorder="1" applyAlignment="1" applyProtection="1">
      <alignment horizontal="center"/>
    </xf>
    <xf numFmtId="0" fontId="10" fillId="6" borderId="18" xfId="0" applyFont="1" applyFill="1" applyBorder="1" applyAlignment="1" applyProtection="1">
      <alignment horizontal="center"/>
    </xf>
    <xf numFmtId="0" fontId="10" fillId="0" borderId="27" xfId="0" applyFont="1" applyBorder="1" applyAlignment="1" applyProtection="1">
      <alignment horizontal="center"/>
    </xf>
    <xf numFmtId="167" fontId="10" fillId="0" borderId="27" xfId="0" applyNumberFormat="1" applyFont="1" applyBorder="1" applyAlignment="1" applyProtection="1">
      <alignment horizontal="center"/>
    </xf>
    <xf numFmtId="43" fontId="10" fillId="0" borderId="23" xfId="0" applyNumberFormat="1" applyFont="1" applyBorder="1" applyProtection="1"/>
    <xf numFmtId="0" fontId="10" fillId="0" borderId="28" xfId="0" applyFont="1" applyBorder="1" applyAlignment="1" applyProtection="1">
      <alignment horizontal="center"/>
    </xf>
    <xf numFmtId="167" fontId="10" fillId="0" borderId="28" xfId="0" applyNumberFormat="1" applyFont="1" applyBorder="1" applyAlignment="1" applyProtection="1">
      <alignment horizontal="center"/>
    </xf>
    <xf numFmtId="43" fontId="10" fillId="0" borderId="24" xfId="0" applyNumberFormat="1" applyFont="1" applyBorder="1" applyProtection="1"/>
    <xf numFmtId="43" fontId="10" fillId="0" borderId="25" xfId="0" applyNumberFormat="1" applyFont="1" applyBorder="1" applyProtection="1"/>
    <xf numFmtId="43" fontId="10" fillId="0" borderId="0" xfId="2" applyNumberFormat="1" applyFont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167" fontId="10" fillId="0" borderId="22" xfId="0" applyNumberFormat="1" applyFont="1" applyBorder="1" applyAlignment="1" applyProtection="1">
      <alignment horizontal="center"/>
    </xf>
    <xf numFmtId="0" fontId="10" fillId="6" borderId="30" xfId="0" applyFont="1" applyFill="1" applyBorder="1" applyAlignment="1" applyProtection="1">
      <alignment horizontal="center"/>
    </xf>
    <xf numFmtId="167" fontId="10" fillId="0" borderId="31" xfId="0" applyNumberFormat="1" applyFont="1" applyBorder="1" applyAlignment="1" applyProtection="1">
      <alignment horizontal="center"/>
    </xf>
    <xf numFmtId="167" fontId="10" fillId="0" borderId="32" xfId="0" applyNumberFormat="1" applyFont="1" applyBorder="1" applyAlignment="1" applyProtection="1">
      <alignment horizontal="center"/>
    </xf>
    <xf numFmtId="0" fontId="10" fillId="6" borderId="19" xfId="0" applyFont="1" applyFill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0" fontId="0" fillId="2" borderId="0" xfId="0" applyFill="1" applyProtection="1"/>
    <xf numFmtId="0" fontId="1" fillId="0" borderId="0" xfId="17" applyFont="1" applyFill="1"/>
    <xf numFmtId="0" fontId="1" fillId="0" borderId="0" xfId="17" applyFont="1"/>
    <xf numFmtId="0" fontId="20" fillId="0" borderId="0" xfId="17" applyFont="1" applyBorder="1"/>
    <xf numFmtId="10" fontId="20" fillId="0" borderId="0" xfId="17" applyNumberFormat="1" applyFont="1" applyBorder="1"/>
    <xf numFmtId="0" fontId="10" fillId="0" borderId="0" xfId="17" applyFont="1" applyFill="1"/>
    <xf numFmtId="0" fontId="10" fillId="0" borderId="0" xfId="17" applyFont="1"/>
    <xf numFmtId="0" fontId="10" fillId="0" borderId="0" xfId="17" applyFont="1" applyFill="1" applyAlignment="1">
      <alignment vertical="center"/>
    </xf>
    <xf numFmtId="0" fontId="10" fillId="0" borderId="0" xfId="17" applyFont="1" applyAlignment="1">
      <alignment vertical="center"/>
    </xf>
    <xf numFmtId="0" fontId="12" fillId="0" borderId="0" xfId="17" applyFont="1" applyFill="1" applyAlignment="1">
      <alignment vertical="center"/>
    </xf>
    <xf numFmtId="0" fontId="12" fillId="0" borderId="0" xfId="17" applyFont="1" applyAlignment="1">
      <alignment vertical="center"/>
    </xf>
    <xf numFmtId="0" fontId="10" fillId="2" borderId="0" xfId="17" applyFont="1" applyFill="1" applyBorder="1" applyAlignment="1">
      <alignment vertical="center"/>
    </xf>
    <xf numFmtId="0" fontId="10" fillId="2" borderId="0" xfId="17" applyFont="1" applyFill="1" applyAlignment="1">
      <alignment vertical="center"/>
    </xf>
    <xf numFmtId="0" fontId="24" fillId="12" borderId="7" xfId="17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/>
    </xf>
    <xf numFmtId="0" fontId="25" fillId="0" borderId="0" xfId="17" applyFont="1" applyAlignment="1">
      <alignment horizontal="right"/>
    </xf>
    <xf numFmtId="0" fontId="20" fillId="12" borderId="34" xfId="0" applyFont="1" applyFill="1" applyBorder="1" applyAlignment="1">
      <alignment horizontal="center" vertical="center"/>
    </xf>
    <xf numFmtId="0" fontId="24" fillId="12" borderId="34" xfId="17" applyFont="1" applyFill="1" applyBorder="1" applyAlignment="1">
      <alignment horizontal="center" vertical="center" wrapText="1"/>
    </xf>
    <xf numFmtId="0" fontId="12" fillId="2" borderId="15" xfId="17" applyFont="1" applyFill="1" applyBorder="1" applyAlignment="1">
      <alignment horizontal="left" vertical="center" wrapText="1"/>
    </xf>
    <xf numFmtId="0" fontId="10" fillId="2" borderId="21" xfId="17" applyFont="1" applyFill="1" applyBorder="1" applyAlignment="1">
      <alignment vertical="center"/>
    </xf>
    <xf numFmtId="0" fontId="12" fillId="2" borderId="13" xfId="17" applyFont="1" applyFill="1" applyBorder="1" applyAlignment="1">
      <alignment vertical="center"/>
    </xf>
    <xf numFmtId="0" fontId="12" fillId="2" borderId="21" xfId="17" applyFont="1" applyFill="1" applyBorder="1" applyAlignment="1">
      <alignment vertical="center"/>
    </xf>
    <xf numFmtId="0" fontId="20" fillId="12" borderId="30" xfId="0" applyFont="1" applyFill="1" applyBorder="1" applyAlignment="1">
      <alignment horizontal="center" vertical="center"/>
    </xf>
    <xf numFmtId="0" fontId="24" fillId="12" borderId="30" xfId="17" applyFont="1" applyFill="1" applyBorder="1" applyAlignment="1">
      <alignment horizontal="center" vertical="center" wrapText="1"/>
    </xf>
    <xf numFmtId="4" fontId="20" fillId="2" borderId="31" xfId="17" applyNumberFormat="1" applyFont="1" applyFill="1" applyBorder="1" applyAlignment="1">
      <alignment horizontal="right" vertical="center" wrapText="1"/>
    </xf>
    <xf numFmtId="9" fontId="10" fillId="2" borderId="32" xfId="2" applyFont="1" applyFill="1" applyBorder="1" applyAlignment="1">
      <alignment horizontal="right" vertical="center"/>
    </xf>
    <xf numFmtId="4" fontId="1" fillId="2" borderId="32" xfId="17" applyNumberFormat="1" applyFont="1" applyFill="1" applyBorder="1" applyAlignment="1">
      <alignment horizontal="right" vertical="center"/>
    </xf>
    <xf numFmtId="4" fontId="20" fillId="2" borderId="33" xfId="17" applyNumberFormat="1" applyFont="1" applyFill="1" applyBorder="1" applyAlignment="1">
      <alignment horizontal="right" vertical="center"/>
    </xf>
    <xf numFmtId="0" fontId="10" fillId="2" borderId="32" xfId="17" applyFont="1" applyFill="1" applyBorder="1" applyAlignment="1">
      <alignment horizontal="right" vertical="center"/>
    </xf>
    <xf numFmtId="9" fontId="1" fillId="2" borderId="32" xfId="2" applyFont="1" applyFill="1" applyBorder="1" applyAlignment="1">
      <alignment horizontal="right" vertical="center"/>
    </xf>
    <xf numFmtId="0" fontId="1" fillId="2" borderId="32" xfId="17" applyFont="1" applyFill="1" applyBorder="1" applyAlignment="1">
      <alignment horizontal="right" vertical="center"/>
    </xf>
    <xf numFmtId="4" fontId="20" fillId="2" borderId="15" xfId="17" applyNumberFormat="1" applyFont="1" applyFill="1" applyBorder="1" applyAlignment="1">
      <alignment horizontal="right" vertical="center" wrapText="1"/>
    </xf>
    <xf numFmtId="9" fontId="10" fillId="2" borderId="21" xfId="2" applyFont="1" applyFill="1" applyBorder="1" applyAlignment="1">
      <alignment horizontal="right" vertical="center"/>
    </xf>
    <xf numFmtId="4" fontId="1" fillId="2" borderId="21" xfId="17" applyNumberFormat="1" applyFont="1" applyFill="1" applyBorder="1" applyAlignment="1">
      <alignment horizontal="right" vertical="center"/>
    </xf>
    <xf numFmtId="4" fontId="20" fillId="2" borderId="13" xfId="17" applyNumberFormat="1" applyFont="1" applyFill="1" applyBorder="1" applyAlignment="1">
      <alignment horizontal="right" vertical="center"/>
    </xf>
    <xf numFmtId="0" fontId="10" fillId="2" borderId="21" xfId="17" applyFont="1" applyFill="1" applyBorder="1" applyAlignment="1">
      <alignment horizontal="right" vertical="center"/>
    </xf>
    <xf numFmtId="9" fontId="1" fillId="2" borderId="21" xfId="2" applyFont="1" applyFill="1" applyBorder="1" applyAlignment="1">
      <alignment horizontal="right" vertical="center"/>
    </xf>
    <xf numFmtId="0" fontId="1" fillId="2" borderId="21" xfId="17" applyFont="1" applyFill="1" applyBorder="1" applyAlignment="1">
      <alignment horizontal="right" vertical="center"/>
    </xf>
    <xf numFmtId="43" fontId="1" fillId="2" borderId="32" xfId="1" applyFont="1" applyFill="1" applyBorder="1" applyAlignment="1">
      <alignment horizontal="right" vertical="center"/>
    </xf>
    <xf numFmtId="43" fontId="1" fillId="2" borderId="21" xfId="1" applyFont="1" applyFill="1" applyBorder="1" applyAlignment="1">
      <alignment horizontal="right" vertical="center"/>
    </xf>
    <xf numFmtId="0" fontId="20" fillId="2" borderId="21" xfId="17" applyFont="1" applyFill="1" applyBorder="1" applyAlignment="1">
      <alignment vertical="center"/>
    </xf>
    <xf numFmtId="4" fontId="20" fillId="2" borderId="32" xfId="17" applyNumberFormat="1" applyFont="1" applyFill="1" applyBorder="1" applyAlignment="1">
      <alignment horizontal="right" vertical="center"/>
    </xf>
    <xf numFmtId="3" fontId="12" fillId="2" borderId="32" xfId="17" applyNumberFormat="1" applyFont="1" applyFill="1" applyBorder="1" applyAlignment="1">
      <alignment horizontal="right" vertical="center"/>
    </xf>
    <xf numFmtId="3" fontId="20" fillId="2" borderId="32" xfId="17" applyNumberFormat="1" applyFont="1" applyFill="1" applyBorder="1" applyAlignment="1">
      <alignment horizontal="right" vertical="center"/>
    </xf>
    <xf numFmtId="4" fontId="20" fillId="2" borderId="21" xfId="17" applyNumberFormat="1" applyFont="1" applyFill="1" applyBorder="1" applyAlignment="1">
      <alignment horizontal="right" vertical="center"/>
    </xf>
    <xf numFmtId="3" fontId="12" fillId="2" borderId="21" xfId="17" applyNumberFormat="1" applyFont="1" applyFill="1" applyBorder="1" applyAlignment="1">
      <alignment horizontal="right" vertical="center"/>
    </xf>
    <xf numFmtId="3" fontId="20" fillId="2" borderId="21" xfId="17" applyNumberFormat="1" applyFont="1" applyFill="1" applyBorder="1" applyAlignment="1">
      <alignment horizontal="right" vertical="center"/>
    </xf>
    <xf numFmtId="43" fontId="10" fillId="0" borderId="21" xfId="1" applyNumberFormat="1" applyFont="1" applyBorder="1" applyProtection="1"/>
    <xf numFmtId="43" fontId="10" fillId="0" borderId="13" xfId="1" applyNumberFormat="1" applyFont="1" applyBorder="1" applyProtection="1"/>
    <xf numFmtId="2" fontId="0" fillId="0" borderId="0" xfId="0" applyNumberFormat="1" applyProtection="1"/>
    <xf numFmtId="43" fontId="0" fillId="0" borderId="0" xfId="1" applyFont="1" applyProtection="1"/>
    <xf numFmtId="169" fontId="0" fillId="0" borderId="0" xfId="0" applyNumberFormat="1" applyProtection="1"/>
    <xf numFmtId="9" fontId="0" fillId="0" borderId="0" xfId="2" applyFont="1" applyProtection="1"/>
    <xf numFmtId="170" fontId="0" fillId="0" borderId="0" xfId="0" applyNumberFormat="1" applyProtection="1"/>
    <xf numFmtId="171" fontId="0" fillId="0" borderId="0" xfId="0" applyNumberFormat="1" applyProtection="1"/>
    <xf numFmtId="0" fontId="26" fillId="5" borderId="0" xfId="24" applyFont="1" applyFill="1" applyProtection="1">
      <protection locked="0"/>
    </xf>
    <xf numFmtId="0" fontId="9" fillId="9" borderId="7" xfId="24" applyFill="1" applyBorder="1" applyAlignment="1" applyProtection="1">
      <alignment horizontal="center"/>
    </xf>
    <xf numFmtId="0" fontId="9" fillId="10" borderId="7" xfId="24" applyFill="1" applyBorder="1" applyAlignment="1" applyProtection="1">
      <alignment horizontal="center"/>
    </xf>
    <xf numFmtId="0" fontId="9" fillId="5" borderId="0" xfId="24" applyFill="1" applyProtection="1">
      <protection locked="0"/>
    </xf>
    <xf numFmtId="0" fontId="27" fillId="2" borderId="0" xfId="0" applyFont="1" applyFill="1"/>
    <xf numFmtId="43" fontId="0" fillId="0" borderId="0" xfId="0" applyNumberFormat="1" applyProtection="1"/>
    <xf numFmtId="0" fontId="10" fillId="0" borderId="35" xfId="0" applyFont="1" applyBorder="1" applyAlignment="1" applyProtection="1">
      <alignment horizontal="center"/>
    </xf>
    <xf numFmtId="0" fontId="10" fillId="0" borderId="36" xfId="0" applyFont="1" applyBorder="1" applyAlignment="1" applyProtection="1">
      <alignment horizontal="center"/>
    </xf>
    <xf numFmtId="43" fontId="10" fillId="0" borderId="36" xfId="0" applyNumberFormat="1" applyFont="1" applyBorder="1" applyProtection="1"/>
    <xf numFmtId="43" fontId="10" fillId="0" borderId="22" xfId="1" applyNumberFormat="1" applyFont="1" applyBorder="1" applyProtection="1"/>
    <xf numFmtId="43" fontId="10" fillId="0" borderId="16" xfId="0" applyNumberFormat="1" applyFont="1" applyBorder="1" applyProtection="1"/>
    <xf numFmtId="0" fontId="26" fillId="5" borderId="37" xfId="24" applyFont="1" applyFill="1" applyBorder="1" applyProtection="1">
      <protection locked="0"/>
    </xf>
    <xf numFmtId="0" fontId="28" fillId="0" borderId="0" xfId="0" applyFont="1"/>
    <xf numFmtId="43" fontId="28" fillId="0" borderId="0" xfId="1" applyFont="1"/>
    <xf numFmtId="0" fontId="29" fillId="0" borderId="0" xfId="0" applyFont="1"/>
    <xf numFmtId="43" fontId="29" fillId="0" borderId="0" xfId="1" applyFont="1"/>
    <xf numFmtId="43" fontId="10" fillId="0" borderId="0" xfId="1" applyFont="1" applyBorder="1" applyProtection="1"/>
    <xf numFmtId="43" fontId="15" fillId="0" borderId="0" xfId="0" applyNumberFormat="1" applyFont="1" applyProtection="1"/>
    <xf numFmtId="172" fontId="10" fillId="0" borderId="0" xfId="0" applyNumberFormat="1" applyFont="1" applyAlignment="1" applyProtection="1">
      <alignment horizontal="center"/>
      <protection locked="0"/>
    </xf>
    <xf numFmtId="0" fontId="0" fillId="0" borderId="0" xfId="0" applyFont="1"/>
    <xf numFmtId="43" fontId="0" fillId="0" borderId="0" xfId="1" applyFont="1"/>
    <xf numFmtId="0" fontId="28" fillId="0" borderId="0" xfId="1" applyNumberFormat="1" applyFont="1" applyAlignment="1">
      <alignment horizontal="center"/>
    </xf>
    <xf numFmtId="9" fontId="28" fillId="0" borderId="0" xfId="1" applyNumberFormat="1" applyFont="1" applyAlignment="1">
      <alignment horizontal="center"/>
    </xf>
    <xf numFmtId="0" fontId="28" fillId="0" borderId="0" xfId="0" applyFont="1" applyBorder="1"/>
    <xf numFmtId="2" fontId="28" fillId="0" borderId="0" xfId="0" applyNumberFormat="1" applyFont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center" vertical="center" wrapText="1"/>
    </xf>
    <xf numFmtId="9" fontId="28" fillId="0" borderId="0" xfId="1" applyNumberFormat="1" applyFont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4" fontId="15" fillId="0" borderId="0" xfId="0" applyNumberFormat="1" applyFont="1" applyProtection="1"/>
    <xf numFmtId="0" fontId="21" fillId="0" borderId="0" xfId="17" applyFont="1" applyAlignment="1">
      <alignment horizontal="center"/>
    </xf>
    <xf numFmtId="0" fontId="22" fillId="12" borderId="7" xfId="17" applyFont="1" applyFill="1" applyBorder="1" applyAlignment="1">
      <alignment horizontal="center" vertical="center" wrapText="1"/>
    </xf>
    <xf numFmtId="0" fontId="12" fillId="6" borderId="19" xfId="0" applyFont="1" applyFill="1" applyBorder="1" applyAlignment="1" applyProtection="1">
      <alignment horizontal="left"/>
      <protection locked="0"/>
    </xf>
  </cellXfs>
  <cellStyles count="26">
    <cellStyle name="Comma" xfId="1" builtinId="3"/>
    <cellStyle name="Comma 2" xfId="3" xr:uid="{00000000-0005-0000-0000-000001000000}"/>
    <cellStyle name="Comma 2 2" xfId="4" xr:uid="{00000000-0005-0000-0000-000002000000}"/>
    <cellStyle name="Comma 3" xfId="5" xr:uid="{00000000-0005-0000-0000-000003000000}"/>
    <cellStyle name="Comma 3 2" xfId="6" xr:uid="{00000000-0005-0000-0000-000004000000}"/>
    <cellStyle name="Comma 4" xfId="7" xr:uid="{00000000-0005-0000-0000-000005000000}"/>
    <cellStyle name="Comma 5" xfId="8" xr:uid="{00000000-0005-0000-0000-000006000000}"/>
    <cellStyle name="Excel Built-in Comma" xfId="9" xr:uid="{00000000-0005-0000-0000-000007000000}"/>
    <cellStyle name="Excel Built-in Normal" xfId="10" xr:uid="{00000000-0005-0000-0000-000008000000}"/>
    <cellStyle name="Excel Built-in Percent" xfId="11" xr:uid="{00000000-0005-0000-0000-000009000000}"/>
    <cellStyle name="Grey" xfId="12" xr:uid="{00000000-0005-0000-0000-00000A000000}"/>
    <cellStyle name="Hyperlink" xfId="24" builtinId="8"/>
    <cellStyle name="Hyperlink 2" xfId="25" xr:uid="{00000000-0005-0000-0000-00000C000000}"/>
    <cellStyle name="Input [yellow]" xfId="13" xr:uid="{00000000-0005-0000-0000-00000D000000}"/>
    <cellStyle name="Normal" xfId="0" builtinId="0"/>
    <cellStyle name="Normal - Style1" xfId="14" xr:uid="{00000000-0005-0000-0000-00000F000000}"/>
    <cellStyle name="Normal 2" xfId="15" xr:uid="{00000000-0005-0000-0000-000010000000}"/>
    <cellStyle name="Normal 2 2" xfId="16" xr:uid="{00000000-0005-0000-0000-000011000000}"/>
    <cellStyle name="Normal 3" xfId="17" xr:uid="{00000000-0005-0000-0000-000012000000}"/>
    <cellStyle name="Normal 4" xfId="18" xr:uid="{00000000-0005-0000-0000-000013000000}"/>
    <cellStyle name="Percent" xfId="2" builtinId="5"/>
    <cellStyle name="Percent [2]" xfId="19" xr:uid="{00000000-0005-0000-0000-000015000000}"/>
    <cellStyle name="Percent 2" xfId="20" xr:uid="{00000000-0005-0000-0000-000016000000}"/>
    <cellStyle name="Percent 2 2" xfId="21" xr:uid="{00000000-0005-0000-0000-000017000000}"/>
    <cellStyle name="Percent 3" xfId="22" xr:uid="{00000000-0005-0000-0000-000018000000}"/>
    <cellStyle name="Percent 4" xfId="23" xr:uid="{00000000-0005-0000-0000-000019000000}"/>
  </cellStyles>
  <dxfs count="0"/>
  <tableStyles count="0" defaultTableStyle="TableStyleMedium2" defaultPivotStyle="PivotStyleLight16"/>
  <colors>
    <mruColors>
      <color rgb="FF000099"/>
      <color rgb="FFFFFF99"/>
      <color rgb="FFFFCC66"/>
      <color rgb="FFFF99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1</xdr:col>
      <xdr:colOff>1783201</xdr:colOff>
      <xdr:row>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3825"/>
          <a:ext cx="1716526" cy="838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1123951</xdr:colOff>
      <xdr:row>3</xdr:row>
      <xdr:rowOff>107757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625"/>
          <a:ext cx="1028701" cy="6887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</xdr:rowOff>
    </xdr:from>
    <xdr:to>
      <xdr:col>0</xdr:col>
      <xdr:colOff>1219201</xdr:colOff>
      <xdr:row>3</xdr:row>
      <xdr:rowOff>79182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"/>
          <a:ext cx="1028701" cy="68878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0</xdr:col>
      <xdr:colOff>1114426</xdr:colOff>
      <xdr:row>3</xdr:row>
      <xdr:rowOff>98232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0"/>
          <a:ext cx="1028701" cy="68878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1133476</xdr:colOff>
      <xdr:row>3</xdr:row>
      <xdr:rowOff>88707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8575"/>
          <a:ext cx="1028701" cy="68878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1104901</xdr:colOff>
      <xdr:row>3</xdr:row>
      <xdr:rowOff>107757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028701" cy="68878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0</xdr:col>
      <xdr:colOff>1095376</xdr:colOff>
      <xdr:row>3</xdr:row>
      <xdr:rowOff>117282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1028701" cy="68878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1133476</xdr:colOff>
      <xdr:row>3</xdr:row>
      <xdr:rowOff>117282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1028701" cy="688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66675</xdr:rowOff>
    </xdr:from>
    <xdr:to>
      <xdr:col>1</xdr:col>
      <xdr:colOff>1390650</xdr:colOff>
      <xdr:row>5</xdr:row>
      <xdr:rowOff>79182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504825"/>
          <a:ext cx="1257300" cy="688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1</xdr:col>
      <xdr:colOff>1783201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1716526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1</xdr:col>
      <xdr:colOff>1783201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1716526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1</xdr:col>
      <xdr:colOff>1783201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1716526" cy="83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1</xdr:col>
      <xdr:colOff>1783201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1716526" cy="838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1</xdr:col>
      <xdr:colOff>1783201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1716526" cy="838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1</xdr:col>
      <xdr:colOff>1783201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1716526" cy="838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47626</xdr:rowOff>
    </xdr:from>
    <xdr:to>
      <xdr:col>0</xdr:col>
      <xdr:colOff>1152525</xdr:colOff>
      <xdr:row>3</xdr:row>
      <xdr:rowOff>107758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47626"/>
          <a:ext cx="1028701" cy="6887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ata/4%20NUVALI%20VESTA/VP/Concept%20Approval%20FS/Vesta%2020090706%20Cons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Lpc-fileserver/Budget%202009/DOCUME~1/RNREGA~1/LOCALS~1/Temp/notesE1EF34/2008%20Loans%20&amp;%20Notes%20Payable%20Templa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pc-fileserver/budget%202012/DOCUME~1/RNREGA~1/LOCALS~1/Temp/notesE1EF34/2008%20Loans%20&amp;%20Notes%20Payable%20Templ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lpc-fileserver/Budget%202009%20Template/Leisure%20Comm%201/2009%20Opex%20Budget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lpc-fileserver/Budget%202009/raki/templates/1Assumption%20Template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lZDELACRUZ/Budget%202008_Due%20Diligence%20Files/2008%20Consolidation/Balance%20Sheets/Balance%20Sheet_POC/2008%20Balance%20Sheet_LPC_PO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vr-03/HOMETOWN%20COMMUNITIES/Documents%20and%20Settings/acer/Local%20Settings/Temp/2007%20BUDGET/2007%20Budget%20Templates/Sales%20Template.New%20Projec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lpc-fileserver/Budget%202008/2008%20Consolidation_v1/P&amp;L%20and%20Cashflows%20-%20POC/2008%20Financial%20Reports%20Templa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lpc-fileserver/Budget%202008/Budget%20Templates%20&amp;%20Guidelines/Guidelines/2008_Responsibility%20Centers_V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ata/Sime%20Darby/Financials/2007.08.08/SZ%20Conso%208.8.07%20JD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lpc-fileserver/Budget%202009/Budget%20Templates%20&amp;%20Guidelines/Templates/revenue%20templates/North%20Ridge%20and%20Peak%20with%20CTS%20Financing/1Assumption%20TemplateNR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pc-fileserver/Budget%202009/2009%20Budget/5%20Year%20Financial%20Model/No%20IPO/Landco_revised%205%20years_without%20IP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pc-fileserver/Budget%202009/Investor%20Relations/First%20Metro%20Investment%20Corp/Scenarios/Scenario%201%20No%20IPO%20@%20P2B%20Equity%20with%20no%20interest/excel%20support%20files_investors%20brief_6Ma7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Elizabeth%20Carascoso/Desktop/KT%20Bartolome/fr%20Project%20Director/fr%20DEM/Woodridge%20Place%20Ph2_Initial%20runs%20(Linden%20&amp;%20Mahogany)%20adjusted%20201009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pc-fileserver/Budget%202008/2007%20BUDGET/2007%20Budget%20Templates/2007%20CAPEX%20BUDGET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ata/Serendra/Sales/Inventor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Meranti/2SER090710-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pc-fileserver/Budget%202009/DOCUME~1/RNREGA~1/LOCALS~1/Temp/notesE1EF34/Budget%20Templates%20&amp;%20Guidelines/2008_Responsibility%20Centers_V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vr/Budget%202008/DOCUME~1/AEHERN~1/LOCALS~1/Temp/notesE49C89/~672124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loans"/>
      <sheetName val="summary"/>
      <sheetName val="CRC database"/>
      <sheetName val="CRC_database"/>
    </sheetNames>
    <sheetDataSet>
      <sheetData sheetId="0" refreshError="1">
        <row r="7">
          <cell r="D7">
            <v>0</v>
          </cell>
        </row>
        <row r="8">
          <cell r="D8" t="str">
            <v>Board of Directors</v>
          </cell>
        </row>
        <row r="9">
          <cell r="D9" t="str">
            <v>Board of Directors</v>
          </cell>
        </row>
        <row r="10">
          <cell r="D10" t="str">
            <v>OCEO</v>
          </cell>
        </row>
        <row r="11">
          <cell r="D11" t="str">
            <v>OCOO</v>
          </cell>
        </row>
        <row r="12">
          <cell r="D12" t="str">
            <v>OCOO</v>
          </cell>
        </row>
        <row r="13">
          <cell r="D13" t="str">
            <v>OCOO</v>
          </cell>
        </row>
        <row r="14">
          <cell r="D14" t="str">
            <v>OCRO</v>
          </cell>
        </row>
        <row r="15">
          <cell r="D15" t="str">
            <v>OCRO</v>
          </cell>
        </row>
        <row r="16">
          <cell r="D16" t="str">
            <v>OCRO</v>
          </cell>
        </row>
        <row r="17">
          <cell r="D17" t="str">
            <v>OCRO</v>
          </cell>
        </row>
        <row r="18">
          <cell r="D18" t="str">
            <v>OCRO</v>
          </cell>
        </row>
        <row r="19">
          <cell r="D19" t="str">
            <v>OCRO</v>
          </cell>
        </row>
        <row r="20">
          <cell r="D20" t="str">
            <v>OCRO</v>
          </cell>
        </row>
        <row r="21">
          <cell r="D21" t="str">
            <v>OCRO</v>
          </cell>
        </row>
        <row r="22">
          <cell r="D22" t="str">
            <v>OCFO</v>
          </cell>
        </row>
        <row r="23">
          <cell r="D23" t="str">
            <v>OCFO</v>
          </cell>
        </row>
        <row r="24">
          <cell r="D24" t="str">
            <v>OCFO</v>
          </cell>
        </row>
        <row r="25">
          <cell r="D25" t="str">
            <v>OCFO</v>
          </cell>
        </row>
        <row r="26">
          <cell r="D26" t="str">
            <v>OCFO</v>
          </cell>
        </row>
        <row r="27">
          <cell r="D27" t="str">
            <v>OCFO</v>
          </cell>
        </row>
        <row r="28">
          <cell r="D28" t="str">
            <v>OCFO</v>
          </cell>
        </row>
        <row r="29">
          <cell r="D29" t="str">
            <v>OCMO</v>
          </cell>
        </row>
        <row r="30">
          <cell r="D30" t="str">
            <v>OCMO</v>
          </cell>
        </row>
        <row r="31">
          <cell r="D31" t="str">
            <v>OCMO</v>
          </cell>
        </row>
        <row r="32">
          <cell r="D32" t="str">
            <v>OCMO</v>
          </cell>
        </row>
        <row r="33">
          <cell r="D33" t="str">
            <v>OCMO</v>
          </cell>
        </row>
        <row r="34">
          <cell r="D34" t="str">
            <v>OCMO</v>
          </cell>
        </row>
        <row r="35">
          <cell r="D35" t="str">
            <v>Leisure &amp; Resorts (Common)</v>
          </cell>
        </row>
        <row r="36">
          <cell r="D36" t="str">
            <v>Leisure &amp; Resorts (Common)</v>
          </cell>
        </row>
        <row r="37">
          <cell r="D37" t="str">
            <v>Leisure &amp; Resorts (Common)</v>
          </cell>
        </row>
        <row r="38">
          <cell r="D38" t="str">
            <v>Peninsula de Punta Fuego</v>
          </cell>
        </row>
        <row r="39">
          <cell r="D39" t="str">
            <v>Amara en Terrazas</v>
          </cell>
        </row>
        <row r="40">
          <cell r="D40" t="str">
            <v>Amara en Terrazas</v>
          </cell>
        </row>
        <row r="41">
          <cell r="D41" t="str">
            <v>Amara en Terrazas</v>
          </cell>
        </row>
        <row r="42">
          <cell r="D42" t="str">
            <v>Terrazas de Punta Fuego</v>
          </cell>
        </row>
        <row r="43">
          <cell r="D43" t="str">
            <v>Terrazas de Punta Fuego</v>
          </cell>
        </row>
        <row r="44">
          <cell r="D44" t="str">
            <v>Terrazas de Punta Fuego</v>
          </cell>
        </row>
        <row r="45">
          <cell r="D45" t="str">
            <v>Playa Calatagan Residential</v>
          </cell>
        </row>
        <row r="46">
          <cell r="D46" t="str">
            <v>Playa Calatagan Residential</v>
          </cell>
        </row>
        <row r="47">
          <cell r="D47" t="str">
            <v>Playa Calatagan Residential</v>
          </cell>
        </row>
        <row r="48">
          <cell r="D48" t="str">
            <v>Playa Calatagan Commercial</v>
          </cell>
        </row>
        <row r="49">
          <cell r="D49" t="str">
            <v>Playa Calatagan Commercial</v>
          </cell>
        </row>
        <row r="50">
          <cell r="D50" t="str">
            <v>Playa Calatagan Commercial</v>
          </cell>
        </row>
        <row r="51">
          <cell r="D51" t="str">
            <v>Club Punta Fuego Shares</v>
          </cell>
        </row>
        <row r="52">
          <cell r="D52" t="str">
            <v>Club Punta Fuego Shares</v>
          </cell>
        </row>
        <row r="53">
          <cell r="D53" t="str">
            <v>Leisure Farms</v>
          </cell>
        </row>
        <row r="54">
          <cell r="D54" t="str">
            <v>Leisure Farms</v>
          </cell>
        </row>
        <row r="55">
          <cell r="D55" t="str">
            <v>Leisure Farms</v>
          </cell>
        </row>
        <row r="56">
          <cell r="D56" t="str">
            <v>Leisure Farms</v>
          </cell>
        </row>
        <row r="57">
          <cell r="D57" t="str">
            <v>Ponderosa Leisure Farms</v>
          </cell>
        </row>
        <row r="58">
          <cell r="D58" t="str">
            <v>Ponderosa Leisure Farms</v>
          </cell>
        </row>
        <row r="59">
          <cell r="D59" t="str">
            <v>Ponderosa Leisure Farms</v>
          </cell>
        </row>
        <row r="60">
          <cell r="D60" t="str">
            <v>Playa Laiya Residential</v>
          </cell>
        </row>
        <row r="61">
          <cell r="D61" t="str">
            <v>Playa Laiya Residential</v>
          </cell>
        </row>
        <row r="62">
          <cell r="D62" t="str">
            <v>Playa Laiya Residential</v>
          </cell>
        </row>
        <row r="63">
          <cell r="D63" t="str">
            <v>Playa Laiya Commercial</v>
          </cell>
        </row>
        <row r="64">
          <cell r="D64" t="str">
            <v>Playa Laiya Commercial</v>
          </cell>
        </row>
        <row r="65">
          <cell r="D65" t="str">
            <v>Playa Laiya Commercial</v>
          </cell>
        </row>
        <row r="66">
          <cell r="D66" t="str">
            <v>Hacienda Escudero Residential</v>
          </cell>
        </row>
        <row r="67">
          <cell r="D67" t="str">
            <v>Hacienda Escudero Residential</v>
          </cell>
        </row>
        <row r="68">
          <cell r="D68" t="str">
            <v>Hacienda Escudero Residential</v>
          </cell>
        </row>
        <row r="69">
          <cell r="D69" t="str">
            <v>Hacienda Escudero Commercial</v>
          </cell>
        </row>
        <row r="70">
          <cell r="D70" t="str">
            <v>Hacienda Escudero Commercial</v>
          </cell>
        </row>
        <row r="71">
          <cell r="D71" t="str">
            <v>Hacienda Escudero Commercial</v>
          </cell>
        </row>
        <row r="72">
          <cell r="D72" t="str">
            <v>Fuego Hotels</v>
          </cell>
        </row>
        <row r="73">
          <cell r="D73" t="str">
            <v>Leisure Tourism</v>
          </cell>
        </row>
        <row r="74">
          <cell r="D74" t="str">
            <v>Leisure Tourism</v>
          </cell>
        </row>
        <row r="75">
          <cell r="D75" t="str">
            <v>Playa Calatagan Beach Resort</v>
          </cell>
        </row>
        <row r="76">
          <cell r="D76" t="str">
            <v>Playa Calatagan Hotel</v>
          </cell>
        </row>
        <row r="77">
          <cell r="D77" t="str">
            <v>Hacienda Escudero WaterPark</v>
          </cell>
        </row>
        <row r="78">
          <cell r="D78" t="str">
            <v>Hacienda Escudero Agritainment</v>
          </cell>
        </row>
        <row r="79">
          <cell r="D79" t="str">
            <v>Hacienda Escudero Hotel</v>
          </cell>
        </row>
        <row r="80">
          <cell r="D80" t="str">
            <v>Playa Laiya Beach Resort</v>
          </cell>
        </row>
        <row r="81">
          <cell r="D81" t="str">
            <v>Playa Laiya Hotel</v>
          </cell>
        </row>
        <row r="82">
          <cell r="D82" t="str">
            <v>Hometown Communities (Common)</v>
          </cell>
        </row>
        <row r="83">
          <cell r="D83" t="str">
            <v>Hometown Communities (Common)</v>
          </cell>
        </row>
        <row r="84">
          <cell r="D84" t="str">
            <v>Hometown Communities (Common)</v>
          </cell>
        </row>
        <row r="85">
          <cell r="D85" t="str">
            <v>Hometown Communities (Common)</v>
          </cell>
        </row>
        <row r="86">
          <cell r="D86" t="str">
            <v>MonteLago</v>
          </cell>
        </row>
        <row r="87">
          <cell r="D87" t="str">
            <v>MonteLago</v>
          </cell>
        </row>
        <row r="88">
          <cell r="D88" t="str">
            <v>MonteLago</v>
          </cell>
        </row>
        <row r="89">
          <cell r="D89" t="str">
            <v>MonteLago</v>
          </cell>
        </row>
        <row r="90">
          <cell r="D90" t="str">
            <v>MonteLago</v>
          </cell>
        </row>
        <row r="91">
          <cell r="D91" t="str">
            <v>Waterwood</v>
          </cell>
        </row>
        <row r="92">
          <cell r="D92" t="str">
            <v>Waterwood</v>
          </cell>
        </row>
        <row r="93">
          <cell r="D93" t="str">
            <v>Waterwood</v>
          </cell>
        </row>
        <row r="94">
          <cell r="D94" t="str">
            <v>Waterwood</v>
          </cell>
        </row>
        <row r="95">
          <cell r="D95" t="str">
            <v>Waterwood</v>
          </cell>
        </row>
        <row r="96">
          <cell r="D96" t="str">
            <v>Waterwood</v>
          </cell>
        </row>
        <row r="97">
          <cell r="D97" t="str">
            <v>Waterwood</v>
          </cell>
        </row>
        <row r="98">
          <cell r="D98" t="str">
            <v>Woodgroove (San Fernando)</v>
          </cell>
        </row>
        <row r="99">
          <cell r="D99" t="str">
            <v>Woodgroove (San Fernando)</v>
          </cell>
        </row>
        <row r="100">
          <cell r="D100" t="str">
            <v>Woodgroove (San Fernando)</v>
          </cell>
        </row>
        <row r="101">
          <cell r="D101" t="str">
            <v>Woodgroove (San Fernando)</v>
          </cell>
        </row>
        <row r="102">
          <cell r="D102" t="str">
            <v>Woodgroove (San Fernando)</v>
          </cell>
        </row>
        <row r="103">
          <cell r="D103" t="str">
            <v>Zamboanga</v>
          </cell>
        </row>
        <row r="104">
          <cell r="D104" t="str">
            <v>Zamboanga</v>
          </cell>
        </row>
        <row r="105">
          <cell r="D105" t="str">
            <v>Zamboanga</v>
          </cell>
        </row>
        <row r="106">
          <cell r="D106" t="str">
            <v>Zamboanga</v>
          </cell>
        </row>
        <row r="107">
          <cell r="D107" t="str">
            <v>Zamboanga</v>
          </cell>
        </row>
        <row r="108">
          <cell r="D108" t="str">
            <v>Woodside Garden</v>
          </cell>
        </row>
        <row r="109">
          <cell r="D109" t="str">
            <v>Woodside Garden</v>
          </cell>
        </row>
        <row r="110">
          <cell r="D110" t="str">
            <v>Woodside Garden</v>
          </cell>
        </row>
        <row r="111">
          <cell r="D111" t="str">
            <v>Woodside Park</v>
          </cell>
        </row>
        <row r="112">
          <cell r="D112" t="str">
            <v>Woodside Park</v>
          </cell>
        </row>
        <row r="113">
          <cell r="D113" t="str">
            <v>Woodside Park</v>
          </cell>
        </row>
        <row r="114">
          <cell r="D114" t="str">
            <v>Woodside Park</v>
          </cell>
        </row>
        <row r="115">
          <cell r="D115" t="str">
            <v>Woodside Park</v>
          </cell>
        </row>
        <row r="116">
          <cell r="D116" t="str">
            <v>Lakewood</v>
          </cell>
        </row>
        <row r="117">
          <cell r="D117" t="str">
            <v>Lakewood</v>
          </cell>
        </row>
        <row r="118">
          <cell r="D118" t="str">
            <v>Lakewood</v>
          </cell>
        </row>
        <row r="119">
          <cell r="D119" t="str">
            <v xml:space="preserve">Courtyard @ Lakewood </v>
          </cell>
        </row>
        <row r="120">
          <cell r="D120" t="str">
            <v xml:space="preserve">Courtyard @ Lakewood </v>
          </cell>
        </row>
        <row r="121">
          <cell r="D121" t="str">
            <v xml:space="preserve">Courtyard @ Lakewood </v>
          </cell>
        </row>
        <row r="122">
          <cell r="D122" t="str">
            <v xml:space="preserve">Courtyard @ Lakewood </v>
          </cell>
        </row>
        <row r="123">
          <cell r="D123" t="str">
            <v xml:space="preserve">Courtyard @ Lakewood </v>
          </cell>
        </row>
        <row r="124">
          <cell r="D124" t="str">
            <v xml:space="preserve">Courtyard @ Lakewood </v>
          </cell>
        </row>
        <row r="125">
          <cell r="D125" t="str">
            <v>Pacific Heights</v>
          </cell>
        </row>
        <row r="126">
          <cell r="D126" t="str">
            <v>Ridgewood</v>
          </cell>
        </row>
        <row r="127">
          <cell r="D127" t="str">
            <v>Ridgewood</v>
          </cell>
        </row>
        <row r="128">
          <cell r="D128" t="str">
            <v>Urban Communities (Common)</v>
          </cell>
        </row>
        <row r="129">
          <cell r="D129" t="str">
            <v>Urban Communities (Common)</v>
          </cell>
        </row>
        <row r="130">
          <cell r="D130" t="str">
            <v>Urban Communities (Common)</v>
          </cell>
        </row>
        <row r="131">
          <cell r="D131" t="str">
            <v>Urban Communities (Common)</v>
          </cell>
        </row>
        <row r="132">
          <cell r="D132" t="str">
            <v>Tribeca</v>
          </cell>
        </row>
        <row r="133">
          <cell r="D133" t="str">
            <v>Tribeca</v>
          </cell>
        </row>
        <row r="134">
          <cell r="D134" t="str">
            <v>Tribeca</v>
          </cell>
        </row>
        <row r="135">
          <cell r="D135" t="str">
            <v>Tribeca</v>
          </cell>
        </row>
        <row r="136">
          <cell r="D136" t="str">
            <v>Tribeca</v>
          </cell>
        </row>
        <row r="137">
          <cell r="D137" t="str">
            <v>Stonecrest</v>
          </cell>
        </row>
        <row r="138">
          <cell r="D138" t="str">
            <v>Stonecrest</v>
          </cell>
        </row>
        <row r="139">
          <cell r="D139" t="str">
            <v>Stonecrest</v>
          </cell>
        </row>
        <row r="140">
          <cell r="D140" t="str">
            <v>VisMin (Common)</v>
          </cell>
        </row>
        <row r="141">
          <cell r="D141" t="str">
            <v>VisMin (Common)</v>
          </cell>
        </row>
        <row r="142">
          <cell r="D142" t="str">
            <v>VisMin (Common)</v>
          </cell>
        </row>
        <row r="143">
          <cell r="D143" t="str">
            <v>VisMin (Common)</v>
          </cell>
        </row>
        <row r="144">
          <cell r="D144" t="str">
            <v>Monterrazas de Cebu</v>
          </cell>
        </row>
        <row r="145">
          <cell r="D145" t="str">
            <v>Monterrazas de Cebu</v>
          </cell>
        </row>
        <row r="146">
          <cell r="D146" t="str">
            <v>Monterrazas de Cebu</v>
          </cell>
        </row>
        <row r="147">
          <cell r="D147" t="str">
            <v>Monterrazas de Cebu</v>
          </cell>
        </row>
        <row r="148">
          <cell r="D148" t="str">
            <v>Monterrazas de Cebu</v>
          </cell>
        </row>
        <row r="149">
          <cell r="D149" t="str">
            <v>Mall Management (LPCI Common)</v>
          </cell>
        </row>
        <row r="150">
          <cell r="D150" t="str">
            <v>Mall Management (LPCI Common)</v>
          </cell>
        </row>
        <row r="151">
          <cell r="D151" t="str">
            <v>Mall Management (LPCI Common)</v>
          </cell>
        </row>
        <row r="152">
          <cell r="D152" t="str">
            <v>NE Pacific</v>
          </cell>
        </row>
        <row r="153">
          <cell r="D153" t="str">
            <v>PM Lucena</v>
          </cell>
        </row>
        <row r="154">
          <cell r="D154" t="str">
            <v>PM Legazpi</v>
          </cell>
        </row>
        <row r="155">
          <cell r="D155" t="str">
            <v>CBD Legazpi</v>
          </cell>
        </row>
        <row r="156">
          <cell r="D156" t="str">
            <v>LCC Davao</v>
          </cell>
        </row>
        <row r="157">
          <cell r="D157" t="str">
            <v>Forest Lake Management</v>
          </cell>
        </row>
        <row r="158">
          <cell r="D158" t="str">
            <v>Forest Lake Management</v>
          </cell>
        </row>
        <row r="159">
          <cell r="D159" t="str">
            <v>Forest Lake Management</v>
          </cell>
        </row>
        <row r="160">
          <cell r="D160" t="str">
            <v>Forest Lake Management</v>
          </cell>
        </row>
        <row r="161">
          <cell r="D161" t="str">
            <v>Forest Lake Management</v>
          </cell>
        </row>
        <row r="162">
          <cell r="D162" t="str">
            <v>Forest Lake Management</v>
          </cell>
        </row>
        <row r="163">
          <cell r="D163" t="str">
            <v>Forest Lake Management</v>
          </cell>
        </row>
        <row r="164">
          <cell r="D164" t="str">
            <v>Forest Lake Iloilo</v>
          </cell>
        </row>
        <row r="165">
          <cell r="D165" t="str">
            <v>Forest Lake Iloilo</v>
          </cell>
        </row>
        <row r="166">
          <cell r="D166" t="str">
            <v>Forest Lake Iloilo</v>
          </cell>
        </row>
        <row r="167">
          <cell r="D167" t="str">
            <v>Forest Lake Iloilo</v>
          </cell>
        </row>
        <row r="168">
          <cell r="D168" t="str">
            <v>Forest Lake Zambo</v>
          </cell>
        </row>
        <row r="169">
          <cell r="D169" t="str">
            <v>Forest Lake Zambo</v>
          </cell>
        </row>
        <row r="170">
          <cell r="D170" t="str">
            <v>Forest Lake Zambo</v>
          </cell>
        </row>
        <row r="171">
          <cell r="D171" t="str">
            <v>Forest Lake Zambo</v>
          </cell>
        </row>
        <row r="172">
          <cell r="D172" t="str">
            <v>Forest Lake Davao</v>
          </cell>
        </row>
        <row r="173">
          <cell r="D173" t="str">
            <v>Forest Lake Davao</v>
          </cell>
        </row>
        <row r="174">
          <cell r="D174" t="str">
            <v>Forest Lake Davao</v>
          </cell>
        </row>
        <row r="175">
          <cell r="D175" t="str">
            <v>Forest Lake Davao</v>
          </cell>
        </row>
        <row r="176">
          <cell r="D176" t="str">
            <v>Forest Lake San Pedro</v>
          </cell>
        </row>
        <row r="177">
          <cell r="D177" t="str">
            <v>Forest Lake La Union</v>
          </cell>
        </row>
        <row r="178">
          <cell r="D178" t="str">
            <v>Forest Lake La Union</v>
          </cell>
        </row>
        <row r="179">
          <cell r="D179" t="str">
            <v>Forest Lake La Union</v>
          </cell>
        </row>
        <row r="180">
          <cell r="D180" t="str">
            <v>Forest Lake La Union</v>
          </cell>
        </row>
        <row r="181">
          <cell r="D181" t="str">
            <v>Forest Lake CDO</v>
          </cell>
        </row>
        <row r="182">
          <cell r="D182" t="str">
            <v>Forest Lake CDO</v>
          </cell>
        </row>
        <row r="183">
          <cell r="D183" t="str">
            <v>Forest Lake CDO</v>
          </cell>
        </row>
        <row r="184">
          <cell r="D184" t="str">
            <v>Forest Lake CDO</v>
          </cell>
        </row>
        <row r="185">
          <cell r="D185" t="str">
            <v>Forest Lake Binan</v>
          </cell>
        </row>
        <row r="186">
          <cell r="D186" t="str">
            <v>Forest Lake General Santos</v>
          </cell>
        </row>
        <row r="187">
          <cell r="D187" t="str">
            <v>Forest Lake East Zambo</v>
          </cell>
        </row>
        <row r="188">
          <cell r="D188" t="str">
            <v>Forest Lake East Zambo</v>
          </cell>
        </row>
        <row r="189">
          <cell r="D189" t="str">
            <v>Forest Lake East Zambo</v>
          </cell>
        </row>
        <row r="190">
          <cell r="D190" t="str">
            <v>Forest Lake East Zambo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loans"/>
      <sheetName val="summary"/>
    </sheetNames>
    <sheetDataSet>
      <sheetData sheetId="0" refreshError="1">
        <row r="7">
          <cell r="D7">
            <v>0</v>
          </cell>
        </row>
        <row r="8">
          <cell r="D8" t="str">
            <v>Board of Directors</v>
          </cell>
        </row>
        <row r="9">
          <cell r="D9" t="str">
            <v>Board of Directors</v>
          </cell>
        </row>
        <row r="10">
          <cell r="D10" t="str">
            <v>OCEO</v>
          </cell>
        </row>
        <row r="11">
          <cell r="D11" t="str">
            <v>OCOO</v>
          </cell>
        </row>
        <row r="12">
          <cell r="D12" t="str">
            <v>OCOO</v>
          </cell>
        </row>
        <row r="13">
          <cell r="D13" t="str">
            <v>OCOO</v>
          </cell>
        </row>
        <row r="14">
          <cell r="D14" t="str">
            <v>OCRO</v>
          </cell>
        </row>
        <row r="15">
          <cell r="D15" t="str">
            <v>OCRO</v>
          </cell>
        </row>
        <row r="16">
          <cell r="D16" t="str">
            <v>OCRO</v>
          </cell>
        </row>
        <row r="17">
          <cell r="D17" t="str">
            <v>OCRO</v>
          </cell>
        </row>
        <row r="18">
          <cell r="D18" t="str">
            <v>OCRO</v>
          </cell>
        </row>
        <row r="19">
          <cell r="D19" t="str">
            <v>OCRO</v>
          </cell>
        </row>
        <row r="20">
          <cell r="D20" t="str">
            <v>OCRO</v>
          </cell>
        </row>
        <row r="21">
          <cell r="D21" t="str">
            <v>OCRO</v>
          </cell>
        </row>
        <row r="22">
          <cell r="D22" t="str">
            <v>OCFO</v>
          </cell>
        </row>
        <row r="23">
          <cell r="D23" t="str">
            <v>OCFO</v>
          </cell>
        </row>
        <row r="24">
          <cell r="D24" t="str">
            <v>OCFO</v>
          </cell>
        </row>
        <row r="25">
          <cell r="D25" t="str">
            <v>OCFO</v>
          </cell>
        </row>
        <row r="26">
          <cell r="D26" t="str">
            <v>OCFO</v>
          </cell>
        </row>
        <row r="27">
          <cell r="D27" t="str">
            <v>OCFO</v>
          </cell>
        </row>
        <row r="28">
          <cell r="D28" t="str">
            <v>OCFO</v>
          </cell>
        </row>
        <row r="29">
          <cell r="D29" t="str">
            <v>OCMO</v>
          </cell>
        </row>
        <row r="30">
          <cell r="D30" t="str">
            <v>OCMO</v>
          </cell>
        </row>
        <row r="31">
          <cell r="D31" t="str">
            <v>OCMO</v>
          </cell>
        </row>
        <row r="32">
          <cell r="D32" t="str">
            <v>OCMO</v>
          </cell>
        </row>
        <row r="33">
          <cell r="D33" t="str">
            <v>OCMO</v>
          </cell>
        </row>
        <row r="34">
          <cell r="D34" t="str">
            <v>OCMO</v>
          </cell>
        </row>
        <row r="35">
          <cell r="D35" t="str">
            <v>Leisure &amp; Resorts (Common)</v>
          </cell>
        </row>
        <row r="36">
          <cell r="D36" t="str">
            <v>Leisure &amp; Resorts (Common)</v>
          </cell>
        </row>
        <row r="37">
          <cell r="D37" t="str">
            <v>Leisure &amp; Resorts (Common)</v>
          </cell>
        </row>
        <row r="38">
          <cell r="D38" t="str">
            <v>Peninsula de Punta Fuego</v>
          </cell>
        </row>
        <row r="39">
          <cell r="D39" t="str">
            <v>Amara en Terrazas</v>
          </cell>
        </row>
        <row r="40">
          <cell r="D40" t="str">
            <v>Amara en Terrazas</v>
          </cell>
        </row>
        <row r="41">
          <cell r="D41" t="str">
            <v>Amara en Terrazas</v>
          </cell>
        </row>
        <row r="42">
          <cell r="D42" t="str">
            <v>Terrazas de Punta Fuego</v>
          </cell>
        </row>
        <row r="43">
          <cell r="D43" t="str">
            <v>Terrazas de Punta Fuego</v>
          </cell>
        </row>
        <row r="44">
          <cell r="D44" t="str">
            <v>Terrazas de Punta Fuego</v>
          </cell>
        </row>
        <row r="45">
          <cell r="D45" t="str">
            <v>Playa Calatagan Residential</v>
          </cell>
        </row>
        <row r="46">
          <cell r="D46" t="str">
            <v>Playa Calatagan Residential</v>
          </cell>
        </row>
        <row r="47">
          <cell r="D47" t="str">
            <v>Playa Calatagan Residential</v>
          </cell>
        </row>
        <row r="48">
          <cell r="D48" t="str">
            <v>Playa Calatagan Commercial</v>
          </cell>
        </row>
        <row r="49">
          <cell r="D49" t="str">
            <v>Playa Calatagan Commercial</v>
          </cell>
        </row>
        <row r="50">
          <cell r="D50" t="str">
            <v>Playa Calatagan Commercial</v>
          </cell>
        </row>
        <row r="51">
          <cell r="D51" t="str">
            <v>Club Punta Fuego Shares</v>
          </cell>
        </row>
        <row r="52">
          <cell r="D52" t="str">
            <v>Club Punta Fuego Shares</v>
          </cell>
        </row>
        <row r="53">
          <cell r="D53" t="str">
            <v>Leisure Farms</v>
          </cell>
        </row>
        <row r="54">
          <cell r="D54" t="str">
            <v>Leisure Farms</v>
          </cell>
        </row>
        <row r="55">
          <cell r="D55" t="str">
            <v>Leisure Farms</v>
          </cell>
        </row>
        <row r="56">
          <cell r="D56" t="str">
            <v>Leisure Farms</v>
          </cell>
        </row>
        <row r="57">
          <cell r="D57" t="str">
            <v>Ponderosa Leisure Farms</v>
          </cell>
        </row>
        <row r="58">
          <cell r="D58" t="str">
            <v>Ponderosa Leisure Farms</v>
          </cell>
        </row>
        <row r="59">
          <cell r="D59" t="str">
            <v>Ponderosa Leisure Farms</v>
          </cell>
        </row>
        <row r="60">
          <cell r="D60" t="str">
            <v>Playa Laiya Residential</v>
          </cell>
        </row>
        <row r="61">
          <cell r="D61" t="str">
            <v>Playa Laiya Residential</v>
          </cell>
        </row>
        <row r="62">
          <cell r="D62" t="str">
            <v>Playa Laiya Residential</v>
          </cell>
        </row>
        <row r="63">
          <cell r="D63" t="str">
            <v>Playa Laiya Commercial</v>
          </cell>
        </row>
        <row r="64">
          <cell r="D64" t="str">
            <v>Playa Laiya Commercial</v>
          </cell>
        </row>
        <row r="65">
          <cell r="D65" t="str">
            <v>Playa Laiya Commercial</v>
          </cell>
        </row>
        <row r="66">
          <cell r="D66" t="str">
            <v>Hacienda Escudero Residential</v>
          </cell>
        </row>
        <row r="67">
          <cell r="D67" t="str">
            <v>Hacienda Escudero Residential</v>
          </cell>
        </row>
        <row r="68">
          <cell r="D68" t="str">
            <v>Hacienda Escudero Residential</v>
          </cell>
        </row>
        <row r="69">
          <cell r="D69" t="str">
            <v>Hacienda Escudero Commercial</v>
          </cell>
        </row>
        <row r="70">
          <cell r="D70" t="str">
            <v>Hacienda Escudero Commercial</v>
          </cell>
        </row>
        <row r="71">
          <cell r="D71" t="str">
            <v>Hacienda Escudero Commercial</v>
          </cell>
        </row>
        <row r="72">
          <cell r="D72" t="str">
            <v>Fuego Hotels</v>
          </cell>
        </row>
        <row r="73">
          <cell r="D73" t="str">
            <v>Leisure Tourism</v>
          </cell>
        </row>
        <row r="74">
          <cell r="D74" t="str">
            <v>Leisure Tourism</v>
          </cell>
        </row>
        <row r="75">
          <cell r="D75" t="str">
            <v>Playa Calatagan Beach Resort</v>
          </cell>
        </row>
        <row r="76">
          <cell r="D76" t="str">
            <v>Playa Calatagan Hotel</v>
          </cell>
        </row>
        <row r="77">
          <cell r="D77" t="str">
            <v>Hacienda Escudero WaterPark</v>
          </cell>
        </row>
        <row r="78">
          <cell r="D78" t="str">
            <v>Hacienda Escudero Agritainment</v>
          </cell>
        </row>
        <row r="79">
          <cell r="D79" t="str">
            <v>Hacienda Escudero Hotel</v>
          </cell>
        </row>
        <row r="80">
          <cell r="D80" t="str">
            <v>Playa Laiya Beach Resort</v>
          </cell>
        </row>
        <row r="81">
          <cell r="D81" t="str">
            <v>Playa Laiya Hotel</v>
          </cell>
        </row>
        <row r="82">
          <cell r="D82" t="str">
            <v>Hometown Communities (Common)</v>
          </cell>
        </row>
        <row r="83">
          <cell r="D83" t="str">
            <v>Hometown Communities (Common)</v>
          </cell>
        </row>
        <row r="84">
          <cell r="D84" t="str">
            <v>Hometown Communities (Common)</v>
          </cell>
        </row>
        <row r="85">
          <cell r="D85" t="str">
            <v>Hometown Communities (Common)</v>
          </cell>
        </row>
        <row r="86">
          <cell r="D86" t="str">
            <v>MonteLago</v>
          </cell>
        </row>
        <row r="87">
          <cell r="D87" t="str">
            <v>MonteLago</v>
          </cell>
        </row>
        <row r="88">
          <cell r="D88" t="str">
            <v>MonteLago</v>
          </cell>
        </row>
        <row r="89">
          <cell r="D89" t="str">
            <v>MonteLago</v>
          </cell>
        </row>
        <row r="90">
          <cell r="D90" t="str">
            <v>MonteLago</v>
          </cell>
        </row>
        <row r="91">
          <cell r="D91" t="str">
            <v>Waterwood</v>
          </cell>
        </row>
        <row r="92">
          <cell r="D92" t="str">
            <v>Waterwood</v>
          </cell>
        </row>
        <row r="93">
          <cell r="D93" t="str">
            <v>Waterwood</v>
          </cell>
        </row>
        <row r="94">
          <cell r="D94" t="str">
            <v>Waterwood</v>
          </cell>
        </row>
        <row r="95">
          <cell r="D95" t="str">
            <v>Waterwood</v>
          </cell>
        </row>
        <row r="96">
          <cell r="D96" t="str">
            <v>Waterwood</v>
          </cell>
        </row>
        <row r="97">
          <cell r="D97" t="str">
            <v>Waterwood</v>
          </cell>
        </row>
        <row r="98">
          <cell r="D98" t="str">
            <v>Woodgroove (San Fernando)</v>
          </cell>
        </row>
        <row r="99">
          <cell r="D99" t="str">
            <v>Woodgroove (San Fernando)</v>
          </cell>
        </row>
        <row r="100">
          <cell r="D100" t="str">
            <v>Woodgroove (San Fernando)</v>
          </cell>
        </row>
        <row r="101">
          <cell r="D101" t="str">
            <v>Woodgroove (San Fernando)</v>
          </cell>
        </row>
        <row r="102">
          <cell r="D102" t="str">
            <v>Woodgroove (San Fernando)</v>
          </cell>
        </row>
        <row r="103">
          <cell r="D103" t="str">
            <v>Zamboanga</v>
          </cell>
        </row>
        <row r="104">
          <cell r="D104" t="str">
            <v>Zamboanga</v>
          </cell>
        </row>
        <row r="105">
          <cell r="D105" t="str">
            <v>Zamboanga</v>
          </cell>
        </row>
        <row r="106">
          <cell r="D106" t="str">
            <v>Zamboanga</v>
          </cell>
        </row>
        <row r="107">
          <cell r="D107" t="str">
            <v>Zamboanga</v>
          </cell>
        </row>
        <row r="108">
          <cell r="D108" t="str">
            <v>Woodside Garden</v>
          </cell>
        </row>
        <row r="109">
          <cell r="D109" t="str">
            <v>Woodside Garden</v>
          </cell>
        </row>
        <row r="110">
          <cell r="D110" t="str">
            <v>Woodside Garden</v>
          </cell>
        </row>
        <row r="111">
          <cell r="D111" t="str">
            <v>Woodside Park</v>
          </cell>
        </row>
        <row r="112">
          <cell r="D112" t="str">
            <v>Woodside Park</v>
          </cell>
        </row>
        <row r="113">
          <cell r="D113" t="str">
            <v>Woodside Park</v>
          </cell>
        </row>
        <row r="114">
          <cell r="D114" t="str">
            <v>Woodside Park</v>
          </cell>
        </row>
        <row r="115">
          <cell r="D115" t="str">
            <v>Woodside Park</v>
          </cell>
        </row>
        <row r="116">
          <cell r="D116" t="str">
            <v>Lakewood</v>
          </cell>
        </row>
        <row r="117">
          <cell r="D117" t="str">
            <v>Lakewood</v>
          </cell>
        </row>
        <row r="118">
          <cell r="D118" t="str">
            <v>Lakewood</v>
          </cell>
        </row>
        <row r="119">
          <cell r="D119" t="str">
            <v xml:space="preserve">Courtyard @ Lakewood </v>
          </cell>
        </row>
        <row r="120">
          <cell r="D120" t="str">
            <v xml:space="preserve">Courtyard @ Lakewood </v>
          </cell>
        </row>
        <row r="121">
          <cell r="D121" t="str">
            <v xml:space="preserve">Courtyard @ Lakewood </v>
          </cell>
        </row>
        <row r="122">
          <cell r="D122" t="str">
            <v xml:space="preserve">Courtyard @ Lakewood </v>
          </cell>
        </row>
        <row r="123">
          <cell r="D123" t="str">
            <v xml:space="preserve">Courtyard @ Lakewood </v>
          </cell>
        </row>
        <row r="124">
          <cell r="D124" t="str">
            <v xml:space="preserve">Courtyard @ Lakewood </v>
          </cell>
        </row>
        <row r="125">
          <cell r="D125" t="str">
            <v>Pacific Heights</v>
          </cell>
        </row>
        <row r="126">
          <cell r="D126" t="str">
            <v>Ridgewood</v>
          </cell>
        </row>
        <row r="127">
          <cell r="D127" t="str">
            <v>Ridgewood</v>
          </cell>
        </row>
        <row r="128">
          <cell r="D128" t="str">
            <v>Urban Communities (Common)</v>
          </cell>
        </row>
        <row r="129">
          <cell r="D129" t="str">
            <v>Urban Communities (Common)</v>
          </cell>
        </row>
        <row r="130">
          <cell r="D130" t="str">
            <v>Urban Communities (Common)</v>
          </cell>
        </row>
        <row r="131">
          <cell r="D131" t="str">
            <v>Urban Communities (Common)</v>
          </cell>
        </row>
        <row r="132">
          <cell r="D132" t="str">
            <v>Tribeca</v>
          </cell>
        </row>
        <row r="133">
          <cell r="D133" t="str">
            <v>Tribeca</v>
          </cell>
        </row>
        <row r="134">
          <cell r="D134" t="str">
            <v>Tribeca</v>
          </cell>
        </row>
        <row r="135">
          <cell r="D135" t="str">
            <v>Tribeca</v>
          </cell>
        </row>
        <row r="136">
          <cell r="D136" t="str">
            <v>Tribeca</v>
          </cell>
        </row>
        <row r="137">
          <cell r="D137" t="str">
            <v>Stonecrest</v>
          </cell>
        </row>
        <row r="138">
          <cell r="D138" t="str">
            <v>Stonecrest</v>
          </cell>
        </row>
        <row r="139">
          <cell r="D139" t="str">
            <v>Stonecrest</v>
          </cell>
        </row>
        <row r="140">
          <cell r="D140" t="str">
            <v>VisMin (Common)</v>
          </cell>
        </row>
        <row r="141">
          <cell r="D141" t="str">
            <v>VisMin (Common)</v>
          </cell>
        </row>
        <row r="142">
          <cell r="D142" t="str">
            <v>VisMin (Common)</v>
          </cell>
        </row>
        <row r="143">
          <cell r="D143" t="str">
            <v>VisMin (Common)</v>
          </cell>
        </row>
        <row r="144">
          <cell r="D144" t="str">
            <v>Monterrazas de Cebu</v>
          </cell>
        </row>
        <row r="145">
          <cell r="D145" t="str">
            <v>Monterrazas de Cebu</v>
          </cell>
        </row>
        <row r="146">
          <cell r="D146" t="str">
            <v>Monterrazas de Cebu</v>
          </cell>
        </row>
        <row r="147">
          <cell r="D147" t="str">
            <v>Monterrazas de Cebu</v>
          </cell>
        </row>
        <row r="148">
          <cell r="D148" t="str">
            <v>Monterrazas de Cebu</v>
          </cell>
        </row>
        <row r="149">
          <cell r="D149" t="str">
            <v>Mall Management (LPCI Common)</v>
          </cell>
        </row>
        <row r="150">
          <cell r="D150" t="str">
            <v>Mall Management (LPCI Common)</v>
          </cell>
        </row>
        <row r="151">
          <cell r="D151" t="str">
            <v>Mall Management (LPCI Common)</v>
          </cell>
        </row>
        <row r="152">
          <cell r="D152" t="str">
            <v>NE Pacific</v>
          </cell>
        </row>
        <row r="153">
          <cell r="D153" t="str">
            <v>PM Lucena</v>
          </cell>
        </row>
        <row r="154">
          <cell r="D154" t="str">
            <v>PM Legazpi</v>
          </cell>
        </row>
        <row r="155">
          <cell r="D155" t="str">
            <v>CBD Legazpi</v>
          </cell>
        </row>
        <row r="156">
          <cell r="D156" t="str">
            <v>LCC Davao</v>
          </cell>
        </row>
        <row r="157">
          <cell r="D157" t="str">
            <v>Forest Lake Management</v>
          </cell>
        </row>
        <row r="158">
          <cell r="D158" t="str">
            <v>Forest Lake Management</v>
          </cell>
        </row>
        <row r="159">
          <cell r="D159" t="str">
            <v>Forest Lake Management</v>
          </cell>
        </row>
        <row r="160">
          <cell r="D160" t="str">
            <v>Forest Lake Management</v>
          </cell>
        </row>
        <row r="161">
          <cell r="D161" t="str">
            <v>Forest Lake Management</v>
          </cell>
        </row>
        <row r="162">
          <cell r="D162" t="str">
            <v>Forest Lake Management</v>
          </cell>
        </row>
        <row r="163">
          <cell r="D163" t="str">
            <v>Forest Lake Management</v>
          </cell>
        </row>
        <row r="164">
          <cell r="D164" t="str">
            <v>Forest Lake Iloilo</v>
          </cell>
        </row>
        <row r="165">
          <cell r="D165" t="str">
            <v>Forest Lake Iloilo</v>
          </cell>
        </row>
        <row r="166">
          <cell r="D166" t="str">
            <v>Forest Lake Iloilo</v>
          </cell>
        </row>
        <row r="167">
          <cell r="D167" t="str">
            <v>Forest Lake Iloilo</v>
          </cell>
        </row>
        <row r="168">
          <cell r="D168" t="str">
            <v>Forest Lake Zambo</v>
          </cell>
        </row>
        <row r="169">
          <cell r="D169" t="str">
            <v>Forest Lake Zambo</v>
          </cell>
        </row>
        <row r="170">
          <cell r="D170" t="str">
            <v>Forest Lake Zambo</v>
          </cell>
        </row>
        <row r="171">
          <cell r="D171" t="str">
            <v>Forest Lake Zambo</v>
          </cell>
        </row>
        <row r="172">
          <cell r="D172" t="str">
            <v>Forest Lake Davao</v>
          </cell>
        </row>
        <row r="173">
          <cell r="D173" t="str">
            <v>Forest Lake Davao</v>
          </cell>
        </row>
        <row r="174">
          <cell r="D174" t="str">
            <v>Forest Lake Davao</v>
          </cell>
        </row>
        <row r="175">
          <cell r="D175" t="str">
            <v>Forest Lake Davao</v>
          </cell>
        </row>
        <row r="176">
          <cell r="D176" t="str">
            <v>Forest Lake San Pedro</v>
          </cell>
        </row>
        <row r="177">
          <cell r="D177" t="str">
            <v>Forest Lake La Union</v>
          </cell>
        </row>
        <row r="178">
          <cell r="D178" t="str">
            <v>Forest Lake La Union</v>
          </cell>
        </row>
        <row r="179">
          <cell r="D179" t="str">
            <v>Forest Lake La Union</v>
          </cell>
        </row>
        <row r="180">
          <cell r="D180" t="str">
            <v>Forest Lake La Union</v>
          </cell>
        </row>
        <row r="181">
          <cell r="D181" t="str">
            <v>Forest Lake CDO</v>
          </cell>
        </row>
        <row r="182">
          <cell r="D182" t="str">
            <v>Forest Lake CDO</v>
          </cell>
        </row>
        <row r="183">
          <cell r="D183" t="str">
            <v>Forest Lake CDO</v>
          </cell>
        </row>
        <row r="184">
          <cell r="D184" t="str">
            <v>Forest Lake CDO</v>
          </cell>
        </row>
        <row r="185">
          <cell r="D185" t="str">
            <v>Forest Lake Binan</v>
          </cell>
        </row>
        <row r="186">
          <cell r="D186" t="str">
            <v>Forest Lake General Santos</v>
          </cell>
        </row>
        <row r="187">
          <cell r="D187" t="str">
            <v>Forest Lake East Zambo</v>
          </cell>
        </row>
        <row r="188">
          <cell r="D188" t="str">
            <v>Forest Lake East Zambo</v>
          </cell>
        </row>
        <row r="189">
          <cell r="D189" t="str">
            <v>Forest Lake East Zambo</v>
          </cell>
        </row>
        <row r="190">
          <cell r="D190" t="str">
            <v>Forest Lake East Zambo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CRC info sheet"/>
      <sheetName val="manpower dbase"/>
      <sheetName val="crc database"/>
      <sheetName val="BUDGET SUMMARY"/>
      <sheetName val="CAPEX WORKSHEET"/>
      <sheetName val="Definitions"/>
      <sheetName val="People Cost"/>
      <sheetName val="Uniform"/>
      <sheetName val="Food &amp; Subsistence"/>
      <sheetName val="Transportation"/>
      <sheetName val="domestic_travel dbase"/>
      <sheetName val="Domestic Travel"/>
      <sheetName val="Domestic Travel Incentive"/>
      <sheetName val="Foreign Travel"/>
      <sheetName val="Gas &amp; Oil"/>
      <sheetName val="gas dtb"/>
      <sheetName val="Books &amp; Subscriptions"/>
      <sheetName val="Photocopying &amp; Printing"/>
      <sheetName val="Housekeeping Supplies"/>
      <sheetName val="Ofc Supplies"/>
      <sheetName val="ofc supplies database"/>
      <sheetName val="Ofc Supplies - Emp Comp Loan"/>
      <sheetName val="Farm Supplies"/>
      <sheetName val="Postage"/>
      <sheetName val="Telephone-Landline"/>
      <sheetName val="Radio"/>
      <sheetName val="Cellphone"/>
      <sheetName val="cellphone dbase"/>
      <sheetName val="Internet"/>
      <sheetName val="Meetings &amp; Conferences"/>
      <sheetName val="Electricity"/>
      <sheetName val="Water"/>
      <sheetName val="Janitorial"/>
      <sheetName val="Security"/>
      <sheetName val="Manpower Services"/>
      <sheetName val="Rental Exp"/>
      <sheetName val="Rent-Vehicle_database"/>
      <sheetName val="Rental Exp-Vehicle"/>
      <sheetName val="Rental Exp-Employee Car Plan"/>
      <sheetName val="car plan dbase"/>
      <sheetName val="Cusa Expense"/>
      <sheetName val="Rep &amp; Maint"/>
      <sheetName val="Rep &amp; Maint-Employee Car Plan"/>
      <sheetName val="Rep-car dtb"/>
      <sheetName val="Rep &amp; Maint-Memparks"/>
      <sheetName val="Audit Fees"/>
      <sheetName val="Legal Fees"/>
      <sheetName val="PMF"/>
      <sheetName val="Prof Fee-Others"/>
      <sheetName val="PMF-Interco"/>
      <sheetName val="Service Fee"/>
      <sheetName val="Car Insurance"/>
      <sheetName val="Insurance-Emp Car Plan"/>
      <sheetName val="insurance dtb"/>
      <sheetName val="Property Insurance"/>
      <sheetName val="Business Permit"/>
      <sheetName val="Car Registration"/>
      <sheetName val="car reg dbase"/>
      <sheetName val="Car Registration-Emp Car Plan"/>
      <sheetName val="emp car reg dbase"/>
      <sheetName val="BIR Registration"/>
      <sheetName val="Documentary Stamps"/>
      <sheetName val="Realty &amp; Other Fixed Taxes"/>
      <sheetName val="Land Processing Fee"/>
      <sheetName val="Fringe Benefit Tax"/>
      <sheetName val="Other Taxes &amp; Licenses"/>
      <sheetName val="Notarial Expenses"/>
      <sheetName val="Membership"/>
      <sheetName val="Bank Charges"/>
      <sheetName val="ADA"/>
      <sheetName val="Miscellaneous"/>
      <sheetName val="Company Gifts"/>
      <sheetName val="Rep &amp; Ent"/>
      <sheetName val="Dontn &amp; Contrbtn"/>
      <sheetName val="Commission-Variable"/>
      <sheetName val="Commission-Fixed"/>
      <sheetName val="Ads &amp; Promo"/>
      <sheetName val="Events (Selling)"/>
      <sheetName val="Sponsorship_Exhibits"/>
      <sheetName val="Press_Media"/>
      <sheetName val="2007A_2008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 &amp; TOC"/>
      <sheetName val="Assumption Sheet"/>
      <sheetName val="Sales"/>
      <sheetName val="dbase"/>
      <sheetName val="RC list"/>
      <sheetName val="Info_Sheet_&amp;_TOC"/>
      <sheetName val="Assumption_Sheet"/>
      <sheetName val="RC_list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Jan</v>
          </cell>
        </row>
        <row r="8">
          <cell r="B8" t="str">
            <v>Feb</v>
          </cell>
        </row>
        <row r="9">
          <cell r="B9" t="str">
            <v>Mar</v>
          </cell>
        </row>
        <row r="10">
          <cell r="B10" t="str">
            <v>Apr</v>
          </cell>
        </row>
        <row r="11">
          <cell r="B11" t="str">
            <v>May</v>
          </cell>
        </row>
        <row r="12">
          <cell r="B12" t="str">
            <v>Jun</v>
          </cell>
        </row>
        <row r="13">
          <cell r="B13" t="str">
            <v>Jul</v>
          </cell>
        </row>
        <row r="14">
          <cell r="B14" t="str">
            <v>Aug</v>
          </cell>
        </row>
        <row r="15">
          <cell r="B15" t="str">
            <v>Sep</v>
          </cell>
        </row>
        <row r="16">
          <cell r="B16" t="str">
            <v>Oct</v>
          </cell>
        </row>
        <row r="17">
          <cell r="B17" t="str">
            <v>Nov</v>
          </cell>
        </row>
        <row r="18">
          <cell r="B18" t="str">
            <v>Dec</v>
          </cell>
        </row>
        <row r="22">
          <cell r="B22">
            <v>2007</v>
          </cell>
        </row>
        <row r="23">
          <cell r="B23">
            <v>2008</v>
          </cell>
        </row>
        <row r="24">
          <cell r="B24">
            <v>2009</v>
          </cell>
        </row>
        <row r="25">
          <cell r="B25">
            <v>2010</v>
          </cell>
        </row>
        <row r="26">
          <cell r="B26">
            <v>2011</v>
          </cell>
        </row>
        <row r="27">
          <cell r="B27">
            <v>2012</v>
          </cell>
        </row>
      </sheetData>
      <sheetData sheetId="4" refreshError="1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 LIST"/>
      <sheetName val="TOC"/>
      <sheetName val="BALANCE SHEET"/>
      <sheetName val="Receivables"/>
      <sheetName val="Invty &amp; Real Estate for Sale"/>
      <sheetName val="Due (to) From Related Parties"/>
      <sheetName val="Other Current Assets"/>
      <sheetName val="Investments"/>
      <sheetName val="PPE"/>
      <sheetName val="Investment Properties"/>
      <sheetName val="Other Noncurrent Assets"/>
      <sheetName val="Accrued Expense &amp; Other CL"/>
      <sheetName val="Movements"/>
      <sheetName val="SALES BY STATUS"/>
      <sheetName val="List"/>
      <sheetName val="RC_LIST"/>
      <sheetName val="BALANCE_SHEET"/>
      <sheetName val="Invty_&amp;_Real_Estate_for_Sale"/>
      <sheetName val="Due_(to)_From_Related_Parties"/>
      <sheetName val="Other_Current_Assets"/>
      <sheetName val="Investment_Properties"/>
      <sheetName val="Other_Noncurrent_Assets"/>
      <sheetName val="Accrued_Expense_&amp;_Other_CL"/>
      <sheetName val="SALES_BY_STATUS"/>
    </sheetNames>
    <sheetDataSet>
      <sheetData sheetId="0" refreshError="1">
        <row r="7">
          <cell r="E7">
            <v>0</v>
          </cell>
        </row>
        <row r="8">
          <cell r="E8" t="str">
            <v>Landco Pacific Corporation</v>
          </cell>
        </row>
        <row r="9">
          <cell r="E9" t="str">
            <v>Landco Pacific Corporation</v>
          </cell>
        </row>
        <row r="10">
          <cell r="E10" t="str">
            <v>Fuego Land Corporation</v>
          </cell>
        </row>
        <row r="11">
          <cell r="E11" t="str">
            <v>Fuego Land Corporation</v>
          </cell>
        </row>
        <row r="12">
          <cell r="E12" t="str">
            <v>Landco Pacific Corporation</v>
          </cell>
        </row>
        <row r="13">
          <cell r="E13" t="str">
            <v>Fuego Development Corporation</v>
          </cell>
        </row>
        <row r="14">
          <cell r="E14" t="str">
            <v>Landco Pacific Corporation</v>
          </cell>
        </row>
        <row r="15">
          <cell r="E15" t="str">
            <v>Leisure Farms Tagaytay, Inc.</v>
          </cell>
        </row>
        <row r="16">
          <cell r="E16" t="str">
            <v>Landco Leisure Development, Inc.</v>
          </cell>
        </row>
        <row r="17">
          <cell r="E17" t="str">
            <v>Landco Pacific Corporation</v>
          </cell>
        </row>
        <row r="18">
          <cell r="E18" t="str">
            <v>Landco Pacific Corporation</v>
          </cell>
        </row>
        <row r="19">
          <cell r="E19" t="str">
            <v>Fuego Hotels &amp; Property Mgmt. Inc.</v>
          </cell>
        </row>
        <row r="20">
          <cell r="E20" t="str">
            <v>Landco Pacific Corporation</v>
          </cell>
        </row>
        <row r="21">
          <cell r="E21" t="str">
            <v>Landco Pacific Corporation</v>
          </cell>
        </row>
        <row r="22">
          <cell r="E22" t="str">
            <v>Landco Pacific Corporation</v>
          </cell>
        </row>
        <row r="23">
          <cell r="E23" t="str">
            <v>Landco Pacific Corporation</v>
          </cell>
        </row>
        <row r="24">
          <cell r="E24" t="str">
            <v>Landco Pacific Corporation</v>
          </cell>
        </row>
        <row r="25">
          <cell r="E25" t="str">
            <v>Landco Pacific Corporation</v>
          </cell>
        </row>
        <row r="26">
          <cell r="E26" t="str">
            <v>Landco Pacific Corporation</v>
          </cell>
        </row>
        <row r="27">
          <cell r="E27" t="str">
            <v>Landco Pacific Corporation</v>
          </cell>
        </row>
        <row r="28">
          <cell r="E28" t="str">
            <v>Landco Pacific Corporation</v>
          </cell>
        </row>
        <row r="29">
          <cell r="E29" t="str">
            <v>Landco Pacific Corporation</v>
          </cell>
        </row>
        <row r="30">
          <cell r="E30" t="str">
            <v>Waterwood Land Incorporated</v>
          </cell>
        </row>
        <row r="31">
          <cell r="E31" t="str">
            <v>Landco Bulacan Properties Inc.</v>
          </cell>
        </row>
        <row r="32">
          <cell r="E32" t="str">
            <v>Landco Pacific Corporation</v>
          </cell>
        </row>
        <row r="33">
          <cell r="E33" t="str">
            <v>Landco Pacific Corporation</v>
          </cell>
        </row>
        <row r="34">
          <cell r="E34" t="str">
            <v>Landco Urdaneta Properties, Inc.</v>
          </cell>
        </row>
        <row r="35">
          <cell r="E35" t="str">
            <v>Landco NE Resources Ventures, Inc.</v>
          </cell>
        </row>
        <row r="36">
          <cell r="E36" t="str">
            <v>Nueva Ecija Land Co., Inc.</v>
          </cell>
        </row>
        <row r="37">
          <cell r="E37" t="str">
            <v>Nueva Ecija Land Co., Inc.</v>
          </cell>
        </row>
        <row r="38">
          <cell r="E38" t="str">
            <v>Landco Pacific Corporation</v>
          </cell>
        </row>
        <row r="39">
          <cell r="E39" t="str">
            <v>First Pacific Cebu Land Co., Inc.</v>
          </cell>
        </row>
        <row r="40">
          <cell r="E40" t="str">
            <v>Landco Pacific Corporation</v>
          </cell>
        </row>
        <row r="41">
          <cell r="E41" t="str">
            <v>Lucena Land Corporation</v>
          </cell>
        </row>
        <row r="42">
          <cell r="E42" t="str">
            <v>Landco Pacific Corporation</v>
          </cell>
        </row>
        <row r="43">
          <cell r="E43" t="str">
            <v>Landco Pacific Corporation</v>
          </cell>
        </row>
        <row r="44">
          <cell r="E44" t="str">
            <v>Landco Pacific Corporation</v>
          </cell>
        </row>
        <row r="45">
          <cell r="E45" t="str">
            <v>Landco Pacific Centers, Inc.</v>
          </cell>
        </row>
        <row r="46">
          <cell r="E46" t="str">
            <v>NE Pacific Shopping Centers Corp.</v>
          </cell>
        </row>
        <row r="47">
          <cell r="E47" t="str">
            <v>Pacific Mall Corporation</v>
          </cell>
        </row>
        <row r="48">
          <cell r="E48" t="str">
            <v>Pacific Mall Corporation</v>
          </cell>
        </row>
        <row r="49">
          <cell r="E49" t="str">
            <v>Landco Pacific Corporation</v>
          </cell>
        </row>
        <row r="50">
          <cell r="E50" t="str">
            <v>Landco Corporate Center, Inc.</v>
          </cell>
        </row>
        <row r="51">
          <cell r="E51" t="str">
            <v>FL Memorial Parks, Inc.</v>
          </cell>
        </row>
        <row r="52">
          <cell r="E52" t="str">
            <v>Forest Lake Development, Inc.</v>
          </cell>
        </row>
        <row r="53">
          <cell r="E53" t="str">
            <v>Forest Lake Development, Inc.</v>
          </cell>
        </row>
        <row r="54">
          <cell r="E54" t="str">
            <v>Forest Lake Development, Inc.</v>
          </cell>
        </row>
        <row r="55">
          <cell r="E55" t="str">
            <v>Forest Lake San Pedro, Inc.</v>
          </cell>
        </row>
        <row r="56">
          <cell r="E56" t="str">
            <v>FL Memorial Parks, Inc.</v>
          </cell>
        </row>
        <row r="57">
          <cell r="E57" t="str">
            <v>FL Memorial Parks, Inc.</v>
          </cell>
        </row>
        <row r="58">
          <cell r="E58" t="str">
            <v>Forest Lake Manila South, Inc.</v>
          </cell>
        </row>
        <row r="59">
          <cell r="E59" t="str">
            <v>Forest Lake General Santos, Inc.</v>
          </cell>
        </row>
        <row r="60">
          <cell r="E60" t="str">
            <v>Zambopark Ventures, Inc.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E7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 database"/>
      <sheetName val="RC info sheet"/>
      <sheetName val="ToC"/>
      <sheetName val="Proj Specs"/>
      <sheetName val="Pricing"/>
      <sheetName val="Sales Velocity"/>
      <sheetName val="Terms"/>
      <sheetName val="DB.Cash (Def) Open Lots"/>
      <sheetName val="DB.Cash (Def) H&amp;L"/>
      <sheetName val="DB.Install (2) Open Lots"/>
      <sheetName val="Sales Dist (PhP)"/>
      <sheetName val="DB.Mktg (Open Lots)"/>
      <sheetName val="DB.Mktg (H&amp;L)"/>
      <sheetName val="Sales Dist (Units)"/>
      <sheetName val="TCP"/>
      <sheetName val="Cash"/>
      <sheetName val="Cash(Deferred)"/>
      <sheetName val="Installments"/>
      <sheetName val="VAT (Install)"/>
      <sheetName val="VAT (Cash)"/>
      <sheetName val="VAT (Deferred)"/>
      <sheetName val="Install (1)"/>
      <sheetName val="Install (2)"/>
      <sheetName val="Marketing"/>
      <sheetName val="Install (3)"/>
      <sheetName val="Fin Summary"/>
      <sheetName val="DB.Install (1) Open Lots"/>
      <sheetName val="DB.Cash (Spot) H&amp;L"/>
      <sheetName val="DB.Cash (Spot) Open Lots"/>
      <sheetName val="DB.Install (3) Open Lots"/>
      <sheetName val="DB.Install (1) H&amp;L"/>
      <sheetName val="DB.Install (2) H&amp;L"/>
      <sheetName val="DB.Install (3) H&amp;L"/>
      <sheetName val="SALES BY STATUS"/>
      <sheetName val="SALES PER MONTH (2008)"/>
      <sheetName val="dbase"/>
      <sheetName val="RC_database"/>
      <sheetName val="RC_info_sheet"/>
      <sheetName val="Proj_Specs"/>
      <sheetName val="Sales_Velocity"/>
      <sheetName val="DB_Cash_(Def)_Open_Lots"/>
      <sheetName val="DB_Cash_(Def)_H&amp;L"/>
      <sheetName val="DB_Install_(2)_Open_Lots"/>
      <sheetName val="Sales_Dist_(PhP)"/>
      <sheetName val="DB_Mktg_(Open_Lots)"/>
      <sheetName val="DB_Mktg_(H&amp;L)"/>
      <sheetName val="Sales_Dist_(Units)"/>
      <sheetName val="VAT_(Install)"/>
      <sheetName val="VAT_(Cash)"/>
      <sheetName val="VAT_(Deferred)"/>
      <sheetName val="Install_(1)"/>
      <sheetName val="Install_(2)"/>
      <sheetName val="Install_(3)"/>
      <sheetName val="Fin_Summary"/>
      <sheetName val="DB_Install_(1)_Open_Lots"/>
      <sheetName val="DB_Cash_(Spot)_H&amp;L"/>
      <sheetName val="DB_Cash_(Spot)_Open_Lots"/>
      <sheetName val="DB_Install_(3)_Open_Lots"/>
      <sheetName val="DB_Install_(1)_H&amp;L"/>
      <sheetName val="DB_Install_(2)_H&amp;L"/>
      <sheetName val="DB_Install_(3)_H&amp;L"/>
      <sheetName val="SALES_BY_STATUS"/>
      <sheetName val="SALES_PER_MONTH_(2008)"/>
    </sheetNames>
    <sheetDataSet>
      <sheetData sheetId="0" refreshError="1">
        <row r="7">
          <cell r="B7">
            <v>0</v>
          </cell>
        </row>
        <row r="8">
          <cell r="B8" t="str">
            <v>Board of Directors</v>
          </cell>
        </row>
        <row r="9">
          <cell r="B9" t="str">
            <v>OCEO</v>
          </cell>
        </row>
        <row r="10">
          <cell r="B10" t="str">
            <v>HROD</v>
          </cell>
        </row>
        <row r="11">
          <cell r="B11" t="str">
            <v>OCOO</v>
          </cell>
        </row>
        <row r="12">
          <cell r="B12" t="str">
            <v>Corporate Business Devt</v>
          </cell>
        </row>
        <row r="13">
          <cell r="B13" t="str">
            <v>Landco Homes</v>
          </cell>
        </row>
        <row r="14">
          <cell r="B14" t="str">
            <v>Property Management/Operations</v>
          </cell>
        </row>
        <row r="15">
          <cell r="B15" t="str">
            <v>Corporate Technical</v>
          </cell>
        </row>
        <row r="16">
          <cell r="B16" t="str">
            <v>OCFO</v>
          </cell>
        </row>
        <row r="17">
          <cell r="B17" t="str">
            <v>Treasury</v>
          </cell>
        </row>
        <row r="18">
          <cell r="B18" t="str">
            <v>Corporate Finance</v>
          </cell>
        </row>
        <row r="19">
          <cell r="B19" t="str">
            <v>General Accounting</v>
          </cell>
        </row>
        <row r="20">
          <cell r="B20" t="str">
            <v>Systems &amp; Process</v>
          </cell>
        </row>
        <row r="21">
          <cell r="B21" t="str">
            <v>Corporate IT</v>
          </cell>
        </row>
        <row r="22">
          <cell r="B22" t="str">
            <v>Tax Planning &amp; Compliance</v>
          </cell>
        </row>
        <row r="23">
          <cell r="B23" t="str">
            <v>Purchasing &amp; Admin</v>
          </cell>
        </row>
        <row r="24">
          <cell r="B24" t="str">
            <v>Sales Administration</v>
          </cell>
        </row>
        <row r="25">
          <cell r="B25" t="str">
            <v>OCMO</v>
          </cell>
        </row>
        <row r="26">
          <cell r="B26" t="str">
            <v>Corporate Communications</v>
          </cell>
        </row>
        <row r="27">
          <cell r="B27" t="str">
            <v>Marketing Services</v>
          </cell>
        </row>
        <row r="28">
          <cell r="B28" t="str">
            <v>Sales In-house</v>
          </cell>
        </row>
        <row r="29">
          <cell r="B29" t="str">
            <v>Sales Elite</v>
          </cell>
        </row>
        <row r="30">
          <cell r="B30" t="str">
            <v>Sales Allied</v>
          </cell>
        </row>
        <row r="31">
          <cell r="B31" t="str">
            <v>Sales International</v>
          </cell>
        </row>
        <row r="32">
          <cell r="B32" t="str">
            <v>Residential Resorts (Common)</v>
          </cell>
        </row>
        <row r="38">
          <cell r="B38" t="str">
            <v>Punta Fuego</v>
          </cell>
        </row>
        <row r="43">
          <cell r="B43" t="str">
            <v>Amara</v>
          </cell>
        </row>
        <row r="48">
          <cell r="B48" t="str">
            <v>Terrazas (Common)</v>
          </cell>
        </row>
        <row r="53">
          <cell r="B53" t="str">
            <v>Terrazas 1a (Peace)</v>
          </cell>
        </row>
        <row r="58">
          <cell r="B58" t="str">
            <v>Terrazas 2 (MB)</v>
          </cell>
        </row>
        <row r="63">
          <cell r="B63" t="str">
            <v>Terrazas 1b (Lhuillier)</v>
          </cell>
        </row>
        <row r="68">
          <cell r="B68" t="str">
            <v>Terrazas 3 (Angara/SR)</v>
          </cell>
        </row>
        <row r="73">
          <cell r="B73" t="str">
            <v>Terrazas 1c (Angara/SR/Lhuillier)</v>
          </cell>
        </row>
        <row r="78">
          <cell r="B78" t="str">
            <v>Playa Residential</v>
          </cell>
        </row>
        <row r="83">
          <cell r="B83" t="str">
            <v>Playa Commercial</v>
          </cell>
        </row>
        <row r="88">
          <cell r="B88" t="str">
            <v>PF Shares</v>
          </cell>
        </row>
        <row r="93">
          <cell r="B93" t="str">
            <v>Leisure Farms</v>
          </cell>
        </row>
        <row r="98">
          <cell r="B98" t="str">
            <v>Ponderosa (Common)</v>
          </cell>
        </row>
        <row r="103">
          <cell r="B103" t="str">
            <v>Ponderosa 1</v>
          </cell>
        </row>
        <row r="108">
          <cell r="B108" t="str">
            <v>Ponderosa 2</v>
          </cell>
        </row>
        <row r="113">
          <cell r="B113" t="str">
            <v>Ponderosa Heights</v>
          </cell>
        </row>
        <row r="118">
          <cell r="B118" t="str">
            <v>Fuego Hotels</v>
          </cell>
        </row>
        <row r="119">
          <cell r="B119" t="str">
            <v>FHP Common</v>
          </cell>
        </row>
        <row r="126">
          <cell r="B126" t="str">
            <v>Waterwood (Common)</v>
          </cell>
        </row>
        <row r="132">
          <cell r="B132" t="str">
            <v>Waterwood 1</v>
          </cell>
        </row>
        <row r="138">
          <cell r="B138" t="str">
            <v>Waterwood 2a</v>
          </cell>
        </row>
        <row r="144">
          <cell r="B144" t="str">
            <v>Waterwood 2b</v>
          </cell>
        </row>
        <row r="150">
          <cell r="B150" t="str">
            <v>Waterwood 2c</v>
          </cell>
        </row>
        <row r="156">
          <cell r="B156" t="str">
            <v>Waterwood 1 LO</v>
          </cell>
        </row>
        <row r="157">
          <cell r="B157" t="str">
            <v>Waterwood 2a LO</v>
          </cell>
        </row>
        <row r="158">
          <cell r="B158" t="str">
            <v>Waterwood 2b LO</v>
          </cell>
        </row>
        <row r="159">
          <cell r="B159" t="str">
            <v>Woodside Gdn</v>
          </cell>
        </row>
        <row r="165">
          <cell r="B165" t="str">
            <v>Woodside Park</v>
          </cell>
        </row>
        <row r="171">
          <cell r="B171" t="str">
            <v>Lakewood (Common)</v>
          </cell>
        </row>
        <row r="177">
          <cell r="B177" t="str">
            <v>Lakewood 1</v>
          </cell>
        </row>
        <row r="183">
          <cell r="B183" t="str">
            <v>Lakewood Exp</v>
          </cell>
        </row>
        <row r="189">
          <cell r="B189" t="str">
            <v>Pacific Heights</v>
          </cell>
        </row>
        <row r="195">
          <cell r="B195" t="str">
            <v>Ridgewood</v>
          </cell>
        </row>
        <row r="202">
          <cell r="B202" t="str">
            <v>FH South MM  (Common)</v>
          </cell>
        </row>
        <row r="208">
          <cell r="B208" t="str">
            <v>Stonecrest</v>
          </cell>
        </row>
        <row r="213">
          <cell r="B213" t="str">
            <v>MonteLago</v>
          </cell>
        </row>
        <row r="220">
          <cell r="B220" t="str">
            <v>Escudero</v>
          </cell>
        </row>
        <row r="225">
          <cell r="B225" t="str">
            <v>NEQC</v>
          </cell>
        </row>
        <row r="231">
          <cell r="B231" t="str">
            <v>Mall Management (LPCI Common)</v>
          </cell>
        </row>
        <row r="239">
          <cell r="B239" t="str">
            <v>NE Pacific</v>
          </cell>
        </row>
        <row r="246">
          <cell r="B246" t="str">
            <v>PM Lucena</v>
          </cell>
        </row>
        <row r="253">
          <cell r="B253" t="str">
            <v>PM Legazpi</v>
          </cell>
        </row>
        <row r="260">
          <cell r="B260" t="str">
            <v>CBD Legazpi</v>
          </cell>
        </row>
        <row r="265">
          <cell r="B265" t="str">
            <v>LCC Davao</v>
          </cell>
        </row>
        <row r="268">
          <cell r="B268" t="str">
            <v>MP Management (Common)</v>
          </cell>
        </row>
        <row r="277">
          <cell r="B277" t="str">
            <v>FL Iloilo</v>
          </cell>
        </row>
        <row r="284">
          <cell r="B284" t="str">
            <v xml:space="preserve">FL Zambo </v>
          </cell>
        </row>
        <row r="291">
          <cell r="B291" t="str">
            <v>FL Davao</v>
          </cell>
        </row>
        <row r="301">
          <cell r="B301" t="str">
            <v>FL La Union</v>
          </cell>
        </row>
        <row r="308">
          <cell r="B308" t="str">
            <v>FL CDO</v>
          </cell>
        </row>
        <row r="315">
          <cell r="B315" t="str">
            <v>FL Binan</v>
          </cell>
        </row>
        <row r="322">
          <cell r="B322" t="str">
            <v>FL GenSan</v>
          </cell>
        </row>
        <row r="329">
          <cell r="B329" t="str">
            <v>FL East Zambo</v>
          </cell>
        </row>
        <row r="336">
          <cell r="B336" t="str">
            <v>Cebu</v>
          </cell>
        </row>
        <row r="342">
          <cell r="B342" t="str">
            <v>FH Condo</v>
          </cell>
        </row>
        <row r="348">
          <cell r="B348" t="str">
            <v>Leisure Tourism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>
        <row r="7">
          <cell r="B7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ACCT2"/>
      <sheetName val="RCLIST1"/>
      <sheetName val="P&amp;L"/>
      <sheetName val="RC LIST"/>
      <sheetName val="RC_LIST"/>
    </sheetNames>
    <sheetDataSet>
      <sheetData sheetId="0" refreshError="1"/>
      <sheetData sheetId="1" refreshError="1"/>
      <sheetData sheetId="2" refreshError="1">
        <row r="7">
          <cell r="B7">
            <v>0</v>
          </cell>
        </row>
        <row r="8">
          <cell r="B8" t="str">
            <v>Office of the Chief Marketing Officer (OCMO)</v>
          </cell>
        </row>
        <row r="9">
          <cell r="B9" t="str">
            <v>Peninsula de Punta Fuego</v>
          </cell>
        </row>
        <row r="10">
          <cell r="B10" t="str">
            <v>Amara en Terrazas - Case del Mar</v>
          </cell>
        </row>
        <row r="11">
          <cell r="B11" t="str">
            <v>Amara en Terrazas - Case de Amor</v>
          </cell>
        </row>
        <row r="12">
          <cell r="B12" t="str">
            <v>Terrazas de Punta Fuego Phase 1 (Peace)</v>
          </cell>
        </row>
        <row r="13">
          <cell r="B13" t="str">
            <v>Terrazas de Punta Fuego Phase 1 (Tamesis)</v>
          </cell>
        </row>
        <row r="14">
          <cell r="B14" t="str">
            <v>Terrazas de Punta Fuego Phase 2 (Munting Buhangin)</v>
          </cell>
        </row>
        <row r="15">
          <cell r="B15" t="str">
            <v>Terrazas de Punta Fuego Phase 2 (GMA)</v>
          </cell>
        </row>
        <row r="16">
          <cell r="B16" t="str">
            <v>Terrazas de Punta Fuego Phase 1B (The Peak)</v>
          </cell>
        </row>
        <row r="17">
          <cell r="B17" t="str">
            <v>Terrazas de Punta Fuego Phase 3 (The Ridge)</v>
          </cell>
        </row>
        <row r="18">
          <cell r="B18" t="str">
            <v>Playa Calatagan Residential 1</v>
          </cell>
        </row>
        <row r="19">
          <cell r="B19" t="str">
            <v>Playa Calatagan Residential 2a</v>
          </cell>
        </row>
        <row r="20">
          <cell r="B20" t="str">
            <v>Playa Calatagan Residential 2b</v>
          </cell>
        </row>
        <row r="21">
          <cell r="B21" t="str">
            <v>Playa Calatagan Residential 2c</v>
          </cell>
        </row>
        <row r="22">
          <cell r="B22" t="str">
            <v>Playa Calatagan Residential 3</v>
          </cell>
        </row>
        <row r="23">
          <cell r="B23" t="str">
            <v>Playa Calatagan Residential 4</v>
          </cell>
        </row>
        <row r="24">
          <cell r="B24" t="str">
            <v>Playa Calatagan Commercial (Sale)</v>
          </cell>
        </row>
        <row r="25">
          <cell r="B25" t="str">
            <v>Playa Calatagan Commercial (Lease)</v>
          </cell>
        </row>
        <row r="26">
          <cell r="B26" t="str">
            <v>Punta Fuego Shares (Sale)</v>
          </cell>
        </row>
        <row r="27">
          <cell r="B27" t="str">
            <v>Punta Fuego Shares (Assignment Fee)</v>
          </cell>
        </row>
        <row r="28">
          <cell r="B28" t="str">
            <v>Leisure Farms 1 &amp; 2</v>
          </cell>
        </row>
        <row r="29">
          <cell r="B29" t="str">
            <v>Leisure Farms 3</v>
          </cell>
        </row>
        <row r="30">
          <cell r="B30" t="str">
            <v>LFTI</v>
          </cell>
        </row>
        <row r="31">
          <cell r="B31" t="str">
            <v>Ponderosa 1</v>
          </cell>
        </row>
        <row r="32">
          <cell r="B32" t="str">
            <v>Ponderosa 2</v>
          </cell>
        </row>
        <row r="33">
          <cell r="B33" t="str">
            <v>Ponderosa 3A</v>
          </cell>
        </row>
        <row r="34">
          <cell r="B34" t="str">
            <v>Ponderosa 3B</v>
          </cell>
        </row>
        <row r="35">
          <cell r="B35" t="str">
            <v>Hacienda Escudero Residential 1A</v>
          </cell>
        </row>
        <row r="36">
          <cell r="B36" t="str">
            <v>Hacienda Escudero Residential 1B</v>
          </cell>
        </row>
        <row r="37">
          <cell r="B37" t="str">
            <v>Playa Laiya Residential</v>
          </cell>
        </row>
        <row r="38">
          <cell r="B38" t="str">
            <v>Fuego Hotels</v>
          </cell>
        </row>
        <row r="39">
          <cell r="B39" t="str">
            <v>Playa Calatagan Beach Resort</v>
          </cell>
        </row>
        <row r="40">
          <cell r="B40" t="str">
            <v>Playa Calatagan Hotel</v>
          </cell>
        </row>
        <row r="41">
          <cell r="B41" t="str">
            <v>Hacienda Escudero WaterPark</v>
          </cell>
        </row>
        <row r="42">
          <cell r="B42" t="str">
            <v>Hacienda Escudero Agritainment</v>
          </cell>
        </row>
        <row r="43">
          <cell r="B43" t="str">
            <v>Hacienda Escudero Hotel</v>
          </cell>
        </row>
        <row r="44">
          <cell r="B44" t="str">
            <v>Playa Laiya Beach Resort</v>
          </cell>
        </row>
        <row r="45">
          <cell r="B45" t="str">
            <v>Playa Laiya Hotel</v>
          </cell>
        </row>
        <row r="46">
          <cell r="B46" t="str">
            <v>Hometown Communities (Common)</v>
          </cell>
        </row>
        <row r="47">
          <cell r="B47" t="str">
            <v>MonteLago</v>
          </cell>
        </row>
        <row r="48">
          <cell r="B48" t="str">
            <v>Waterwood</v>
          </cell>
        </row>
        <row r="49">
          <cell r="B49" t="str">
            <v>Waterwood -  Landowner WLI</v>
          </cell>
        </row>
        <row r="50">
          <cell r="B50" t="str">
            <v>Waterwood -  Landowner LBPI</v>
          </cell>
        </row>
        <row r="51">
          <cell r="B51" t="str">
            <v>Woodgroove (San Fernando)</v>
          </cell>
        </row>
        <row r="52">
          <cell r="B52" t="str">
            <v>Zamboanga</v>
          </cell>
        </row>
        <row r="53">
          <cell r="B53" t="str">
            <v>Woodside Garden</v>
          </cell>
        </row>
        <row r="54">
          <cell r="B54" t="str">
            <v xml:space="preserve">Woodside Park </v>
          </cell>
        </row>
        <row r="55">
          <cell r="B55" t="str">
            <v>Lakewood</v>
          </cell>
        </row>
        <row r="56">
          <cell r="B56" t="str">
            <v>Courtyard -  Landowner</v>
          </cell>
        </row>
        <row r="57">
          <cell r="B57" t="str">
            <v>Courtyard -  Developer</v>
          </cell>
        </row>
        <row r="58">
          <cell r="B58" t="str">
            <v>Pacific Heights</v>
          </cell>
        </row>
        <row r="59">
          <cell r="B59" t="str">
            <v>Ridgewood - Developer</v>
          </cell>
        </row>
        <row r="60">
          <cell r="B60" t="str">
            <v>Ridgewood -  Landowner</v>
          </cell>
        </row>
        <row r="61">
          <cell r="B61" t="str">
            <v>Tribeca</v>
          </cell>
        </row>
        <row r="62">
          <cell r="B62" t="str">
            <v>Stonecrest</v>
          </cell>
        </row>
        <row r="63">
          <cell r="B63" t="str">
            <v>Monterrazas</v>
          </cell>
        </row>
        <row r="64">
          <cell r="B64" t="str">
            <v>LPCI</v>
          </cell>
        </row>
        <row r="65">
          <cell r="B65" t="str">
            <v>NE Pacific Mall</v>
          </cell>
        </row>
        <row r="66">
          <cell r="B66" t="str">
            <v>Pacific Mall Lucena</v>
          </cell>
        </row>
        <row r="67">
          <cell r="B67" t="str">
            <v>Pacific Mall Legazpi</v>
          </cell>
        </row>
        <row r="68">
          <cell r="B68" t="str">
            <v>Landco Business Park (Legazpi)</v>
          </cell>
        </row>
        <row r="69">
          <cell r="B69" t="str">
            <v>Landco Corporate Center (Davao)</v>
          </cell>
        </row>
        <row r="70">
          <cell r="B70" t="str">
            <v>Memorial Parks Management</v>
          </cell>
        </row>
        <row r="71">
          <cell r="B71" t="str">
            <v>Forest Lake Iloilo</v>
          </cell>
        </row>
        <row r="72">
          <cell r="B72" t="str">
            <v>Forest Lake Zambo</v>
          </cell>
        </row>
        <row r="73">
          <cell r="B73" t="str">
            <v>Forest Lake Davao</v>
          </cell>
        </row>
        <row r="74">
          <cell r="B74" t="str">
            <v>Forest Lake San Pedro</v>
          </cell>
        </row>
        <row r="75">
          <cell r="B75" t="str">
            <v>Forest Lake La Union</v>
          </cell>
        </row>
        <row r="76">
          <cell r="B76" t="str">
            <v xml:space="preserve">Forest Lake CDO </v>
          </cell>
        </row>
        <row r="77">
          <cell r="B77" t="str">
            <v>Forest Lake Binan</v>
          </cell>
        </row>
        <row r="78">
          <cell r="B78" t="str">
            <v>Forest Lake General Santos</v>
          </cell>
        </row>
        <row r="79">
          <cell r="B79" t="str">
            <v xml:space="preserve">Forest Lake East Zambo </v>
          </cell>
        </row>
      </sheetData>
      <sheetData sheetId="3" refreshError="1"/>
      <sheetData sheetId="4" refreshError="1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 list"/>
      <sheetName val="CRC list"/>
      <sheetName val="COMPANY"/>
      <sheetName val="ACCOUNT"/>
      <sheetName val="SBU&amp; Projects"/>
      <sheetName val="dbase"/>
      <sheetName val="Sheet4"/>
      <sheetName val="RC_list"/>
      <sheetName val="CRC_list"/>
      <sheetName val="SBU&amp;_Projects"/>
    </sheetNames>
    <sheetDataSet>
      <sheetData sheetId="0"/>
      <sheetData sheetId="1"/>
      <sheetData sheetId="2"/>
      <sheetData sheetId="3"/>
      <sheetData sheetId="4"/>
      <sheetData sheetId="5" refreshError="1">
        <row r="5">
          <cell r="C5" t="str">
            <v>Y</v>
          </cell>
        </row>
        <row r="6">
          <cell r="C6" t="str">
            <v>N</v>
          </cell>
        </row>
        <row r="16">
          <cell r="E16" t="str">
            <v>AXB</v>
          </cell>
        </row>
        <row r="17">
          <cell r="E17" t="str">
            <v>FVC</v>
          </cell>
        </row>
        <row r="18">
          <cell r="E18" t="str">
            <v>AGM</v>
          </cell>
        </row>
        <row r="19">
          <cell r="E19" t="str">
            <v>PAV</v>
          </cell>
        </row>
        <row r="20">
          <cell r="E20" t="str">
            <v>AXBIII</v>
          </cell>
        </row>
        <row r="21">
          <cell r="E21" t="str">
            <v>MGR</v>
          </cell>
        </row>
        <row r="22">
          <cell r="E22" t="str">
            <v>EBM</v>
          </cell>
        </row>
        <row r="23">
          <cell r="E23" t="str">
            <v>CMZ</v>
          </cell>
        </row>
        <row r="24">
          <cell r="E24" t="str">
            <v>MRR</v>
          </cell>
        </row>
        <row r="25">
          <cell r="E25" t="str">
            <v>JAXB</v>
          </cell>
        </row>
        <row r="26">
          <cell r="E26" t="str">
            <v>GCM</v>
          </cell>
        </row>
        <row r="27">
          <cell r="E27" t="str">
            <v>SLS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ke-Up"/>
      <sheetName val="data"/>
      <sheetName val="GAE8'97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 &amp; TOC"/>
      <sheetName val="Assumption Sheet"/>
      <sheetName val="Sales"/>
      <sheetName val="dbase"/>
      <sheetName val="RC list"/>
      <sheetName val="SALES BY STATUS"/>
      <sheetName val="Info_Sheet_&amp;_TOC"/>
      <sheetName val="Assumption_Sheet"/>
      <sheetName val="RC_list"/>
      <sheetName val="SALES_BY_STATUS"/>
    </sheetNames>
    <sheetDataSet>
      <sheetData sheetId="0"/>
      <sheetData sheetId="1"/>
      <sheetData sheetId="2"/>
      <sheetData sheetId="3" refreshError="1">
        <row r="22">
          <cell r="B22">
            <v>2008</v>
          </cell>
        </row>
        <row r="23">
          <cell r="B23">
            <v>2009</v>
          </cell>
        </row>
        <row r="24">
          <cell r="B24">
            <v>2010</v>
          </cell>
        </row>
        <row r="25">
          <cell r="B25">
            <v>2011</v>
          </cell>
        </row>
        <row r="26">
          <cell r="B26">
            <v>2012</v>
          </cell>
        </row>
        <row r="27">
          <cell r="B27">
            <v>2013</v>
          </cell>
        </row>
      </sheetData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flows (Monthly)"/>
      <sheetName val="cashflows (2008Monthly) (2)"/>
      <sheetName val="cashflows (Annual) (2)"/>
      <sheetName val="orig monthly collection"/>
      <sheetName val="cashflows (Annual) (4)"/>
      <sheetName val="cashflows (Annual) (3)"/>
      <sheetName val="cashflows (Annual) (4)-wo t3&amp;up"/>
      <sheetName val="cashflows (Annual)"/>
      <sheetName val="p&amp;l-poc (Monthly)"/>
      <sheetName val="poc pnl-july board"/>
      <sheetName val="p&amp;l-fa (Monthly)"/>
      <sheetName val="p&amp;l-poc (Annual)"/>
      <sheetName val="p&amp;l - fa (Annual)"/>
      <sheetName val="Hotel P&amp;L "/>
      <sheetName val="Commercial P&amp;L "/>
      <sheetName val="BV-POC-ipo"/>
      <sheetName val="BV-FA-ipo"/>
      <sheetName val="BV-POC"/>
      <sheetName val="BV-FA"/>
      <sheetName val="BS Summary (POC)"/>
      <sheetName val="BS Summary (FA)"/>
      <sheetName val="BS Details (POC)"/>
      <sheetName val="BS Details (FA)"/>
      <sheetName val="DE analysis-POC"/>
      <sheetName val="DE analysis-FA"/>
      <sheetName val="POC-Rev.Cos.Devt Cost-revised"/>
      <sheetName val="POC-Rev.Cos.Devt Cost-base"/>
      <sheetName val="FA-Rev.Cos.Devt Cost-revised"/>
      <sheetName val="FA-Rev.Cos.Devt Cost.Rate-base"/>
      <sheetName val="rev.cos.rate-POC"/>
      <sheetName val="cos-poc"/>
      <sheetName val="rev-fa"/>
      <sheetName val="cos-fa"/>
      <sheetName val="collections- existing"/>
      <sheetName val="collections- new"/>
      <sheetName val="sales"/>
      <sheetName val="collections- others"/>
      <sheetName val="salesorig"/>
      <sheetName val="sales (2)"/>
      <sheetName val="land development"/>
      <sheetName val="land development (2)"/>
      <sheetName val="land development (3)"/>
      <sheetName val="loans"/>
      <sheetName val="cap interest"/>
      <sheetName val="interest capitalization"/>
      <sheetName val="cashflows (2008Monthly)"/>
      <sheetName val="p&amp;l-poc (2008Monthly)"/>
      <sheetName val="p&amp;l-fa (2008Monthly)"/>
      <sheetName val="transportation"/>
      <sheetName val="SALES BY STATUS"/>
      <sheetName val="crc database"/>
      <sheetName val="manpower dbase"/>
      <sheetName val="cashflows_(Monthly)"/>
      <sheetName val="cashflows_(2008Monthly)_(2)"/>
      <sheetName val="cashflows_(Annual)_(2)"/>
      <sheetName val="orig_monthly_collection"/>
      <sheetName val="cashflows_(Annual)_(4)"/>
      <sheetName val="cashflows_(Annual)_(3)"/>
      <sheetName val="cashflows_(Annual)_(4)-wo_t3&amp;up"/>
      <sheetName val="cashflows_(Annual)"/>
      <sheetName val="p&amp;l-poc_(Monthly)"/>
      <sheetName val="poc_pnl-july_board"/>
      <sheetName val="p&amp;l-fa_(Monthly)"/>
      <sheetName val="p&amp;l-poc_(Annual)"/>
      <sheetName val="p&amp;l_-_fa_(Annual)"/>
      <sheetName val="Hotel_P&amp;L_"/>
      <sheetName val="Commercial_P&amp;L_"/>
      <sheetName val="BS_Summary_(POC)"/>
      <sheetName val="BS_Summary_(FA)"/>
      <sheetName val="BS_Details_(POC)"/>
      <sheetName val="BS_Details_(FA)"/>
      <sheetName val="DE_analysis-POC"/>
      <sheetName val="DE_analysis-FA"/>
      <sheetName val="POC-Rev_Cos_Devt_Cost-revised"/>
      <sheetName val="POC-Rev_Cos_Devt_Cost-base"/>
      <sheetName val="FA-Rev_Cos_Devt_Cost-revised"/>
      <sheetName val="FA-Rev_Cos_Devt_Cost_Rate-base"/>
      <sheetName val="rev_cos_rate-POC"/>
      <sheetName val="collections-_existing"/>
      <sheetName val="collections-_new"/>
      <sheetName val="collections-_others"/>
      <sheetName val="sales_(2)"/>
      <sheetName val="land_development"/>
      <sheetName val="land_development_(2)"/>
      <sheetName val="land_development_(3)"/>
      <sheetName val="cap_interest"/>
      <sheetName val="interest_capitalization"/>
      <sheetName val="cashflows_(2008Monthly)"/>
      <sheetName val="p&amp;l-poc_(2008Monthly)"/>
      <sheetName val="p&amp;l-fa_(2008Monthly)"/>
      <sheetName val="SALES_BY_STATUS"/>
      <sheetName val="crc_database"/>
      <sheetName val="manpower_d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>
        <row r="2">
          <cell r="B2" t="str">
            <v>LANDCO PACIFIC CORPORATION &amp; SUBSIDIARIES</v>
          </cell>
          <cell r="F2" t="str">
            <v>go back to annual cashflows</v>
          </cell>
          <cell r="J2" t="str">
            <v>LANDCO PACIFIC CORPORATION &amp; SUBSIDIARIES</v>
          </cell>
          <cell r="W2" t="str">
            <v>go back to annual cashflows</v>
          </cell>
        </row>
        <row r="3">
          <cell r="B3" t="str">
            <v>LOAN SCHEDULE</v>
          </cell>
          <cell r="J3" t="str">
            <v>LOAN SCHEDULE</v>
          </cell>
        </row>
        <row r="4">
          <cell r="B4" t="str">
            <v>INCLUDING ADVANCES FROM SHAREHOLDERS</v>
          </cell>
          <cell r="J4"/>
        </row>
        <row r="5">
          <cell r="P5" t="str">
            <v>Regular CTS</v>
          </cell>
        </row>
        <row r="6">
          <cell r="B6" t="str">
            <v>Ending Cash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K6" t="str">
            <v>2008 Monthly</v>
          </cell>
          <cell r="P6">
            <v>4000000</v>
          </cell>
          <cell r="Q6">
            <v>68219000.000000015</v>
          </cell>
          <cell r="R6">
            <v>79175000</v>
          </cell>
          <cell r="S6">
            <v>50247785</v>
          </cell>
          <cell r="T6">
            <v>22222022</v>
          </cell>
          <cell r="U6">
            <v>197998315</v>
          </cell>
          <cell r="V6">
            <v>157261086</v>
          </cell>
        </row>
        <row r="7">
          <cell r="C7">
            <v>2007</v>
          </cell>
          <cell r="D7">
            <v>2008</v>
          </cell>
          <cell r="E7">
            <v>2009</v>
          </cell>
          <cell r="F7">
            <v>2010</v>
          </cell>
          <cell r="G7">
            <v>2011</v>
          </cell>
          <cell r="H7">
            <v>2012</v>
          </cell>
          <cell r="K7" t="str">
            <v>Jan</v>
          </cell>
          <cell r="L7" t="str">
            <v>Feb</v>
          </cell>
          <cell r="M7" t="str">
            <v>Mar</v>
          </cell>
          <cell r="N7" t="str">
            <v>Apr</v>
          </cell>
          <cell r="O7" t="str">
            <v>May</v>
          </cell>
          <cell r="P7" t="str">
            <v>Jun</v>
          </cell>
          <cell r="Q7" t="str">
            <v>Jul</v>
          </cell>
          <cell r="R7" t="str">
            <v>Aug</v>
          </cell>
          <cell r="S7" t="str">
            <v>Sep</v>
          </cell>
          <cell r="T7" t="str">
            <v>Oct</v>
          </cell>
          <cell r="U7" t="str">
            <v>Nov</v>
          </cell>
          <cell r="V7" t="str">
            <v>Dec</v>
          </cell>
          <cell r="W7" t="str">
            <v>Total</v>
          </cell>
        </row>
        <row r="8">
          <cell r="B8" t="str">
            <v>CTS Borrowings</v>
          </cell>
          <cell r="J8" t="str">
            <v>CTS Borrowings</v>
          </cell>
        </row>
        <row r="9">
          <cell r="B9" t="str">
            <v>Loan Availments</v>
          </cell>
          <cell r="J9" t="str">
            <v>Loan Availments</v>
          </cell>
        </row>
        <row r="10">
          <cell r="B10" t="str">
            <v>Existing Loans</v>
          </cell>
          <cell r="C10">
            <v>1086591296.4300001</v>
          </cell>
        </row>
        <row r="11">
          <cell r="B11" t="str">
            <v>CTS Loan 1</v>
          </cell>
          <cell r="D11">
            <v>1179933208</v>
          </cell>
          <cell r="J11" t="str">
            <v>CTS Loan 1</v>
          </cell>
          <cell r="K11">
            <v>101100000</v>
          </cell>
          <cell r="L11">
            <v>0</v>
          </cell>
          <cell r="M11">
            <v>0</v>
          </cell>
          <cell r="N11">
            <v>18300000</v>
          </cell>
          <cell r="O11">
            <v>58410000</v>
          </cell>
          <cell r="P11">
            <v>104000000</v>
          </cell>
          <cell r="Q11">
            <v>68219000.000000015</v>
          </cell>
          <cell r="R11">
            <v>208175000</v>
          </cell>
          <cell r="S11">
            <v>130247785</v>
          </cell>
          <cell r="T11">
            <v>51222022</v>
          </cell>
          <cell r="U11">
            <v>282998315</v>
          </cell>
          <cell r="V11">
            <v>157261086</v>
          </cell>
          <cell r="W11">
            <v>1179933208</v>
          </cell>
        </row>
        <row r="12">
          <cell r="B12" t="str">
            <v>CTS Loan 2</v>
          </cell>
          <cell r="E12">
            <v>700000000</v>
          </cell>
        </row>
        <row r="13">
          <cell r="B13" t="str">
            <v>CTS Loan 3</v>
          </cell>
          <cell r="F13">
            <v>2000000000</v>
          </cell>
        </row>
        <row r="14">
          <cell r="B14" t="str">
            <v>CTS Loan 4</v>
          </cell>
          <cell r="G14">
            <v>1600000000</v>
          </cell>
        </row>
        <row r="15">
          <cell r="B15" t="str">
            <v>CTS Loan 5</v>
          </cell>
          <cell r="H15">
            <v>1000000000</v>
          </cell>
        </row>
        <row r="16">
          <cell r="B16" t="str">
            <v>CTS Loan 6</v>
          </cell>
        </row>
        <row r="17">
          <cell r="C17">
            <v>1086591296.4300001</v>
          </cell>
          <cell r="D17">
            <v>1179933208</v>
          </cell>
          <cell r="E17">
            <v>700000000</v>
          </cell>
          <cell r="F17">
            <v>2000000000</v>
          </cell>
          <cell r="G17">
            <v>1600000000</v>
          </cell>
          <cell r="H17">
            <v>1000000000</v>
          </cell>
          <cell r="K17">
            <v>101100000</v>
          </cell>
          <cell r="L17">
            <v>0</v>
          </cell>
          <cell r="M17">
            <v>0</v>
          </cell>
          <cell r="N17">
            <v>18300000</v>
          </cell>
          <cell r="O17">
            <v>58410000</v>
          </cell>
          <cell r="P17">
            <v>104000000</v>
          </cell>
          <cell r="Q17">
            <v>68219000.000000015</v>
          </cell>
          <cell r="R17">
            <v>208175000</v>
          </cell>
          <cell r="S17">
            <v>130247785</v>
          </cell>
          <cell r="T17">
            <v>51222022</v>
          </cell>
          <cell r="U17">
            <v>282998315</v>
          </cell>
          <cell r="V17">
            <v>157261086</v>
          </cell>
          <cell r="W17">
            <v>1179933208</v>
          </cell>
        </row>
        <row r="18">
          <cell r="B18" t="str">
            <v>CTS Buffer</v>
          </cell>
          <cell r="D18">
            <v>-277417029.61557758</v>
          </cell>
          <cell r="E18">
            <v>1273084421.5147805</v>
          </cell>
          <cell r="F18">
            <v>463498522.95275617</v>
          </cell>
          <cell r="G18">
            <v>-1443836357.9594612</v>
          </cell>
          <cell r="H18">
            <v>-2849810351.621057</v>
          </cell>
        </row>
        <row r="19">
          <cell r="B19" t="str">
            <v>Annual Loan Amortization</v>
          </cell>
        </row>
        <row r="20">
          <cell r="B20" t="str">
            <v>Existing Loans</v>
          </cell>
          <cell r="J20" t="str">
            <v>Monthly Loan Amortization</v>
          </cell>
        </row>
        <row r="21">
          <cell r="B21" t="str">
            <v>CTS Loan 1</v>
          </cell>
          <cell r="D21">
            <v>173753484.90429518</v>
          </cell>
          <cell r="E21">
            <v>491263988.27910823</v>
          </cell>
          <cell r="F21">
            <v>491263988.27910823</v>
          </cell>
          <cell r="G21">
            <v>262968227.02171394</v>
          </cell>
          <cell r="J21" t="str">
            <v>Jan</v>
          </cell>
          <cell r="K21">
            <v>3357966.7220792528</v>
          </cell>
          <cell r="L21">
            <v>3357966.7220792528</v>
          </cell>
          <cell r="M21">
            <v>3357966.7220792528</v>
          </cell>
          <cell r="N21">
            <v>3357966.7220792528</v>
          </cell>
          <cell r="O21">
            <v>3357966.7220792528</v>
          </cell>
          <cell r="P21">
            <v>3357966.7220792528</v>
          </cell>
          <cell r="Q21">
            <v>3357966.7220792528</v>
          </cell>
          <cell r="R21">
            <v>3357966.7220792528</v>
          </cell>
          <cell r="S21">
            <v>3357966.7220792528</v>
          </cell>
          <cell r="T21">
            <v>3357966.7220792528</v>
          </cell>
          <cell r="U21">
            <v>3357966.7220792528</v>
          </cell>
          <cell r="V21">
            <v>3357966.7220792528</v>
          </cell>
          <cell r="W21">
            <v>40295600.664951049</v>
          </cell>
        </row>
        <row r="22">
          <cell r="B22" t="str">
            <v>CTS Loan 2</v>
          </cell>
          <cell r="E22">
            <v>115232052.70699139</v>
          </cell>
          <cell r="F22">
            <v>230464105.41398278</v>
          </cell>
          <cell r="G22">
            <v>230464105.41398278</v>
          </cell>
          <cell r="H22">
            <v>230464105.41398278</v>
          </cell>
          <cell r="J22" t="str">
            <v>Feb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CTS Loan 3</v>
          </cell>
          <cell r="F23">
            <v>329234436.30568969</v>
          </cell>
          <cell r="G23">
            <v>658468872.61137938</v>
          </cell>
          <cell r="H23">
            <v>658468872.61137938</v>
          </cell>
          <cell r="J23" t="str">
            <v>March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CTS Loan 4</v>
          </cell>
          <cell r="G24">
            <v>263387549.04455176</v>
          </cell>
          <cell r="H24">
            <v>526775098.08910352</v>
          </cell>
          <cell r="J24" t="str">
            <v>April</v>
          </cell>
          <cell r="N24">
            <v>607821.86957517639</v>
          </cell>
          <cell r="O24">
            <v>607821.86957517639</v>
          </cell>
          <cell r="P24">
            <v>607821.86957517639</v>
          </cell>
          <cell r="Q24">
            <v>607821.86957517639</v>
          </cell>
          <cell r="R24">
            <v>607821.86957517639</v>
          </cell>
          <cell r="S24">
            <v>607821.86957517639</v>
          </cell>
          <cell r="T24">
            <v>607821.86957517639</v>
          </cell>
          <cell r="U24">
            <v>607821.86957517639</v>
          </cell>
          <cell r="V24">
            <v>607821.86957517639</v>
          </cell>
          <cell r="W24">
            <v>5470396.8261765875</v>
          </cell>
        </row>
        <row r="25">
          <cell r="B25" t="str">
            <v>CTS Loan 5</v>
          </cell>
          <cell r="H25">
            <v>164617218.15284485</v>
          </cell>
          <cell r="J25" t="str">
            <v>May</v>
          </cell>
          <cell r="O25">
            <v>1940047.8361686368</v>
          </cell>
          <cell r="P25">
            <v>1940047.8361686368</v>
          </cell>
          <cell r="Q25">
            <v>1940047.8361686368</v>
          </cell>
          <cell r="R25">
            <v>1940047.8361686368</v>
          </cell>
          <cell r="S25">
            <v>1940047.8361686368</v>
          </cell>
          <cell r="T25">
            <v>1940047.8361686368</v>
          </cell>
          <cell r="U25">
            <v>1940047.8361686368</v>
          </cell>
          <cell r="V25">
            <v>1940047.8361686368</v>
          </cell>
          <cell r="W25">
            <v>15520382.689349096</v>
          </cell>
        </row>
        <row r="26">
          <cell r="B26" t="str">
            <v>CTS Loan 6</v>
          </cell>
        </row>
        <row r="27">
          <cell r="C27">
            <v>0</v>
          </cell>
          <cell r="D27">
            <v>173753484.90429518</v>
          </cell>
          <cell r="E27">
            <v>606496040.9860996</v>
          </cell>
          <cell r="F27">
            <v>1050962529.9987807</v>
          </cell>
          <cell r="G27">
            <v>1415288754.0916281</v>
          </cell>
          <cell r="H27">
            <v>1580325294.2673106</v>
          </cell>
          <cell r="J27" t="str">
            <v>Jun</v>
          </cell>
          <cell r="P27">
            <v>3454288.2205365216</v>
          </cell>
          <cell r="Q27">
            <v>3454288.2205365216</v>
          </cell>
          <cell r="R27">
            <v>3454288.2205365216</v>
          </cell>
          <cell r="S27">
            <v>3454288.2205365216</v>
          </cell>
          <cell r="T27">
            <v>3454288.2205365216</v>
          </cell>
          <cell r="U27">
            <v>3454288.2205365216</v>
          </cell>
          <cell r="V27">
            <v>3454288.2205365216</v>
          </cell>
          <cell r="W27">
            <v>24180017.543755654</v>
          </cell>
        </row>
        <row r="28">
          <cell r="J28" t="str">
            <v>Jul</v>
          </cell>
          <cell r="Q28">
            <v>2265847.0011228942</v>
          </cell>
          <cell r="R28">
            <v>2265847.0011228942</v>
          </cell>
          <cell r="S28">
            <v>2265847.0011228942</v>
          </cell>
          <cell r="T28">
            <v>2265847.0011228942</v>
          </cell>
          <cell r="U28">
            <v>2265847.0011228942</v>
          </cell>
          <cell r="V28">
            <v>2265847.0011228942</v>
          </cell>
          <cell r="W28">
            <v>13595082.006737364</v>
          </cell>
        </row>
        <row r="29">
          <cell r="B29" t="str">
            <v>Loan Repayment</v>
          </cell>
          <cell r="J29" t="str">
            <v>Aug</v>
          </cell>
          <cell r="R29">
            <v>5652245.172401947</v>
          </cell>
          <cell r="S29">
            <v>5652245.172401947</v>
          </cell>
          <cell r="T29">
            <v>5652245.172401947</v>
          </cell>
          <cell r="U29">
            <v>5652245.172401947</v>
          </cell>
          <cell r="V29">
            <v>5652245.172401947</v>
          </cell>
          <cell r="W29">
            <v>28261225.862009734</v>
          </cell>
        </row>
        <row r="30">
          <cell r="B30" t="str">
            <v>Existing Loans</v>
          </cell>
          <cell r="D30">
            <v>206073684.095056</v>
          </cell>
          <cell r="E30">
            <v>115261198.7928583</v>
          </cell>
          <cell r="F30">
            <v>80185080.650697991</v>
          </cell>
          <cell r="G30">
            <v>37513019.227799453</v>
          </cell>
          <cell r="H30">
            <v>25690250.291163217</v>
          </cell>
          <cell r="J30" t="str">
            <v>Sep</v>
          </cell>
          <cell r="S30">
            <v>4326090.2834276296</v>
          </cell>
          <cell r="T30">
            <v>4326090.2834276296</v>
          </cell>
          <cell r="U30">
            <v>4326090.2834276296</v>
          </cell>
          <cell r="V30">
            <v>4326090.2834276296</v>
          </cell>
          <cell r="W30">
            <v>17304361.133710518</v>
          </cell>
        </row>
        <row r="31">
          <cell r="B31" t="str">
            <v>CTS Loan 1</v>
          </cell>
          <cell r="D31">
            <v>162496413.52254039</v>
          </cell>
          <cell r="E31">
            <v>369171572.94181305</v>
          </cell>
          <cell r="F31">
            <v>413472161.69483066</v>
          </cell>
          <cell r="G31">
            <v>234793059.84081602</v>
          </cell>
          <cell r="H31">
            <v>0</v>
          </cell>
          <cell r="J31" t="str">
            <v>Oct</v>
          </cell>
          <cell r="T31">
            <v>1701304.1079486783</v>
          </cell>
          <cell r="U31">
            <v>1701304.1079486783</v>
          </cell>
          <cell r="V31">
            <v>1701304.1079486783</v>
          </cell>
          <cell r="W31">
            <v>5103912.3238460347</v>
          </cell>
        </row>
        <row r="32">
          <cell r="B32" t="str">
            <v>CTS Loan 2</v>
          </cell>
          <cell r="E32">
            <v>73232052.706991389</v>
          </cell>
          <cell r="F32">
            <v>155251951.73882174</v>
          </cell>
          <cell r="G32">
            <v>173882185.94748038</v>
          </cell>
          <cell r="H32">
            <v>194748048.26117802</v>
          </cell>
          <cell r="J32" t="str">
            <v>Nov</v>
          </cell>
          <cell r="U32">
            <v>9399593.7109248452</v>
          </cell>
          <cell r="V32">
            <v>9399593.7109248452</v>
          </cell>
          <cell r="W32">
            <v>18799187.42184969</v>
          </cell>
        </row>
        <row r="33">
          <cell r="B33" t="str">
            <v>CTS Loan 3</v>
          </cell>
          <cell r="F33">
            <v>209234436.30568969</v>
          </cell>
          <cell r="G33">
            <v>443577004.96806216</v>
          </cell>
          <cell r="H33">
            <v>496806245.56422961</v>
          </cell>
          <cell r="J33" t="str">
            <v>Dec</v>
          </cell>
          <cell r="V33">
            <v>5223318.4319094308</v>
          </cell>
          <cell r="W33">
            <v>5223318.4319094308</v>
          </cell>
        </row>
        <row r="34">
          <cell r="B34" t="str">
            <v>CTS Loan 4</v>
          </cell>
          <cell r="G34">
            <v>167387549.04455176</v>
          </cell>
          <cell r="H34">
            <v>354861603.97444975</v>
          </cell>
          <cell r="K34">
            <v>3357966.7220792528</v>
          </cell>
          <cell r="L34">
            <v>3357966.7220792528</v>
          </cell>
          <cell r="M34">
            <v>3357966.7220792528</v>
          </cell>
          <cell r="N34">
            <v>3965788.5916544292</v>
          </cell>
          <cell r="O34">
            <v>5905836.4278230658</v>
          </cell>
          <cell r="P34">
            <v>9360124.6483595874</v>
          </cell>
          <cell r="Q34">
            <v>11625971.649482481</v>
          </cell>
          <cell r="R34">
            <v>17278216.821884427</v>
          </cell>
          <cell r="S34">
            <v>21604307.105312057</v>
          </cell>
          <cell r="T34">
            <v>23305611.213260736</v>
          </cell>
          <cell r="U34">
            <v>32705204.924185582</v>
          </cell>
          <cell r="V34">
            <v>37928523.356095016</v>
          </cell>
          <cell r="W34">
            <v>173753484.90429518</v>
          </cell>
        </row>
        <row r="35">
          <cell r="B35" t="str">
            <v>CTS Loan 5</v>
          </cell>
          <cell r="H35">
            <v>104617218.15284485</v>
          </cell>
        </row>
        <row r="36">
          <cell r="B36" t="str">
            <v>CTS Loan 6</v>
          </cell>
        </row>
        <row r="37">
          <cell r="C37">
            <v>0</v>
          </cell>
          <cell r="D37">
            <v>368570097.61759639</v>
          </cell>
          <cell r="E37">
            <v>557664824.44166279</v>
          </cell>
          <cell r="F37">
            <v>858143630.39004004</v>
          </cell>
          <cell r="G37">
            <v>1057152819.0287098</v>
          </cell>
          <cell r="H37">
            <v>1176723366.2438655</v>
          </cell>
          <cell r="J37" t="str">
            <v>Loan Repayment</v>
          </cell>
        </row>
        <row r="38">
          <cell r="J38" t="str">
            <v>Jan</v>
          </cell>
          <cell r="K38">
            <v>2346966.7220792528</v>
          </cell>
          <cell r="L38">
            <v>2370436.3893000456</v>
          </cell>
          <cell r="M38">
            <v>2394140.753193046</v>
          </cell>
          <cell r="N38">
            <v>2418082.1607249761</v>
          </cell>
          <cell r="O38">
            <v>2442262.9823322264</v>
          </cell>
          <cell r="P38">
            <v>2466685.6121555483</v>
          </cell>
          <cell r="Q38">
            <v>2491352.4682771037</v>
          </cell>
          <cell r="R38">
            <v>2516265.9929598747</v>
          </cell>
          <cell r="S38">
            <v>2541428.6528894734</v>
          </cell>
          <cell r="T38">
            <v>2566842.9394183685</v>
          </cell>
          <cell r="U38">
            <v>2592511.3688125522</v>
          </cell>
          <cell r="V38">
            <v>2618436.4825006775</v>
          </cell>
          <cell r="W38">
            <v>29765412.524643149</v>
          </cell>
        </row>
        <row r="39">
          <cell r="B39" t="str">
            <v>Outstanding Balance</v>
          </cell>
          <cell r="J39" t="str">
            <v>Feb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Existing Loans</v>
          </cell>
          <cell r="D40">
            <v>880517612.33494401</v>
          </cell>
          <cell r="E40">
            <v>765256413.54208565</v>
          </cell>
          <cell r="F40">
            <v>685071332.8913877</v>
          </cell>
          <cell r="G40">
            <v>647558313.66358829</v>
          </cell>
          <cell r="H40">
            <v>621868063.37242508</v>
          </cell>
          <cell r="J40" t="str">
            <v>March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CTS Loan 1</v>
          </cell>
          <cell r="D41">
            <v>1017436794.4774597</v>
          </cell>
          <cell r="E41">
            <v>648265221.53564668</v>
          </cell>
          <cell r="F41">
            <v>234793059.84081602</v>
          </cell>
          <cell r="G41">
            <v>0</v>
          </cell>
          <cell r="H41">
            <v>0</v>
          </cell>
          <cell r="J41" t="str">
            <v>April</v>
          </cell>
          <cell r="N41">
            <v>424821.86957517639</v>
          </cell>
          <cell r="O41">
            <v>429070.08827092813</v>
          </cell>
          <cell r="P41">
            <v>433360.78915363748</v>
          </cell>
          <cell r="Q41">
            <v>437694.3970451738</v>
          </cell>
          <cell r="R41">
            <v>442071.34101562563</v>
          </cell>
          <cell r="S41">
            <v>446492.05442578183</v>
          </cell>
          <cell r="T41">
            <v>450956.97497003968</v>
          </cell>
          <cell r="U41">
            <v>455466.54471974005</v>
          </cell>
          <cell r="V41">
            <v>460021.21016693744</v>
          </cell>
          <cell r="W41">
            <v>3979955.2693430409</v>
          </cell>
        </row>
        <row r="42">
          <cell r="B42" t="str">
            <v>CTS Loan 2</v>
          </cell>
          <cell r="E42">
            <v>626767947.29300857</v>
          </cell>
          <cell r="F42">
            <v>471515995.55418682</v>
          </cell>
          <cell r="G42">
            <v>297633809.60670644</v>
          </cell>
          <cell r="H42">
            <v>102885761.34552842</v>
          </cell>
          <cell r="J42" t="str">
            <v>May</v>
          </cell>
          <cell r="O42">
            <v>1355947.8361686368</v>
          </cell>
          <cell r="P42">
            <v>1369507.3145303233</v>
          </cell>
          <cell r="Q42">
            <v>1383202.3876756264</v>
          </cell>
          <cell r="R42">
            <v>1397034.4115523826</v>
          </cell>
          <cell r="S42">
            <v>1411004.7556679067</v>
          </cell>
          <cell r="T42">
            <v>1425114.8032245857</v>
          </cell>
          <cell r="U42">
            <v>1439365.9512568314</v>
          </cell>
          <cell r="V42">
            <v>1453759.6107693999</v>
          </cell>
          <cell r="W42">
            <v>11234937.070845693</v>
          </cell>
        </row>
        <row r="43">
          <cell r="B43" t="str">
            <v>CTS Loan 3</v>
          </cell>
          <cell r="F43">
            <v>1790765563.6943102</v>
          </cell>
          <cell r="G43">
            <v>1347188558.726248</v>
          </cell>
          <cell r="H43">
            <v>850382313.16201842</v>
          </cell>
          <cell r="J43" t="str">
            <v>Jun</v>
          </cell>
          <cell r="P43">
            <v>2414288.2205365216</v>
          </cell>
          <cell r="Q43">
            <v>2438431.1027418869</v>
          </cell>
          <cell r="R43">
            <v>2462815.4137693057</v>
          </cell>
          <cell r="S43">
            <v>2487443.5679069986</v>
          </cell>
          <cell r="T43">
            <v>2512318.0035860687</v>
          </cell>
          <cell r="U43">
            <v>2537441.1836219295</v>
          </cell>
          <cell r="V43">
            <v>2562815.5954581485</v>
          </cell>
          <cell r="W43">
            <v>17415553.087620862</v>
          </cell>
        </row>
        <row r="44">
          <cell r="B44" t="str">
            <v>CTS Loan 4</v>
          </cell>
          <cell r="G44">
            <v>1432612450.9554482</v>
          </cell>
          <cell r="H44">
            <v>1077750846.9809985</v>
          </cell>
          <cell r="J44" t="str">
            <v>Jul</v>
          </cell>
          <cell r="Q44">
            <v>1583657.0011228942</v>
          </cell>
          <cell r="R44">
            <v>1599493.571134123</v>
          </cell>
          <cell r="S44">
            <v>1615488.5068454642</v>
          </cell>
          <cell r="T44">
            <v>1631643.3919139188</v>
          </cell>
          <cell r="U44">
            <v>1647959.825833058</v>
          </cell>
          <cell r="V44">
            <v>1664439.4240913887</v>
          </cell>
          <cell r="W44">
            <v>9742681.7209408469</v>
          </cell>
        </row>
        <row r="45">
          <cell r="B45" t="str">
            <v>CTS Loan 5</v>
          </cell>
          <cell r="H45">
            <v>895382781.84715509</v>
          </cell>
          <cell r="J45" t="str">
            <v>Aug</v>
          </cell>
          <cell r="R45">
            <v>28570495.172401946</v>
          </cell>
          <cell r="S45">
            <v>16856200.124125965</v>
          </cell>
          <cell r="T45">
            <v>4024762.1253672261</v>
          </cell>
          <cell r="U45">
            <v>4065009.7466208981</v>
          </cell>
          <cell r="V45">
            <v>4105659.8440871071</v>
          </cell>
          <cell r="W45">
            <v>57622127.012603141</v>
          </cell>
        </row>
        <row r="46">
          <cell r="B46" t="str">
            <v>CTS Loan 6</v>
          </cell>
        </row>
        <row r="47">
          <cell r="D47">
            <v>1897954406.8124037</v>
          </cell>
          <cell r="E47">
            <v>2040289582.3707409</v>
          </cell>
          <cell r="F47">
            <v>3182145951.9807005</v>
          </cell>
          <cell r="G47">
            <v>3724993132.9519911</v>
          </cell>
          <cell r="H47">
            <v>3548269766.7081256</v>
          </cell>
          <cell r="J47" t="str">
            <v>Sep</v>
          </cell>
          <cell r="S47">
            <v>3023612.43342763</v>
          </cell>
          <cell r="T47">
            <v>3053848.5577619057</v>
          </cell>
          <cell r="U47">
            <v>3084387.0433395253</v>
          </cell>
          <cell r="V47">
            <v>3115230.9137729201</v>
          </cell>
          <cell r="W47">
            <v>12277078.94830198</v>
          </cell>
        </row>
        <row r="48">
          <cell r="J48" t="str">
            <v>Oct</v>
          </cell>
          <cell r="T48">
            <v>1189083.8879486783</v>
          </cell>
          <cell r="U48">
            <v>1200974.7268281651</v>
          </cell>
          <cell r="V48">
            <v>1212984.4740964468</v>
          </cell>
          <cell r="W48">
            <v>3603043.08887329</v>
          </cell>
        </row>
        <row r="49">
          <cell r="A49">
            <v>0.12</v>
          </cell>
          <cell r="B49" t="str">
            <v>Interest</v>
          </cell>
          <cell r="J49" t="str">
            <v>Nov</v>
          </cell>
          <cell r="U49">
            <v>6569610.5609248448</v>
          </cell>
          <cell r="V49">
            <v>6635306.6665340941</v>
          </cell>
          <cell r="W49">
            <v>13204917.227458939</v>
          </cell>
        </row>
        <row r="50">
          <cell r="A50">
            <v>0.11154236391749267</v>
          </cell>
          <cell r="B50" t="str">
            <v>Existing Loans</v>
          </cell>
          <cell r="D50">
            <v>121200961.81597522</v>
          </cell>
          <cell r="E50">
            <v>98215015.950826064</v>
          </cell>
          <cell r="F50">
            <v>85358509.369506583</v>
          </cell>
          <cell r="G50">
            <v>76414475.922812939</v>
          </cell>
          <cell r="H50">
            <v>72230185.08046183</v>
          </cell>
          <cell r="J50" t="str">
            <v>Dec</v>
          </cell>
          <cell r="V50">
            <v>3650707.5719094304</v>
          </cell>
          <cell r="W50">
            <v>3650707.5719094304</v>
          </cell>
        </row>
        <row r="51">
          <cell r="A51">
            <v>0.12</v>
          </cell>
          <cell r="B51" t="str">
            <v>CTS Loan 1</v>
          </cell>
          <cell r="D51">
            <v>49257071.381754771</v>
          </cell>
          <cell r="E51">
            <v>122092415.33729516</v>
          </cell>
          <cell r="F51">
            <v>77791826.5842776</v>
          </cell>
          <cell r="G51">
            <v>28175167.180897921</v>
          </cell>
          <cell r="H51">
            <v>0</v>
          </cell>
          <cell r="K51">
            <v>2346966.7220792528</v>
          </cell>
          <cell r="L51">
            <v>2370436.3893000456</v>
          </cell>
          <cell r="M51">
            <v>2394140.753193046</v>
          </cell>
          <cell r="N51">
            <v>2842904.0303001525</v>
          </cell>
          <cell r="O51">
            <v>4227280.9067717912</v>
          </cell>
          <cell r="P51">
            <v>6683841.9363760306</v>
          </cell>
          <cell r="Q51">
            <v>8334337.3568626847</v>
          </cell>
          <cell r="R51">
            <v>36988175.902833253</v>
          </cell>
          <cell r="S51">
            <v>28381670.095289223</v>
          </cell>
          <cell r="T51">
            <v>16854570.684190791</v>
          </cell>
          <cell r="U51">
            <v>23592726.951957546</v>
          </cell>
          <cell r="V51">
            <v>27479361.793386552</v>
          </cell>
          <cell r="W51">
            <v>162496413.52254039</v>
          </cell>
        </row>
        <row r="52">
          <cell r="A52">
            <v>0.12</v>
          </cell>
          <cell r="B52" t="str">
            <v>CTS Loan 2</v>
          </cell>
          <cell r="E52">
            <v>42000000</v>
          </cell>
          <cell r="F52">
            <v>75212153.675161019</v>
          </cell>
          <cell r="G52">
            <v>56581919.466502413</v>
          </cell>
          <cell r="H52">
            <v>35716057.15280477</v>
          </cell>
          <cell r="J52" t="str">
            <v>Outstanding Balance</v>
          </cell>
        </row>
        <row r="53">
          <cell r="A53">
            <v>0.12</v>
          </cell>
          <cell r="B53" t="str">
            <v>CTS Loan 3</v>
          </cell>
          <cell r="F53">
            <v>120000000</v>
          </cell>
          <cell r="G53">
            <v>214891867.64331722</v>
          </cell>
          <cell r="H53">
            <v>161662627.04714975</v>
          </cell>
          <cell r="J53" t="str">
            <v>Jan</v>
          </cell>
          <cell r="K53">
            <v>98753033.277920753</v>
          </cell>
          <cell r="L53">
            <v>96382596.888620704</v>
          </cell>
          <cell r="M53">
            <v>93988456.135427654</v>
          </cell>
          <cell r="N53">
            <v>91570373.974702671</v>
          </cell>
          <cell r="O53">
            <v>89128110.992370442</v>
          </cell>
          <cell r="P53">
            <v>86661425.3802149</v>
          </cell>
          <cell r="Q53">
            <v>84170072.911937803</v>
          </cell>
          <cell r="R53">
            <v>81653806.918977931</v>
          </cell>
          <cell r="S53">
            <v>79112378.266088456</v>
          </cell>
          <cell r="T53">
            <v>76545535.32667008</v>
          </cell>
          <cell r="U53">
            <v>73953023.957857534</v>
          </cell>
          <cell r="V53">
            <v>71334587.475356862</v>
          </cell>
        </row>
        <row r="54">
          <cell r="A54">
            <v>0.12</v>
          </cell>
          <cell r="B54" t="str">
            <v>CTS Loan 4</v>
          </cell>
          <cell r="G54">
            <v>96000000</v>
          </cell>
          <cell r="H54">
            <v>171913494.11465377</v>
          </cell>
          <cell r="J54" t="str">
            <v>Feb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>
            <v>0.12</v>
          </cell>
          <cell r="B55" t="str">
            <v>CTS Loan 5</v>
          </cell>
          <cell r="H55">
            <v>60000000</v>
          </cell>
          <cell r="J55" t="str">
            <v>March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A56">
            <v>0.12</v>
          </cell>
          <cell r="B56" t="str">
            <v>CTS Loan 6</v>
          </cell>
        </row>
        <row r="57">
          <cell r="C57">
            <v>0</v>
          </cell>
          <cell r="D57">
            <v>170458033.19773</v>
          </cell>
          <cell r="E57">
            <v>262307431.28812122</v>
          </cell>
          <cell r="F57">
            <v>358362489.62894517</v>
          </cell>
          <cell r="G57">
            <v>472063430.21353048</v>
          </cell>
          <cell r="H57">
            <v>501522363.39507014</v>
          </cell>
          <cell r="J57" t="str">
            <v>April</v>
          </cell>
          <cell r="N57">
            <v>17875178.130424824</v>
          </cell>
          <cell r="O57">
            <v>17446108.042153895</v>
          </cell>
          <cell r="P57">
            <v>17012747.253000256</v>
          </cell>
          <cell r="Q57">
            <v>16575052.855955081</v>
          </cell>
          <cell r="R57">
            <v>16132981.514939455</v>
          </cell>
          <cell r="S57">
            <v>15686489.460513674</v>
          </cell>
          <cell r="T57">
            <v>15235532.485543635</v>
          </cell>
          <cell r="U57">
            <v>14780065.940823894</v>
          </cell>
          <cell r="V57">
            <v>14320044.730656957</v>
          </cell>
        </row>
        <row r="58">
          <cell r="J58" t="str">
            <v>May</v>
          </cell>
          <cell r="O58">
            <v>57054052.163831361</v>
          </cell>
          <cell r="P58">
            <v>55684544.84930104</v>
          </cell>
          <cell r="Q58">
            <v>54301342.461625412</v>
          </cell>
          <cell r="R58">
            <v>52904308.050073028</v>
          </cell>
          <cell r="S58">
            <v>51493303.294405118</v>
          </cell>
          <cell r="T58">
            <v>50068188.491180532</v>
          </cell>
          <cell r="U58">
            <v>48628822.539923698</v>
          </cell>
          <cell r="V58">
            <v>47175062.929154299</v>
          </cell>
        </row>
        <row r="59">
          <cell r="J59" t="str">
            <v>Jun</v>
          </cell>
          <cell r="P59">
            <v>101585711.77946348</v>
          </cell>
          <cell r="Q59">
            <v>99147280.676721603</v>
          </cell>
          <cell r="R59">
            <v>96684465.262952298</v>
          </cell>
          <cell r="S59">
            <v>94197021.695045292</v>
          </cell>
          <cell r="T59">
            <v>91684703.691459224</v>
          </cell>
          <cell r="U59">
            <v>89147262.507837296</v>
          </cell>
          <cell r="V59">
            <v>86584446.912379146</v>
          </cell>
        </row>
        <row r="60">
          <cell r="J60" t="str">
            <v>Jul</v>
          </cell>
          <cell r="Q60">
            <v>66635342.998877123</v>
          </cell>
          <cell r="R60">
            <v>65035849.427743003</v>
          </cell>
          <cell r="S60">
            <v>63420360.920897536</v>
          </cell>
          <cell r="T60">
            <v>61788717.528983615</v>
          </cell>
          <cell r="U60">
            <v>60140757.703150555</v>
          </cell>
          <cell r="V60">
            <v>58476318.279059164</v>
          </cell>
        </row>
        <row r="61">
          <cell r="J61" t="str">
            <v>Aug</v>
          </cell>
          <cell r="R61">
            <v>179604504.82759807</v>
          </cell>
          <cell r="S61">
            <v>162748304.70347211</v>
          </cell>
          <cell r="T61">
            <v>158723542.57810488</v>
          </cell>
          <cell r="U61">
            <v>154658532.83148399</v>
          </cell>
          <cell r="V61">
            <v>150552872.9873969</v>
          </cell>
        </row>
        <row r="62">
          <cell r="J62" t="str">
            <v>Sep</v>
          </cell>
          <cell r="S62">
            <v>127224172.56657237</v>
          </cell>
          <cell r="T62">
            <v>124170324.00881046</v>
          </cell>
          <cell r="U62">
            <v>121085936.96547094</v>
          </cell>
          <cell r="V62">
            <v>117970706.05169801</v>
          </cell>
        </row>
        <row r="63">
          <cell r="J63" t="str">
            <v>Oct</v>
          </cell>
          <cell r="T63">
            <v>50032938.112051323</v>
          </cell>
          <cell r="U63">
            <v>48831963.385223158</v>
          </cell>
          <cell r="V63">
            <v>47618978.91112671</v>
          </cell>
        </row>
        <row r="64">
          <cell r="J64" t="str">
            <v>Nov</v>
          </cell>
          <cell r="U64">
            <v>276428704.43907517</v>
          </cell>
          <cell r="V64">
            <v>269793397.77254111</v>
          </cell>
        </row>
        <row r="65">
          <cell r="J65" t="str">
            <v>Dec</v>
          </cell>
          <cell r="V65">
            <v>153610378.42809057</v>
          </cell>
        </row>
        <row r="66">
          <cell r="K66">
            <v>98753033.277920753</v>
          </cell>
          <cell r="L66">
            <v>96382596.888620704</v>
          </cell>
          <cell r="M66">
            <v>93988456.135427654</v>
          </cell>
          <cell r="N66">
            <v>109445552.1051275</v>
          </cell>
          <cell r="O66">
            <v>163628271.1983557</v>
          </cell>
          <cell r="P66">
            <v>260944429.2619797</v>
          </cell>
          <cell r="Q66">
            <v>320829091.90511703</v>
          </cell>
          <cell r="R66">
            <v>492015916.00228381</v>
          </cell>
          <cell r="S66">
            <v>593882030.90699458</v>
          </cell>
          <cell r="T66">
            <v>628249482.22280371</v>
          </cell>
          <cell r="U66">
            <v>887655070.27084613</v>
          </cell>
          <cell r="V66">
            <v>1017436794.4774597</v>
          </cell>
        </row>
        <row r="67">
          <cell r="J67" t="str">
            <v>Interest</v>
          </cell>
          <cell r="K67">
            <v>0.12</v>
          </cell>
        </row>
        <row r="68">
          <cell r="J68" t="str">
            <v>Jan</v>
          </cell>
          <cell r="K68">
            <v>1011000</v>
          </cell>
          <cell r="L68">
            <v>987530.33277920738</v>
          </cell>
          <cell r="M68">
            <v>963825.96888620697</v>
          </cell>
          <cell r="N68">
            <v>939884.56135427661</v>
          </cell>
          <cell r="O68">
            <v>915703.73974702659</v>
          </cell>
          <cell r="P68">
            <v>891281.10992370441</v>
          </cell>
          <cell r="Q68">
            <v>866614.25380214897</v>
          </cell>
          <cell r="R68">
            <v>841700.72911937803</v>
          </cell>
          <cell r="S68">
            <v>816538.06918977934</v>
          </cell>
          <cell r="T68">
            <v>791123.78266088443</v>
          </cell>
          <cell r="U68">
            <v>765455.35326670075</v>
          </cell>
          <cell r="V68">
            <v>739530.23957857536</v>
          </cell>
          <cell r="W68">
            <v>10530188.140307888</v>
          </cell>
        </row>
        <row r="69">
          <cell r="J69" t="str">
            <v>Feb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J70" t="str">
            <v>March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J71" t="str">
            <v>April</v>
          </cell>
          <cell r="N71">
            <v>183000</v>
          </cell>
          <cell r="O71">
            <v>178751.78130424823</v>
          </cell>
          <cell r="P71">
            <v>174461.08042153894</v>
          </cell>
          <cell r="Q71">
            <v>170127.47253000256</v>
          </cell>
          <cell r="R71">
            <v>165750.52855955079</v>
          </cell>
          <cell r="S71">
            <v>161329.81514939453</v>
          </cell>
          <cell r="T71">
            <v>156864.89460513674</v>
          </cell>
          <cell r="U71">
            <v>152355.32485543634</v>
          </cell>
          <cell r="V71">
            <v>147800.65940823892</v>
          </cell>
          <cell r="W71">
            <v>1490441.5568335471</v>
          </cell>
        </row>
        <row r="72">
          <cell r="J72" t="str">
            <v>May</v>
          </cell>
          <cell r="O72">
            <v>584100</v>
          </cell>
          <cell r="P72">
            <v>570540.52163831366</v>
          </cell>
          <cell r="Q72">
            <v>556845.44849301036</v>
          </cell>
          <cell r="R72">
            <v>543013.42461625405</v>
          </cell>
          <cell r="S72">
            <v>529043.0805007302</v>
          </cell>
          <cell r="T72">
            <v>514933.03294405114</v>
          </cell>
          <cell r="U72">
            <v>500681.88491180533</v>
          </cell>
          <cell r="V72">
            <v>486288.22539923695</v>
          </cell>
          <cell r="W72">
            <v>4285445.618503402</v>
          </cell>
        </row>
        <row r="73">
          <cell r="J73" t="str">
            <v>Jun</v>
          </cell>
          <cell r="P73">
            <v>1040000</v>
          </cell>
          <cell r="Q73">
            <v>1015857.1177946348</v>
          </cell>
          <cell r="R73">
            <v>991472.80676721595</v>
          </cell>
          <cell r="S73">
            <v>966844.65262952296</v>
          </cell>
          <cell r="T73">
            <v>941970.21695045289</v>
          </cell>
          <cell r="U73">
            <v>916847.03691459214</v>
          </cell>
          <cell r="V73">
            <v>891472.62507837301</v>
          </cell>
          <cell r="W73">
            <v>6764464.4561347924</v>
          </cell>
        </row>
        <row r="74">
          <cell r="J74" t="str">
            <v>Jul</v>
          </cell>
          <cell r="Q74">
            <v>682190.00000000012</v>
          </cell>
          <cell r="R74">
            <v>666353.42998877121</v>
          </cell>
          <cell r="S74">
            <v>650358.49427743</v>
          </cell>
          <cell r="T74">
            <v>634203.60920897534</v>
          </cell>
          <cell r="U74">
            <v>617887.17528983613</v>
          </cell>
          <cell r="V74">
            <v>601407.57703150553</v>
          </cell>
          <cell r="W74">
            <v>3852400.2857965184</v>
          </cell>
        </row>
        <row r="75">
          <cell r="J75" t="str">
            <v>Aug</v>
          </cell>
          <cell r="R75">
            <v>2081750</v>
          </cell>
          <cell r="S75">
            <v>1796045.0482759804</v>
          </cell>
          <cell r="T75">
            <v>1627483.0470347209</v>
          </cell>
          <cell r="U75">
            <v>1587235.4257810488</v>
          </cell>
          <cell r="V75">
            <v>1546585.3283148399</v>
          </cell>
          <cell r="W75">
            <v>8639098.8494065888</v>
          </cell>
        </row>
        <row r="76">
          <cell r="J76" t="str">
            <v>Sep</v>
          </cell>
          <cell r="S76">
            <v>1302477.8499999999</v>
          </cell>
          <cell r="T76">
            <v>1272241.7256657237</v>
          </cell>
          <cell r="U76">
            <v>1241703.2400881045</v>
          </cell>
          <cell r="V76">
            <v>1210859.3696547092</v>
          </cell>
          <cell r="W76">
            <v>5027282.1854085373</v>
          </cell>
        </row>
        <row r="77">
          <cell r="J77" t="str">
            <v>Oct</v>
          </cell>
          <cell r="T77">
            <v>512220.22</v>
          </cell>
          <cell r="U77">
            <v>500329.38112051319</v>
          </cell>
          <cell r="V77">
            <v>488319.63385223155</v>
          </cell>
          <cell r="W77">
            <v>1500869.2349727447</v>
          </cell>
        </row>
        <row r="78">
          <cell r="J78" t="str">
            <v>Nov</v>
          </cell>
          <cell r="U78">
            <v>2829983.15</v>
          </cell>
          <cell r="V78">
            <v>2764287.0443907515</v>
          </cell>
          <cell r="W78">
            <v>5594270.1943907514</v>
          </cell>
        </row>
        <row r="79">
          <cell r="J79" t="str">
            <v>Dec</v>
          </cell>
          <cell r="V79">
            <v>1572610.86</v>
          </cell>
          <cell r="W79">
            <v>1572610.86</v>
          </cell>
        </row>
        <row r="80">
          <cell r="K80">
            <v>1011000.12</v>
          </cell>
          <cell r="L80">
            <v>987530.33277920738</v>
          </cell>
          <cell r="M80">
            <v>963825.96888620697</v>
          </cell>
          <cell r="N80">
            <v>1122884.5613542767</v>
          </cell>
          <cell r="O80">
            <v>1678555.5210512748</v>
          </cell>
          <cell r="P80">
            <v>2676282.7119835569</v>
          </cell>
          <cell r="Q80">
            <v>3291634.2926197965</v>
          </cell>
          <cell r="R80">
            <v>5290040.9190511703</v>
          </cell>
          <cell r="S80">
            <v>6222637.0100228367</v>
          </cell>
          <cell r="T80">
            <v>6451040.5290699452</v>
          </cell>
          <cell r="U80">
            <v>9112477.9722280372</v>
          </cell>
          <cell r="V80">
            <v>10449161.562708462</v>
          </cell>
          <cell r="W80">
            <v>49257071.381754771</v>
          </cell>
        </row>
        <row r="83">
          <cell r="J83" t="str">
            <v>Total Principal</v>
          </cell>
        </row>
        <row r="84">
          <cell r="J84" t="str">
            <v>Existing</v>
          </cell>
          <cell r="K84">
            <v>17172807.007921334</v>
          </cell>
          <cell r="L84">
            <v>17172807.007921334</v>
          </cell>
          <cell r="M84">
            <v>17172807.007921334</v>
          </cell>
          <cell r="N84">
            <v>17172807.007921334</v>
          </cell>
          <cell r="O84">
            <v>17172807.007921334</v>
          </cell>
          <cell r="P84">
            <v>17172807.007921334</v>
          </cell>
          <cell r="Q84">
            <v>17172807.007921334</v>
          </cell>
          <cell r="R84">
            <v>17172807.007921334</v>
          </cell>
          <cell r="S84">
            <v>17172807.007921334</v>
          </cell>
          <cell r="T84">
            <v>17172807.007921334</v>
          </cell>
          <cell r="U84">
            <v>17172807.007921334</v>
          </cell>
          <cell r="V84">
            <v>17172807.007921334</v>
          </cell>
          <cell r="W84">
            <v>206073684.09505603</v>
          </cell>
        </row>
        <row r="85">
          <cell r="J85" t="str">
            <v>New</v>
          </cell>
          <cell r="K85">
            <v>2346966.7220792528</v>
          </cell>
          <cell r="L85">
            <v>2370436.3893000456</v>
          </cell>
          <cell r="M85">
            <v>2394140.753193046</v>
          </cell>
          <cell r="N85">
            <v>2842904.0303001525</v>
          </cell>
          <cell r="O85">
            <v>4227280.9067717912</v>
          </cell>
          <cell r="P85">
            <v>6683841.9363760306</v>
          </cell>
          <cell r="Q85">
            <v>8334337.3568626847</v>
          </cell>
          <cell r="R85">
            <v>36988175.902833253</v>
          </cell>
          <cell r="S85">
            <v>28381670.095289223</v>
          </cell>
          <cell r="T85">
            <v>16854570.684190791</v>
          </cell>
          <cell r="U85">
            <v>23592726.951957546</v>
          </cell>
          <cell r="V85">
            <v>27479361.793386552</v>
          </cell>
          <cell r="W85">
            <v>162496413.52254036</v>
          </cell>
        </row>
        <row r="86">
          <cell r="K86">
            <v>19519773.730000585</v>
          </cell>
          <cell r="L86">
            <v>19543243.397221379</v>
          </cell>
          <cell r="M86">
            <v>19566947.761114381</v>
          </cell>
          <cell r="N86">
            <v>20015711.038221486</v>
          </cell>
          <cell r="O86">
            <v>21400087.914693125</v>
          </cell>
          <cell r="P86">
            <v>23856648.944297366</v>
          </cell>
          <cell r="Q86">
            <v>25507144.364784017</v>
          </cell>
          <cell r="R86">
            <v>54160982.910754591</v>
          </cell>
          <cell r="S86">
            <v>45554477.103210554</v>
          </cell>
          <cell r="T86">
            <v>34027377.692112125</v>
          </cell>
          <cell r="U86">
            <v>40765533.959878877</v>
          </cell>
          <cell r="V86">
            <v>44652168.801307887</v>
          </cell>
          <cell r="W86">
            <v>368570097.61759639</v>
          </cell>
        </row>
        <row r="88">
          <cell r="J88" t="str">
            <v>Total Interest</v>
          </cell>
        </row>
        <row r="89">
          <cell r="J89" t="str">
            <v>Existing</v>
          </cell>
          <cell r="K89">
            <v>10100080.151331268</v>
          </cell>
          <cell r="L89">
            <v>10100080.151331268</v>
          </cell>
          <cell r="M89">
            <v>10100080.151331268</v>
          </cell>
          <cell r="N89">
            <v>10100080.151331268</v>
          </cell>
          <cell r="O89">
            <v>10100080.151331268</v>
          </cell>
          <cell r="P89">
            <v>10100080.151331268</v>
          </cell>
          <cell r="Q89">
            <v>10100080.151331268</v>
          </cell>
          <cell r="R89">
            <v>10100080.151331268</v>
          </cell>
          <cell r="S89">
            <v>10100080.151331268</v>
          </cell>
          <cell r="T89">
            <v>10100080.151331268</v>
          </cell>
          <cell r="U89">
            <v>10100080.151331268</v>
          </cell>
          <cell r="V89">
            <v>10100080.151331268</v>
          </cell>
          <cell r="W89">
            <v>121200961.81597525</v>
          </cell>
        </row>
        <row r="90">
          <cell r="J90" t="str">
            <v>New</v>
          </cell>
          <cell r="K90">
            <v>1011000.12</v>
          </cell>
          <cell r="L90">
            <v>987530.33277920738</v>
          </cell>
          <cell r="M90">
            <v>963825.96888620697</v>
          </cell>
          <cell r="N90">
            <v>1122884.5613542767</v>
          </cell>
          <cell r="O90">
            <v>1678555.5210512748</v>
          </cell>
          <cell r="P90">
            <v>2676282.7119835569</v>
          </cell>
          <cell r="Q90">
            <v>3291634.2926197965</v>
          </cell>
          <cell r="R90">
            <v>5290040.9190511703</v>
          </cell>
          <cell r="S90">
            <v>6222637.0100228367</v>
          </cell>
          <cell r="T90">
            <v>6451040.5290699452</v>
          </cell>
          <cell r="U90">
            <v>9112477.9722280372</v>
          </cell>
          <cell r="V90">
            <v>10449161.562708462</v>
          </cell>
          <cell r="W90">
            <v>49257071.501754768</v>
          </cell>
        </row>
        <row r="91">
          <cell r="K91">
            <v>11111080.271331267</v>
          </cell>
          <cell r="L91">
            <v>11087610.484110476</v>
          </cell>
          <cell r="M91">
            <v>11063906.120217476</v>
          </cell>
          <cell r="N91">
            <v>11222964.712685544</v>
          </cell>
          <cell r="O91">
            <v>11778635.672382543</v>
          </cell>
          <cell r="P91">
            <v>12776362.863314826</v>
          </cell>
          <cell r="Q91">
            <v>13391714.443951065</v>
          </cell>
          <cell r="R91">
            <v>15390121.070382439</v>
          </cell>
          <cell r="S91">
            <v>16322717.161354106</v>
          </cell>
          <cell r="T91">
            <v>16551120.680401213</v>
          </cell>
          <cell r="U91">
            <v>19212558.123559304</v>
          </cell>
          <cell r="V91">
            <v>20549241.714039728</v>
          </cell>
          <cell r="W91">
            <v>170458033.31773001</v>
          </cell>
        </row>
        <row r="92">
          <cell r="J92" t="str">
            <v>PNB</v>
          </cell>
          <cell r="R92">
            <v>79000000</v>
          </cell>
          <cell r="T92">
            <v>29000000</v>
          </cell>
          <cell r="U92">
            <v>85000000</v>
          </cell>
        </row>
        <row r="93">
          <cell r="J93" t="str">
            <v>BPI</v>
          </cell>
          <cell r="P93">
            <v>100000000</v>
          </cell>
          <cell r="S93">
            <v>80000000</v>
          </cell>
        </row>
        <row r="94">
          <cell r="J94" t="str">
            <v>DBP</v>
          </cell>
        </row>
        <row r="95">
          <cell r="J95" t="str">
            <v>Wealthbank</v>
          </cell>
          <cell r="R95">
            <v>50000000</v>
          </cell>
        </row>
      </sheetData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P&amp;L (2)"/>
      <sheetName val="revenues by sbu (revised)"/>
      <sheetName val="revenues by sbu"/>
      <sheetName val="sales"/>
      <sheetName val="Conso P&amp;L (trading+hotel) ppt "/>
      <sheetName val="Conso P&amp;L (expanded) ppt "/>
      <sheetName val="Conso P&amp;L (trading) ppt"/>
      <sheetName val="Conso P&amp;L (trading) (2)"/>
      <sheetName val="Conso P&amp;L (trading)"/>
      <sheetName val="market summary"/>
      <sheetName val="equity summary"/>
      <sheetName val="summary"/>
      <sheetName val="Conso P&amp;L"/>
      <sheetName val="Conso Cashflows"/>
      <sheetName val="HO P&amp;L "/>
      <sheetName val="Beach resort P&amp;L"/>
      <sheetName val="Resorts P&amp;L"/>
      <sheetName val="Urban Conso P&amp;L"/>
      <sheetName val="Urban 2 P&amp;L"/>
      <sheetName val="Urban 1 P&amp;L"/>
      <sheetName val="VisMin P&amp;L"/>
      <sheetName val="Hometown P&amp;L"/>
      <sheetName val="Hotels P&amp;L"/>
      <sheetName val="Resorts Cashflows"/>
      <sheetName val="Hometown Cashflows "/>
      <sheetName val="Hotels Cashflows"/>
      <sheetName val="VisMin Cashflows"/>
      <sheetName val="Urban Conso Cashflows"/>
      <sheetName val="Urban 2 Cashflows"/>
      <sheetName val="Urban 1 Cashflows"/>
      <sheetName val="HO Cashflows"/>
      <sheetName val="beach resort Cashflows "/>
      <sheetName val="Conso Cashflows (trading+hotel)"/>
      <sheetName val="Conso Cashflows (trading) ppt"/>
      <sheetName val="Conso Cashflows (trading)"/>
      <sheetName val="Sheet3"/>
      <sheetName val="SALES BY STATUS"/>
      <sheetName val="Chart of Accounts"/>
      <sheetName val="PAYORS"/>
      <sheetName val="TTY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>
        <row r="71">
          <cell r="C71">
            <v>1.5</v>
          </cell>
        </row>
        <row r="72">
          <cell r="C72">
            <v>2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sept10 gpm (3)"/>
      <sheetName val="15sept10 gpm (2)"/>
      <sheetName val="Summary_Woodridge"/>
      <sheetName val="P&amp;L Highlights"/>
      <sheetName val="Assumptions"/>
      <sheetName val="Monthly"/>
      <sheetName val="Annual"/>
      <sheetName val="Landowner"/>
      <sheetName val="Schedules"/>
      <sheetName val="Mar'15 turnover to buyers"/>
      <sheetName val="take-up sched"/>
      <sheetName val="SUMMARY"/>
      <sheetName val="EXCOM"/>
      <sheetName val="15sept10 gpm"/>
      <sheetName val="COMM"/>
    </sheetNames>
    <sheetDataSet>
      <sheetData sheetId="0"/>
      <sheetData sheetId="1"/>
      <sheetData sheetId="2"/>
      <sheetData sheetId="3"/>
      <sheetData sheetId="4">
        <row r="132">
          <cell r="E13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 Info Sheet"/>
      <sheetName val="CAPEX Summary"/>
      <sheetName val="capex database"/>
      <sheetName val="CRC database"/>
      <sheetName val="manpower"/>
      <sheetName val="definition"/>
      <sheetName val="land"/>
      <sheetName val="land improvement"/>
      <sheetName val="building"/>
      <sheetName val="building improvements"/>
      <sheetName val="FF database"/>
      <sheetName val="F&amp;F"/>
      <sheetName val="OE database"/>
      <sheetName val="office equipment"/>
      <sheetName val="transportation"/>
      <sheetName val="SALES PER MONTH (2008)"/>
      <sheetName val="SALES BY STATUS"/>
      <sheetName val="loans"/>
      <sheetName val="CRC_Info_Sheet"/>
      <sheetName val="CAPEX_Summary"/>
      <sheetName val="capex_database"/>
      <sheetName val="CRC_database"/>
      <sheetName val="land_improvement"/>
      <sheetName val="building_improvements"/>
      <sheetName val="FF_database"/>
      <sheetName val="OE_database"/>
      <sheetName val="office_equipment"/>
      <sheetName val="SALES_PER_MONTH_(2008)"/>
      <sheetName val="SALES_BY_STATUS"/>
    </sheetNames>
    <sheetDataSet>
      <sheetData sheetId="0" refreshError="1"/>
      <sheetData sheetId="1" refreshError="1"/>
      <sheetData sheetId="2" refreshError="1"/>
      <sheetData sheetId="3" refreshError="1">
        <row r="7">
          <cell r="B7">
            <v>0</v>
          </cell>
        </row>
        <row r="8">
          <cell r="B8" t="str">
            <v>Board of Directors</v>
          </cell>
        </row>
        <row r="9">
          <cell r="B9" t="str">
            <v>OCEO</v>
          </cell>
        </row>
        <row r="10">
          <cell r="B10" t="str">
            <v>HROD</v>
          </cell>
        </row>
        <row r="11">
          <cell r="B11" t="str">
            <v>OCOO</v>
          </cell>
        </row>
        <row r="12">
          <cell r="B12" t="str">
            <v>Corporate Business Devt</v>
          </cell>
        </row>
        <row r="13">
          <cell r="B13" t="str">
            <v>Landco Homes</v>
          </cell>
        </row>
        <row r="14">
          <cell r="B14" t="str">
            <v>Property Management/Operations</v>
          </cell>
        </row>
        <row r="15">
          <cell r="B15" t="str">
            <v>Corporate Technical</v>
          </cell>
        </row>
        <row r="16">
          <cell r="B16" t="str">
            <v>OCFO</v>
          </cell>
        </row>
        <row r="17">
          <cell r="B17" t="str">
            <v>Treasury</v>
          </cell>
        </row>
        <row r="18">
          <cell r="B18" t="str">
            <v>Corporate Finance</v>
          </cell>
        </row>
        <row r="19">
          <cell r="B19" t="str">
            <v>General Accounting</v>
          </cell>
        </row>
        <row r="20">
          <cell r="B20" t="str">
            <v>Systems &amp; Process</v>
          </cell>
        </row>
        <row r="21">
          <cell r="B21" t="str">
            <v>Corporate IT</v>
          </cell>
        </row>
        <row r="22">
          <cell r="B22" t="str">
            <v>Tax Planning &amp; Compliance</v>
          </cell>
        </row>
        <row r="23">
          <cell r="B23" t="str">
            <v>Purchasing &amp; Admin</v>
          </cell>
        </row>
        <row r="24">
          <cell r="B24" t="str">
            <v>Sales Administration</v>
          </cell>
        </row>
        <row r="25">
          <cell r="B25" t="str">
            <v>OCMO</v>
          </cell>
        </row>
        <row r="26">
          <cell r="B26" t="str">
            <v>Corporate Communications</v>
          </cell>
        </row>
        <row r="27">
          <cell r="B27" t="str">
            <v>Marketing Services</v>
          </cell>
        </row>
        <row r="28">
          <cell r="B28" t="str">
            <v>Sales In-house</v>
          </cell>
        </row>
        <row r="29">
          <cell r="B29" t="str">
            <v>Sales Elite</v>
          </cell>
        </row>
        <row r="30">
          <cell r="B30" t="str">
            <v>Sales Allied</v>
          </cell>
        </row>
        <row r="31">
          <cell r="B31" t="str">
            <v>Sales International</v>
          </cell>
        </row>
        <row r="32">
          <cell r="B32" t="str">
            <v>OSBU-RR- Office of the SBU Head</v>
          </cell>
        </row>
        <row r="33">
          <cell r="B33" t="str">
            <v>OSBU-RR -  Business Development (Default)</v>
          </cell>
        </row>
        <row r="34">
          <cell r="B34" t="str">
            <v>OSBU-RR -  Finance (Default)</v>
          </cell>
        </row>
        <row r="35">
          <cell r="B35" t="str">
            <v>OSBU-RR -  Sales Administration (Default)</v>
          </cell>
        </row>
        <row r="36">
          <cell r="B36" t="str">
            <v>OSBU-RR -  Property Management (Default)</v>
          </cell>
        </row>
        <row r="37">
          <cell r="B37" t="str">
            <v>OSBU-RR -  Technical/ Construction (Default)</v>
          </cell>
        </row>
        <row r="38">
          <cell r="B38" t="str">
            <v>OSBU-RR-PF -  Business Development</v>
          </cell>
        </row>
        <row r="39">
          <cell r="B39" t="str">
            <v>OSBU-RR-PF -  Finance</v>
          </cell>
        </row>
        <row r="40">
          <cell r="B40" t="str">
            <v>OSBU-RR-PF -  Sales Administration</v>
          </cell>
        </row>
        <row r="41">
          <cell r="B41" t="str">
            <v>OSBU-RR-PF -  Property Management</v>
          </cell>
        </row>
        <row r="42">
          <cell r="B42" t="str">
            <v>OSBU-RR-PF -  Technical/ Construction</v>
          </cell>
        </row>
        <row r="43">
          <cell r="B43" t="str">
            <v>OSBU-RR-Amara -  Business Development</v>
          </cell>
        </row>
        <row r="44">
          <cell r="B44" t="str">
            <v>OSBU-RR-Amara -  Finance</v>
          </cell>
        </row>
        <row r="45">
          <cell r="B45" t="str">
            <v>OSBU-RR-Amara -  Sales Administration</v>
          </cell>
        </row>
        <row r="46">
          <cell r="B46" t="str">
            <v>OSBU-RR-Amara -  Property Management</v>
          </cell>
        </row>
        <row r="47">
          <cell r="B47" t="str">
            <v>OSBU-RR-Amara -  Technical/ Construction</v>
          </cell>
        </row>
        <row r="48">
          <cell r="B48" t="str">
            <v>OSBU-RR-Terrazas -  Business Development (Default)</v>
          </cell>
        </row>
        <row r="49">
          <cell r="B49" t="str">
            <v>OSBU-RR-Terrazas -  Finance (Default)</v>
          </cell>
        </row>
        <row r="50">
          <cell r="B50" t="str">
            <v>OSBU-RR-Terrazas -  Sales Administration (Default)</v>
          </cell>
        </row>
        <row r="51">
          <cell r="B51" t="str">
            <v>OSBU-RR-Terrazas -  Property Management (Default)</v>
          </cell>
        </row>
        <row r="52">
          <cell r="B52" t="str">
            <v>OSBU-RR-Terrazas -  Technical/ Construction (Default)</v>
          </cell>
        </row>
        <row r="53">
          <cell r="B53" t="str">
            <v>OSBU-RR-Terrazas 1a-  Business Development</v>
          </cell>
        </row>
        <row r="54">
          <cell r="B54" t="str">
            <v>OSBU-RR-Terrazas 1a -  Finance</v>
          </cell>
        </row>
        <row r="55">
          <cell r="B55" t="str">
            <v>OSBU-RR-Terrazas 1a-  Sales Administration</v>
          </cell>
        </row>
        <row r="56">
          <cell r="B56" t="str">
            <v>OSBU-RR-Terrazas 1a -  Property Management</v>
          </cell>
        </row>
        <row r="57">
          <cell r="B57" t="str">
            <v>OSBU-RR-Terrazas 1a -  Technical/ Construction</v>
          </cell>
        </row>
        <row r="58">
          <cell r="B58" t="str">
            <v>OSBU-RR-Terrazas 2 -  Business Development</v>
          </cell>
        </row>
        <row r="59">
          <cell r="B59" t="str">
            <v>OSBU-RR-Terrazas 2 -  Finance</v>
          </cell>
        </row>
        <row r="60">
          <cell r="B60" t="str">
            <v>OSBU-RR-Terrazas 2 -  Sales Administration</v>
          </cell>
        </row>
        <row r="61">
          <cell r="B61" t="str">
            <v>OSBU-RR-Terrazas 2 -  Property Management</v>
          </cell>
        </row>
        <row r="62">
          <cell r="B62" t="str">
            <v>OSBU-RR-Terrazas 2 -  Technical/ Construction</v>
          </cell>
        </row>
        <row r="63">
          <cell r="B63" t="str">
            <v>OSBU-RR-Terrazas 1b -  Business Development</v>
          </cell>
        </row>
        <row r="64">
          <cell r="B64" t="str">
            <v>OSBU-RR-Terrazas 1b -  Finance</v>
          </cell>
        </row>
        <row r="65">
          <cell r="B65" t="str">
            <v>OSBU-RR-Terrazas 1b -  Sales Administration</v>
          </cell>
        </row>
        <row r="66">
          <cell r="B66" t="str">
            <v>OSBU-RR-Terrazas 1b -  Property Management</v>
          </cell>
        </row>
        <row r="67">
          <cell r="B67" t="str">
            <v>OSBU-RR-Terrazas 1b -  Technical/ Construction</v>
          </cell>
        </row>
        <row r="68">
          <cell r="B68" t="str">
            <v>OSBU-RR-Terrazas 3 -  Business Development</v>
          </cell>
        </row>
        <row r="69">
          <cell r="B69" t="str">
            <v>OSBU-RR-Terrazas 3 -  Finance</v>
          </cell>
        </row>
        <row r="70">
          <cell r="B70" t="str">
            <v>OSBU-RR-Terrazas 3 -  Sales Administration</v>
          </cell>
        </row>
        <row r="71">
          <cell r="B71" t="str">
            <v>OSBU-RR-Terrazas 3 -  Property Management</v>
          </cell>
        </row>
        <row r="72">
          <cell r="B72" t="str">
            <v>OSBU-RR-Terrazas 3 -  Technical/ Construction</v>
          </cell>
        </row>
        <row r="73">
          <cell r="B73" t="str">
            <v>OSBU-RR-Terrazas 1c -  Business Development</v>
          </cell>
        </row>
        <row r="74">
          <cell r="B74" t="str">
            <v>OSBU-RR-Terrazas 1c -  Finance</v>
          </cell>
        </row>
        <row r="75">
          <cell r="B75" t="str">
            <v>OSBU-RR-Terrazas 1c -  Sales Administration</v>
          </cell>
        </row>
        <row r="76">
          <cell r="B76" t="str">
            <v>OSBU-RR-Terrazas 1c -  Property Management</v>
          </cell>
        </row>
        <row r="77">
          <cell r="B77" t="str">
            <v>OSBU-RR-Terrazas 1c -  Technical/ Construction</v>
          </cell>
        </row>
        <row r="78">
          <cell r="B78" t="str">
            <v>OSBU-RR-Playa Residential -  Business Development</v>
          </cell>
        </row>
        <row r="79">
          <cell r="B79" t="str">
            <v>OSBU-RR-Playa Residential -  Finance</v>
          </cell>
        </row>
        <row r="80">
          <cell r="B80" t="str">
            <v>OSBU-RR-Playa Residential -  Sales Administration</v>
          </cell>
        </row>
        <row r="81">
          <cell r="B81" t="str">
            <v>OSBU-RR-Playa Residential -  Property Management</v>
          </cell>
        </row>
        <row r="82">
          <cell r="B82" t="str">
            <v>OSBU-RR-Playa Residential -  Technical/ Construction</v>
          </cell>
        </row>
        <row r="83">
          <cell r="B83" t="str">
            <v>OSBU-RR-Playa Commercial -  Business Development</v>
          </cell>
        </row>
        <row r="84">
          <cell r="B84" t="str">
            <v>OSBU-RR-Playa Commercial -  Finance</v>
          </cell>
        </row>
        <row r="85">
          <cell r="B85" t="str">
            <v>OSBU-RR-Playa Commercial -  Sales Administration</v>
          </cell>
        </row>
        <row r="86">
          <cell r="B86" t="str">
            <v>OSBU-RR-Playa Commercial -  Property Management</v>
          </cell>
        </row>
        <row r="87">
          <cell r="B87" t="str">
            <v>OSBU-RR-Playa Commercial -  Technical/ Construction</v>
          </cell>
        </row>
        <row r="88">
          <cell r="B88" t="str">
            <v>OSBU-RR-PF Shares -  Business Development</v>
          </cell>
        </row>
        <row r="89">
          <cell r="B89" t="str">
            <v>OSBU-RR-PF Shares -  Finance</v>
          </cell>
        </row>
        <row r="90">
          <cell r="B90" t="str">
            <v>OSBU-RR-PF Shares -  Sales Administration</v>
          </cell>
        </row>
        <row r="91">
          <cell r="B91" t="str">
            <v>OSBU-RR-PF Shares -  Property Management</v>
          </cell>
        </row>
        <row r="92">
          <cell r="B92" t="str">
            <v>OSBU-RR-PF Shares -  Technical/ Construction</v>
          </cell>
        </row>
        <row r="93">
          <cell r="B93" t="str">
            <v>OSBU-RR-LF -  Business Development</v>
          </cell>
        </row>
        <row r="94">
          <cell r="B94" t="str">
            <v>OSBU-RR-LF -  Finance</v>
          </cell>
        </row>
        <row r="95">
          <cell r="B95" t="str">
            <v>OSBU-RR-LF -  Sales Administration</v>
          </cell>
        </row>
        <row r="96">
          <cell r="B96" t="str">
            <v>OSBU-RR-LF -  Property Management</v>
          </cell>
        </row>
        <row r="97">
          <cell r="B97" t="str">
            <v>OSBU-RR-LF -  Technical/ Construction</v>
          </cell>
        </row>
        <row r="98">
          <cell r="B98" t="str">
            <v>OSBU-RR-Ponderosa -  Business Development (Default)</v>
          </cell>
        </row>
        <row r="99">
          <cell r="B99" t="str">
            <v>OSBU-RR-Ponderosa -  Finance (Default)</v>
          </cell>
        </row>
        <row r="100">
          <cell r="B100" t="str">
            <v>OSBU-RR-Ponderosa -  Sales Administration (Default)</v>
          </cell>
        </row>
        <row r="101">
          <cell r="B101" t="str">
            <v>OSBU-RR-Ponderosa -  Property Management (Default)</v>
          </cell>
        </row>
        <row r="102">
          <cell r="B102" t="str">
            <v>OSBU-RR-Ponderosa -  Technical/ Construction (Default)</v>
          </cell>
        </row>
        <row r="103">
          <cell r="B103" t="str">
            <v>OSBU-RR-Ponderosa 1 -  Business Development</v>
          </cell>
        </row>
        <row r="104">
          <cell r="B104" t="str">
            <v>OSBU-RR-Ponderosa 1 -  Finance</v>
          </cell>
        </row>
        <row r="105">
          <cell r="B105" t="str">
            <v>OSBU-RR-Ponderosa 1 -  Sales Administration</v>
          </cell>
        </row>
        <row r="106">
          <cell r="B106" t="str">
            <v>OSBU-RR-Ponderosa 1 -  Property Management</v>
          </cell>
        </row>
        <row r="107">
          <cell r="B107" t="str">
            <v>OSBU-RR-Ponderosa 1 -  Technical/ Construction</v>
          </cell>
        </row>
        <row r="108">
          <cell r="B108" t="str">
            <v>OSBU-RR-Ponderosa 2 -  Business Development</v>
          </cell>
        </row>
        <row r="109">
          <cell r="B109" t="str">
            <v>OSBU-RR-Ponderosa 2 -  Finance</v>
          </cell>
        </row>
        <row r="110">
          <cell r="B110" t="str">
            <v>OSBU-RR-Ponderosa 2 -  Sales Administration</v>
          </cell>
        </row>
        <row r="111">
          <cell r="B111" t="str">
            <v>OSBU-RR-Ponderosa 2 -  Property Management</v>
          </cell>
        </row>
        <row r="112">
          <cell r="B112" t="str">
            <v>OSBU-RR-Ponderosa 2 -  Technical/ Construction</v>
          </cell>
        </row>
        <row r="113">
          <cell r="B113" t="str">
            <v>OSBU-RR-Ponderosa Heights -  Business Development</v>
          </cell>
        </row>
        <row r="114">
          <cell r="B114" t="str">
            <v>OSBU-RR-Ponderosa Heights -  Finance</v>
          </cell>
        </row>
        <row r="115">
          <cell r="B115" t="str">
            <v>OSBU-RR-Ponderosa Heights -  Sales Administration</v>
          </cell>
        </row>
        <row r="116">
          <cell r="B116" t="str">
            <v>OSBU-RR-Ponderosa Heights -  Property Management</v>
          </cell>
        </row>
        <row r="117">
          <cell r="B117" t="str">
            <v>OSBU-RR-Ponderosa Heights -  Technical/ Construction</v>
          </cell>
        </row>
        <row r="118">
          <cell r="B118" t="str">
            <v>OSBU-RR-Fuego Hotels</v>
          </cell>
        </row>
        <row r="119">
          <cell r="B119" t="str">
            <v>OSBU-FHP -  Office of the SBU Head</v>
          </cell>
        </row>
        <row r="120">
          <cell r="B120" t="str">
            <v>OSBU-FHP -  Business Development (Default)</v>
          </cell>
        </row>
        <row r="121">
          <cell r="B121" t="str">
            <v>OSBU-FHP -  Finance (Default)</v>
          </cell>
        </row>
        <row r="122">
          <cell r="B122" t="str">
            <v>OSBU-FHP -  Sales Administration (Default)</v>
          </cell>
        </row>
        <row r="123">
          <cell r="B123" t="str">
            <v>OSBU-FHP -  Property Management (Default)</v>
          </cell>
        </row>
        <row r="124">
          <cell r="B124" t="str">
            <v>OSBU-FHP -  Technical/ Construction (Default)</v>
          </cell>
        </row>
        <row r="125">
          <cell r="B125" t="str">
            <v>OSBU-FHP -  Sales &amp; Marketing (Default)</v>
          </cell>
        </row>
        <row r="126">
          <cell r="B126" t="str">
            <v>OSBU-FHP-Waterwood -  Business Development (Default)</v>
          </cell>
        </row>
        <row r="127">
          <cell r="B127" t="str">
            <v>OSBU-FHP-Waterwood -  Finance (Default)</v>
          </cell>
        </row>
        <row r="128">
          <cell r="B128" t="str">
            <v>OSBU-FHP-Waterwood -  Sales Administration (Default)</v>
          </cell>
        </row>
        <row r="129">
          <cell r="B129" t="str">
            <v>OSBU-FHP-Waterwood -  Property Management (Default)</v>
          </cell>
        </row>
        <row r="130">
          <cell r="B130" t="str">
            <v>OSBU-FHP-Waterwood -  Technical/ Construction (Default)</v>
          </cell>
        </row>
        <row r="131">
          <cell r="B131" t="str">
            <v>OSBU-FHP-Waterwood - Sales &amp; Marketing  (Default)</v>
          </cell>
        </row>
        <row r="132">
          <cell r="B132" t="str">
            <v>OSBU-FHP-Waterwood 1 -  Business Development</v>
          </cell>
        </row>
        <row r="133">
          <cell r="B133" t="str">
            <v>OSBU-FHP-Waterwood 1-  Finance</v>
          </cell>
        </row>
        <row r="134">
          <cell r="B134" t="str">
            <v>OSBU-FHP-Waterwood 1 -  Sales Administration</v>
          </cell>
        </row>
        <row r="135">
          <cell r="B135" t="str">
            <v>OSBU-FHP-Waterwood 1 -  Property Management</v>
          </cell>
        </row>
        <row r="136">
          <cell r="B136" t="str">
            <v>OSBU-FHP-Waterwood 1 -  Technical/ Construction</v>
          </cell>
        </row>
        <row r="137">
          <cell r="B137" t="str">
            <v>OSBU-FHP-Waterwood 1 -  Sales &amp; Marketing</v>
          </cell>
        </row>
        <row r="138">
          <cell r="B138" t="str">
            <v>OSBU-FHP-Waterwood 2a -  Business Development</v>
          </cell>
        </row>
        <row r="139">
          <cell r="B139" t="str">
            <v>OSBU-FHP-Waterwood 2a-  Finance</v>
          </cell>
        </row>
        <row r="140">
          <cell r="B140" t="str">
            <v>OSBU-FHP-Waterwood 2a -  Sales Administration</v>
          </cell>
        </row>
        <row r="141">
          <cell r="B141" t="str">
            <v>OSBU-FHP-Waterwood 2a -  Property Management</v>
          </cell>
        </row>
        <row r="142">
          <cell r="B142" t="str">
            <v>OSBU-FHP-Waterwood 2a -  Technical/ Construction</v>
          </cell>
        </row>
        <row r="143">
          <cell r="B143" t="str">
            <v>OSBU-FHP-Waterwood 2a -  Sales &amp; Marketing</v>
          </cell>
        </row>
        <row r="144">
          <cell r="B144" t="str">
            <v>OSBU-FHP-Waterwood 2b -  Business Development</v>
          </cell>
        </row>
        <row r="145">
          <cell r="B145" t="str">
            <v>OSBU-FHP-Waterwood 2b-  Finance</v>
          </cell>
        </row>
        <row r="146">
          <cell r="B146" t="str">
            <v>OSBU-FHP-Waterwood 2b -  Sales Administration</v>
          </cell>
        </row>
        <row r="147">
          <cell r="B147" t="str">
            <v>OSBU-FHP-Waterwood 2b -  Property Management</v>
          </cell>
        </row>
        <row r="148">
          <cell r="B148" t="str">
            <v>OSBU-FHP-Waterwood 2b -  Technical/ Construction</v>
          </cell>
        </row>
        <row r="149">
          <cell r="B149" t="str">
            <v>OSBU-FHP-Waterwood 2b -  Sales &amp; Marketing</v>
          </cell>
        </row>
        <row r="150">
          <cell r="B150" t="str">
            <v>OSBU-FHP-Waterwood 2c -  Business Development</v>
          </cell>
        </row>
        <row r="151">
          <cell r="B151" t="str">
            <v>OSBU-FHP-Waterwood 2c-  Finance</v>
          </cell>
        </row>
        <row r="152">
          <cell r="B152" t="str">
            <v>OSBU-FHP-Waterwood 2c -  Sales Administration</v>
          </cell>
        </row>
        <row r="153">
          <cell r="B153" t="str">
            <v>OSBU-FHP-Waterwood 2c -  Property Management</v>
          </cell>
        </row>
        <row r="154">
          <cell r="B154" t="str">
            <v>OSBU-FHP-Waterwood 2c -  Technical/ Construction</v>
          </cell>
        </row>
        <row r="155">
          <cell r="B155" t="str">
            <v>OSBU-FHP-Waterwood 2c -  Sales &amp; Marketing</v>
          </cell>
        </row>
        <row r="156">
          <cell r="B156" t="str">
            <v>OSBU-FHP-WLI Waterwood1-  Finance</v>
          </cell>
        </row>
        <row r="157">
          <cell r="B157" t="str">
            <v>OSBU-FHP-LBPI Waterwood2a -  Finance</v>
          </cell>
        </row>
        <row r="158">
          <cell r="B158" t="str">
            <v>OSBU-FHP-LBPI Waterwood2b -  Finance</v>
          </cell>
        </row>
        <row r="159">
          <cell r="B159" t="str">
            <v>OSBU-FHP-Woodside Gdn -  Business Development</v>
          </cell>
        </row>
        <row r="160">
          <cell r="B160" t="str">
            <v>OSBU-FHP-Woodside Gdn -  Finance</v>
          </cell>
        </row>
        <row r="161">
          <cell r="B161" t="str">
            <v>OSBU-FHP-Woodside Gdn -  Sales Administration</v>
          </cell>
        </row>
        <row r="162">
          <cell r="B162" t="str">
            <v>OSBU-FHP-Woodside Gdn -  Property Management</v>
          </cell>
        </row>
        <row r="163">
          <cell r="B163" t="str">
            <v>OSBU-FHP-Woodside Gdn -  Technical/ Construction</v>
          </cell>
        </row>
        <row r="164">
          <cell r="B164" t="str">
            <v>OSBU-FHP-Woodside Gdn -  Sales &amp; Marketing</v>
          </cell>
        </row>
        <row r="165">
          <cell r="B165" t="str">
            <v>OSBU-FHP-Woodside Park -  Business Development</v>
          </cell>
        </row>
        <row r="166">
          <cell r="B166" t="str">
            <v>OSBU-FHP-Woodside Park -  Finance</v>
          </cell>
        </row>
        <row r="167">
          <cell r="B167" t="str">
            <v>OSBU-FHP-Woodside Park -  Sales Administration</v>
          </cell>
        </row>
        <row r="168">
          <cell r="B168" t="str">
            <v>OSBU-FHP-Woodside Park -  Property Management</v>
          </cell>
        </row>
        <row r="169">
          <cell r="B169" t="str">
            <v>OSBU-FHP-Woodside Park -  Technical/ Construction</v>
          </cell>
        </row>
        <row r="170">
          <cell r="B170" t="str">
            <v>OSBU-FHP-Woodside Park -  Sales &amp; Marketing</v>
          </cell>
        </row>
        <row r="171">
          <cell r="B171" t="str">
            <v>OSBU-FHP-Lakewood -  Business Development (Default)</v>
          </cell>
        </row>
        <row r="172">
          <cell r="B172" t="str">
            <v>OSBU-FHP-Lakewood -  Finance (Default)</v>
          </cell>
        </row>
        <row r="173">
          <cell r="B173" t="str">
            <v>OSBU-FHP-Lakewood -  Sales Administration (Default)</v>
          </cell>
        </row>
        <row r="174">
          <cell r="B174" t="str">
            <v>OSBU-FHP-Lakewood -  Property Management (Default)</v>
          </cell>
        </row>
        <row r="175">
          <cell r="B175" t="str">
            <v>OSBU-FHP-Lakewood -  Technical/ Construction (Default)</v>
          </cell>
        </row>
        <row r="176">
          <cell r="B176" t="str">
            <v>OSBU-FHP-Lakewood -  Sales &amp; Marketing (Default)</v>
          </cell>
        </row>
        <row r="177">
          <cell r="B177" t="str">
            <v>OSBU-FHP-Lakewood 1 -  Business Development</v>
          </cell>
        </row>
        <row r="178">
          <cell r="B178" t="str">
            <v>OSBU-FHP-Lakewood 1 -  Finance</v>
          </cell>
        </row>
        <row r="179">
          <cell r="B179" t="str">
            <v>OSBU-FHP-Lakewood 1 -  Sales Administration</v>
          </cell>
        </row>
        <row r="180">
          <cell r="B180" t="str">
            <v>OSBU-FHP-Lakewood 1 -  Property Management</v>
          </cell>
        </row>
        <row r="181">
          <cell r="B181" t="str">
            <v>OSBU-FHP-Lakewood 1 -  Technical/ Construction</v>
          </cell>
        </row>
        <row r="182">
          <cell r="B182" t="str">
            <v>OSBU-FHP-Lakewood 1 -  Sales &amp; Marketing</v>
          </cell>
        </row>
        <row r="183">
          <cell r="B183" t="str">
            <v>OSBU-FHP-Lakewood Exp -  Business Development</v>
          </cell>
        </row>
        <row r="184">
          <cell r="B184" t="str">
            <v>OSBU-FHP-Lakewood Exp -  Finance</v>
          </cell>
        </row>
        <row r="185">
          <cell r="B185" t="str">
            <v>OSBU-FHP-Lakewood Exp -  Sales Administration</v>
          </cell>
        </row>
        <row r="186">
          <cell r="B186" t="str">
            <v>OSBU-FHP-Lakewood Exp  -  Property Management</v>
          </cell>
        </row>
        <row r="187">
          <cell r="B187" t="str">
            <v>OSBU-FHP-Lakewood Exp -  Technical/ Construction</v>
          </cell>
        </row>
        <row r="188">
          <cell r="B188" t="str">
            <v>OSBU-FHP-Lakewood Exp -  Sales &amp; Marketing</v>
          </cell>
        </row>
        <row r="189">
          <cell r="B189" t="str">
            <v>OSBU-FHP-Pacific Heights -  Business Development</v>
          </cell>
        </row>
        <row r="190">
          <cell r="B190" t="str">
            <v>OSBU-FHP-Pacific Heights -  Finance</v>
          </cell>
        </row>
        <row r="191">
          <cell r="B191" t="str">
            <v>OSBU-FHP-Pacific Heights -  Sales Administration</v>
          </cell>
        </row>
        <row r="192">
          <cell r="B192" t="str">
            <v>OSBU-FHP-Pacific Heights -  Property Management</v>
          </cell>
        </row>
        <row r="193">
          <cell r="B193" t="str">
            <v>OSBU-FHP-Pacific Heights -  Technical/ Construction</v>
          </cell>
        </row>
        <row r="194">
          <cell r="B194" t="str">
            <v>OSBU-FHP-Pacific Heights -  Sales &amp; Marketing</v>
          </cell>
        </row>
        <row r="195">
          <cell r="B195" t="str">
            <v>OSBU-FHP-Ridgewood -  Business Development</v>
          </cell>
        </row>
        <row r="196">
          <cell r="B196" t="str">
            <v>OSBU-FHP-Ridgewood -  Finance</v>
          </cell>
        </row>
        <row r="197">
          <cell r="B197" t="str">
            <v>OSBU-FHP-Ridgewood -  Sales Administration</v>
          </cell>
        </row>
        <row r="198">
          <cell r="B198" t="str">
            <v>OSBU-FHP-Ridgewood -  Property Management</v>
          </cell>
        </row>
        <row r="199">
          <cell r="B199" t="str">
            <v>OSBU-FHP-Ridgewood -  Technical/ Construction</v>
          </cell>
        </row>
        <row r="200">
          <cell r="B200" t="str">
            <v>OSBU-FHP-Ridgewood -  Sales &amp; Marketing</v>
          </cell>
        </row>
        <row r="201">
          <cell r="B201" t="str">
            <v xml:space="preserve">OSBU-FHP-LLC-Ridgewood -  Finance </v>
          </cell>
        </row>
        <row r="202">
          <cell r="B202" t="str">
            <v>OSBU-FHSMM -  Office of the SBU Head</v>
          </cell>
        </row>
        <row r="203">
          <cell r="B203" t="str">
            <v>OSBU-FHSMM -  Business Development (Default)</v>
          </cell>
        </row>
        <row r="204">
          <cell r="B204" t="str">
            <v>OSBU-FHSMM -  Finance (Default)</v>
          </cell>
        </row>
        <row r="205">
          <cell r="B205" t="str">
            <v>OSBU-FHSMM -  Sales Administration (Default)</v>
          </cell>
        </row>
        <row r="206">
          <cell r="B206" t="str">
            <v>OSBU-FHSMM -  Property Management (Default)</v>
          </cell>
        </row>
        <row r="207">
          <cell r="B207" t="str">
            <v>OSBU-FHSMM -  Technical/ Construction/Legal (Default)</v>
          </cell>
        </row>
        <row r="208">
          <cell r="B208" t="str">
            <v>OSBU-FHSMM-Stonecrest -  Business Development</v>
          </cell>
        </row>
        <row r="209">
          <cell r="B209" t="str">
            <v>OSBU-FHSMM-Stonecrest -  Finance</v>
          </cell>
        </row>
        <row r="210">
          <cell r="B210" t="str">
            <v>OSBU-FHSMM-Stonecrest -  Sales Administration</v>
          </cell>
        </row>
        <row r="211">
          <cell r="B211" t="str">
            <v>OSBU-FHSMM-Stonecrest -  Property Management</v>
          </cell>
        </row>
        <row r="212">
          <cell r="B212" t="str">
            <v>OSBU-FHSMM-Stonecrest -  Technical/ Construction/Legal</v>
          </cell>
        </row>
        <row r="213">
          <cell r="B213" t="str">
            <v>OSBU-FHSMM-MonteLago -  Business Development</v>
          </cell>
        </row>
        <row r="214">
          <cell r="B214" t="str">
            <v>OSBU-FHSMM-MonteLago -  Finance</v>
          </cell>
        </row>
        <row r="215">
          <cell r="B215" t="str">
            <v>OSBU-FHSMM-MonteLago -  Sales Administration</v>
          </cell>
        </row>
        <row r="216">
          <cell r="B216" t="str">
            <v>OSBU-FHSMM-MonteLago -  Property Management</v>
          </cell>
        </row>
        <row r="217">
          <cell r="B217" t="str">
            <v>OSBU-FHSMM-MonteLago -  Technical/ Construction/Legal</v>
          </cell>
        </row>
        <row r="218">
          <cell r="B218" t="str">
            <v>OSBU-FHSMM-MonteLago -  Sales</v>
          </cell>
        </row>
        <row r="219">
          <cell r="B219" t="str">
            <v>OSBU-FHSMM-MonteLago -  Marketing</v>
          </cell>
        </row>
        <row r="220">
          <cell r="B220" t="str">
            <v>OSBU-FHSMM-Escudero -  Business Development</v>
          </cell>
        </row>
        <row r="221">
          <cell r="B221" t="str">
            <v>OSBU-FHSMM-Escudero -  Finance</v>
          </cell>
        </row>
        <row r="222">
          <cell r="B222" t="str">
            <v>OSBU-FHSMM-Escudero -  Sales Administration</v>
          </cell>
        </row>
        <row r="223">
          <cell r="B223" t="str">
            <v>OSBU-FHSMM-Escudero -  Property Management</v>
          </cell>
        </row>
        <row r="224">
          <cell r="B224" t="str">
            <v>OSBU-FHSMM-Escudero -  Technical/ Construction/Legal</v>
          </cell>
        </row>
        <row r="225">
          <cell r="B225" t="str">
            <v>OSBU-FHNMM -  Office of the SBU Head</v>
          </cell>
        </row>
        <row r="226">
          <cell r="B226" t="str">
            <v>OSBU-FHNMM -  Business Development</v>
          </cell>
        </row>
        <row r="227">
          <cell r="B227" t="str">
            <v>OSBU-FHNMM -  Finance</v>
          </cell>
        </row>
        <row r="228">
          <cell r="B228" t="str">
            <v>OSBU-FHNMM -  Sales Administration</v>
          </cell>
        </row>
        <row r="229">
          <cell r="B229" t="str">
            <v>OSBU-FHNMM -  Property Management</v>
          </cell>
        </row>
        <row r="230">
          <cell r="B230" t="str">
            <v>OSBU-FHNMM -  Technical/ Construction</v>
          </cell>
        </row>
        <row r="231">
          <cell r="B231" t="str">
            <v>OSBU-SCCBD -  Office of the SBU Head</v>
          </cell>
        </row>
        <row r="232">
          <cell r="B232" t="str">
            <v>OSBU-SCCBD -  Business Development (Default)</v>
          </cell>
        </row>
        <row r="233">
          <cell r="B233" t="str">
            <v>OSBU-SCCBD -  Finance (Default)</v>
          </cell>
        </row>
        <row r="234">
          <cell r="B234" t="str">
            <v>OSBU-SCCBD -  Property Management (Default)</v>
          </cell>
        </row>
        <row r="235">
          <cell r="B235" t="str">
            <v>OSBU-SCCBD -  Technical/ Construction (Default)</v>
          </cell>
        </row>
        <row r="236">
          <cell r="B236" t="str">
            <v>OSBU-SCCBD -  Leasing (Default)</v>
          </cell>
        </row>
        <row r="237">
          <cell r="B237" t="str">
            <v>OSBU-SCCBD -  Marketing (Default)</v>
          </cell>
        </row>
        <row r="238">
          <cell r="B238" t="str">
            <v>OSBU-SCCBD -  HROD (Default)</v>
          </cell>
        </row>
        <row r="239">
          <cell r="B239" t="str">
            <v>OSBU-SCCBD-NE Pacific -  Business Development</v>
          </cell>
        </row>
        <row r="240">
          <cell r="B240" t="str">
            <v>OSBU-SCCBD-NE Pacific -  Finance</v>
          </cell>
        </row>
        <row r="241">
          <cell r="B241" t="str">
            <v>OSBU-SCCBD-NE Pacific -  Property Management</v>
          </cell>
        </row>
        <row r="242">
          <cell r="B242" t="str">
            <v>OSBU-SCCBD-NE Pacific -  Technical/ Construction</v>
          </cell>
        </row>
        <row r="243">
          <cell r="B243" t="str">
            <v>OSBU-SCCBD-NE Pacific -  Leasing</v>
          </cell>
        </row>
        <row r="244">
          <cell r="B244" t="str">
            <v>OSBU-SCCBD-NE Pacific -  Marketing</v>
          </cell>
        </row>
        <row r="245">
          <cell r="B245" t="str">
            <v>OSBU-SCCBD-NE Pacific -  HROD</v>
          </cell>
        </row>
        <row r="246">
          <cell r="B246" t="str">
            <v>OSBU-SCCBD-PMC Lucena -  Business Development</v>
          </cell>
        </row>
        <row r="247">
          <cell r="B247" t="str">
            <v>OSBU-SCCBD-PMC Lucena -  Finance</v>
          </cell>
        </row>
        <row r="248">
          <cell r="B248" t="str">
            <v>OSBU-SCCBD-PMC Lucena -  Property Management</v>
          </cell>
        </row>
        <row r="249">
          <cell r="B249" t="str">
            <v>OSBU-SCCBD-PMC Lucena -  Technical/ Construction</v>
          </cell>
        </row>
        <row r="250">
          <cell r="B250" t="str">
            <v>OSBU-SCCBD-PMC Lucena -  Leasing</v>
          </cell>
        </row>
        <row r="251">
          <cell r="B251" t="str">
            <v>OSBU-SCCBD-PMC Lucena -  Marketing</v>
          </cell>
        </row>
        <row r="252">
          <cell r="B252" t="str">
            <v>OSBU-SCCBD-PMC Lucena -  HROD</v>
          </cell>
        </row>
        <row r="253">
          <cell r="B253" t="str">
            <v>OSBU-SCCBD-PMC Legazpi -  Business Development</v>
          </cell>
        </row>
        <row r="254">
          <cell r="B254" t="str">
            <v>OSBU-SCCBD-PMC Legazpi -  Finance</v>
          </cell>
        </row>
        <row r="255">
          <cell r="B255" t="str">
            <v>OSBU-SCCBD-PMC Legazpi -  Property Management</v>
          </cell>
        </row>
        <row r="256">
          <cell r="B256" t="str">
            <v>OSBU-SCCBD-PMC Legazpi -  Technical/ Construction</v>
          </cell>
        </row>
        <row r="257">
          <cell r="B257" t="str">
            <v>OSBU-SCCBD-PMC Legazpi -  Leasing</v>
          </cell>
        </row>
        <row r="258">
          <cell r="B258" t="str">
            <v>OSBU-SCCBD-PMC Legazpi -  Marketing</v>
          </cell>
        </row>
        <row r="259">
          <cell r="B259" t="str">
            <v>OSBU-SCCBD-PMC Legazpi -  HROD</v>
          </cell>
        </row>
        <row r="260">
          <cell r="B260" t="str">
            <v>OSBU-SCCBD-CBD Legazpi -  Business Development</v>
          </cell>
        </row>
        <row r="261">
          <cell r="B261" t="str">
            <v>OSBU-SCCBD-CBD Legazpi -  Finance</v>
          </cell>
        </row>
        <row r="262">
          <cell r="B262" t="str">
            <v>OSBU-SCCBD-CBD Legazpi -  Property Management</v>
          </cell>
        </row>
        <row r="263">
          <cell r="B263" t="str">
            <v>OSBU-SCCBD-CBD Legazpi -  Technical/ Construction</v>
          </cell>
        </row>
        <row r="264">
          <cell r="B264" t="str">
            <v>OSBU-SCCBD-CBD Legazpi -  Marketing</v>
          </cell>
        </row>
        <row r="265">
          <cell r="B265" t="str">
            <v>OSBU-SCCBD-LCC Davao -  Finance</v>
          </cell>
        </row>
        <row r="266">
          <cell r="B266" t="str">
            <v>OSBU-SCCBD-LCC Davao -  Property Management</v>
          </cell>
        </row>
        <row r="267">
          <cell r="B267" t="str">
            <v>OSBU-SCCBD-LCC Davao -  Leasing</v>
          </cell>
        </row>
        <row r="268">
          <cell r="B268" t="str">
            <v>OSBU-MP -  Office of the SBU Head</v>
          </cell>
        </row>
        <row r="269">
          <cell r="B269" t="str">
            <v>OSBU-MP -  Business Development</v>
          </cell>
        </row>
        <row r="270">
          <cell r="B270" t="str">
            <v>OSBU-MP -  Finance (Default)</v>
          </cell>
        </row>
        <row r="271">
          <cell r="B271" t="str">
            <v>OSBU-MP -  Sales Administration (Default)</v>
          </cell>
        </row>
        <row r="272">
          <cell r="B272" t="str">
            <v>OSBU-MP -  Park Maintenance (Default)</v>
          </cell>
        </row>
        <row r="273">
          <cell r="B273" t="str">
            <v>OSBU-MP -  Park Operations (Default)</v>
          </cell>
        </row>
        <row r="274">
          <cell r="B274" t="str">
            <v>OSBU-MP -  Technical/ Construction (Default)</v>
          </cell>
        </row>
        <row r="275">
          <cell r="B275" t="str">
            <v>OSBU-MP -  Sales &amp; Marketing (Default)</v>
          </cell>
        </row>
        <row r="276">
          <cell r="B276" t="str">
            <v>OSBU-MP -  HROD (Default)</v>
          </cell>
        </row>
        <row r="277">
          <cell r="B277" t="str">
            <v>OSBU-MP-FL Iloilo -  Finance</v>
          </cell>
        </row>
        <row r="278">
          <cell r="B278" t="str">
            <v>OSBU-MP-FL Iloilo -  Sales Administration</v>
          </cell>
        </row>
        <row r="279">
          <cell r="B279" t="str">
            <v>OSBU-MP-FL Iloilo -  Park Maintenance</v>
          </cell>
        </row>
        <row r="280">
          <cell r="B280" t="str">
            <v>OSBU-MP-FL Iloilo - Park Operations</v>
          </cell>
        </row>
        <row r="281">
          <cell r="B281" t="str">
            <v>OSBU-MP-FL Iloilo -  Technical/ Construction</v>
          </cell>
        </row>
        <row r="282">
          <cell r="B282" t="str">
            <v>OSBU-MP-FL Iloilo -  Sales &amp; Marketing</v>
          </cell>
        </row>
        <row r="283">
          <cell r="B283" t="str">
            <v>OSBU-MP-FL Iloilo -  HROD</v>
          </cell>
        </row>
        <row r="284">
          <cell r="B284" t="str">
            <v>OSBU-MP-FL Zambo -  Finance</v>
          </cell>
        </row>
        <row r="285">
          <cell r="B285" t="str">
            <v>OSBU-MP-FL Zambo -  Sales Administration</v>
          </cell>
        </row>
        <row r="286">
          <cell r="B286" t="str">
            <v>OSBU-MP-FL Zambo -  Park Maintenance</v>
          </cell>
        </row>
        <row r="287">
          <cell r="B287" t="str">
            <v>OSBU-MP-FL Zambo -  Operations</v>
          </cell>
        </row>
        <row r="288">
          <cell r="B288" t="str">
            <v>OSBU-MP-FL Zambo -  Technical/ Construction</v>
          </cell>
        </row>
        <row r="289">
          <cell r="B289" t="str">
            <v>OSBU-MP-FL Zambo -  Sales &amp; Marketing</v>
          </cell>
        </row>
        <row r="290">
          <cell r="B290" t="str">
            <v>OSBU-MP-FL Zambo -  HROD</v>
          </cell>
        </row>
        <row r="291">
          <cell r="B291" t="str">
            <v>OSBU-MP-FL Davao -  Finance</v>
          </cell>
        </row>
        <row r="292">
          <cell r="B292" t="str">
            <v>OSBU-MP-FL Davao -  Sales Administration</v>
          </cell>
        </row>
        <row r="293">
          <cell r="B293" t="str">
            <v>OSBU-MP-FL Davao -  Park Maintenance</v>
          </cell>
        </row>
        <row r="294">
          <cell r="B294" t="str">
            <v>OSBU-MP-FL Davao -  Park Operations</v>
          </cell>
        </row>
        <row r="295">
          <cell r="B295" t="str">
            <v>OSBU-MP-FL Davao -  Technical/ Construction</v>
          </cell>
        </row>
        <row r="296">
          <cell r="B296" t="str">
            <v>OSBU-MP-FL Davao -  Sales &amp; Marketing</v>
          </cell>
        </row>
        <row r="297">
          <cell r="B297" t="str">
            <v>OSBU-MP-FL Davao -  HROD</v>
          </cell>
        </row>
        <row r="298">
          <cell r="B298" t="str">
            <v>OSBU-MP-FL Davao -  Finance (FLSPI)</v>
          </cell>
        </row>
        <row r="299">
          <cell r="B299" t="str">
            <v>OSBU-MP-FL Davao -  Park Maintenance (FLSPI)</v>
          </cell>
        </row>
        <row r="300">
          <cell r="B300" t="str">
            <v>OSBU-MP-FL Davao -  Park Operations</v>
          </cell>
        </row>
        <row r="301">
          <cell r="B301" t="str">
            <v>OSBU-MP-FL La Union -  Finance</v>
          </cell>
        </row>
        <row r="302">
          <cell r="B302" t="str">
            <v>OSBU-MP-FL La Union -  Sales Administration</v>
          </cell>
        </row>
        <row r="303">
          <cell r="B303" t="str">
            <v>OSBU-MP-FL La Union -  Park Maintenance</v>
          </cell>
        </row>
        <row r="304">
          <cell r="B304" t="str">
            <v>OSBU-MP-FL La Union -  Park Operations</v>
          </cell>
        </row>
        <row r="305">
          <cell r="B305" t="str">
            <v>OSBU-MP-FL La Union -  Technical/ Construction</v>
          </cell>
        </row>
        <row r="306">
          <cell r="B306" t="str">
            <v>OSBU-MP-FL La Union -  Sales &amp; Marketing</v>
          </cell>
        </row>
        <row r="307">
          <cell r="B307" t="str">
            <v>OSBU-MP-FL La Union -  HROD</v>
          </cell>
        </row>
        <row r="308">
          <cell r="B308" t="str">
            <v>OSBU-MP-FLCDO -  Finance</v>
          </cell>
        </row>
        <row r="309">
          <cell r="B309" t="str">
            <v>OSBU-MP-FLCDO -  Sales Administration</v>
          </cell>
        </row>
        <row r="310">
          <cell r="B310" t="str">
            <v>OSBU-MP-FLCDO -  Park Maintenance</v>
          </cell>
        </row>
        <row r="311">
          <cell r="B311" t="str">
            <v>OSBU-MP-FLCDO -  Park Operations</v>
          </cell>
        </row>
        <row r="312">
          <cell r="B312" t="str">
            <v>OSBU-MP-FLCDO -  Technical/ Construction</v>
          </cell>
        </row>
        <row r="313">
          <cell r="B313" t="str">
            <v>OSBU-MP-FLCDO -  Sales &amp; Marketing</v>
          </cell>
        </row>
        <row r="314">
          <cell r="B314" t="str">
            <v>OSBU-MP-FLCDO -  HROD</v>
          </cell>
        </row>
        <row r="315">
          <cell r="B315" t="str">
            <v>OSBU-MP-FL Binan -  Finance</v>
          </cell>
        </row>
        <row r="316">
          <cell r="B316" t="str">
            <v>OSBU-MP-FL Binan -  Sales Administration</v>
          </cell>
        </row>
        <row r="317">
          <cell r="B317" t="str">
            <v>OSBU-MP-FL Binan -  Park Maintenance</v>
          </cell>
        </row>
        <row r="318">
          <cell r="B318" t="str">
            <v>OSBU-MP-FL Binan -  Park Operations</v>
          </cell>
        </row>
        <row r="319">
          <cell r="B319" t="str">
            <v>OSBU-MP-FL Binan -  Technical/ Construction</v>
          </cell>
        </row>
        <row r="320">
          <cell r="B320" t="str">
            <v>OSBU-MP-FL Binan -  Sales &amp; Marketing</v>
          </cell>
        </row>
        <row r="321">
          <cell r="B321" t="str">
            <v>OSBU-MP-FL Binan -  HROD</v>
          </cell>
        </row>
        <row r="322">
          <cell r="B322" t="str">
            <v>OSBU-MP-FL GenSan -  Finance</v>
          </cell>
        </row>
        <row r="323">
          <cell r="B323" t="str">
            <v>OSBU-MP-FL GenSan -  Sales Administration</v>
          </cell>
        </row>
        <row r="324">
          <cell r="B324" t="str">
            <v>OSBU-MP-FL GenSan -  Park Maintenance</v>
          </cell>
        </row>
        <row r="325">
          <cell r="B325" t="str">
            <v>OSBU-MP-FL GenSan -  Park Operations</v>
          </cell>
        </row>
        <row r="326">
          <cell r="B326" t="str">
            <v>OSBU-MP-FL GenSan -  Technical/ Construction</v>
          </cell>
        </row>
        <row r="327">
          <cell r="B327" t="str">
            <v>OSBU-MP-FL GenSan -  Sales &amp; Marketing</v>
          </cell>
        </row>
        <row r="328">
          <cell r="B328" t="str">
            <v>OSBU-MP-FL GenSan -  HROD</v>
          </cell>
        </row>
        <row r="329">
          <cell r="B329" t="str">
            <v>OSBU-MP-FL East Zambo -  Finance</v>
          </cell>
        </row>
        <row r="330">
          <cell r="B330" t="str">
            <v>OSBU-MP-FL East Zambo -  Sales Administration</v>
          </cell>
        </row>
        <row r="331">
          <cell r="B331" t="str">
            <v>OSBU-MP-FL East Zambo -  Park Maintenance</v>
          </cell>
        </row>
        <row r="332">
          <cell r="B332" t="str">
            <v>OSBU-MP-FL East Zambo -  Park Operations</v>
          </cell>
        </row>
        <row r="333">
          <cell r="B333" t="str">
            <v>OSBU-MP-FL East Zambo -  Technical/ Construction</v>
          </cell>
        </row>
        <row r="334">
          <cell r="B334" t="str">
            <v>OSBU-MP-FL East Zambo -  Sales &amp; Marketing</v>
          </cell>
        </row>
        <row r="335">
          <cell r="B335" t="str">
            <v>OSBU-MP-FL East Zambo -  HROD</v>
          </cell>
        </row>
        <row r="336">
          <cell r="B336" t="str">
            <v>OSBU-VM -  Office of the SBU Head</v>
          </cell>
        </row>
        <row r="337">
          <cell r="B337" t="str">
            <v>OSBU-VM -  Business Development</v>
          </cell>
        </row>
        <row r="338">
          <cell r="B338" t="str">
            <v>OSBU-VM -  Finance</v>
          </cell>
        </row>
        <row r="339">
          <cell r="B339" t="str">
            <v>OSBU-VM -  Sales Administration</v>
          </cell>
        </row>
        <row r="340">
          <cell r="B340" t="str">
            <v>OSBU-VM -  Property Management</v>
          </cell>
        </row>
        <row r="341">
          <cell r="B341" t="str">
            <v>OSBU-VM -  Technical/ Construction</v>
          </cell>
        </row>
        <row r="342">
          <cell r="B342" t="str">
            <v>OSBU-FHC -  Office of the SBU Head</v>
          </cell>
        </row>
        <row r="343">
          <cell r="B343" t="str">
            <v>OSBU-FHC -  Business Development</v>
          </cell>
        </row>
        <row r="344">
          <cell r="B344" t="str">
            <v>OSBU-FHC -  Finance</v>
          </cell>
        </row>
        <row r="345">
          <cell r="B345" t="str">
            <v>OSBU-FHC -  Sales Administration</v>
          </cell>
        </row>
        <row r="346">
          <cell r="B346" t="str">
            <v>OSBU-FHC -  Property Management</v>
          </cell>
        </row>
        <row r="347">
          <cell r="B347" t="str">
            <v>OSBU-FHC -  Technical/ Construction</v>
          </cell>
        </row>
        <row r="348">
          <cell r="B348" t="str">
            <v>OSBU-LT -  Office of the SBU Head</v>
          </cell>
        </row>
        <row r="349">
          <cell r="B349" t="str">
            <v>OSBU-LT -  Business Development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>
        <row r="7">
          <cell r="B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PR"/>
      <sheetName val="GL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 list"/>
      <sheetName val="CRC list"/>
      <sheetName val="COMPANY"/>
      <sheetName val="ACCOUNT"/>
      <sheetName val="SBU&amp; Projects"/>
      <sheetName val="dbase"/>
      <sheetName val="Sheet4"/>
      <sheetName val="equity summary"/>
      <sheetName val="RC_list"/>
      <sheetName val="CRC_list"/>
      <sheetName val="SBU&amp;_Projects"/>
      <sheetName val="equity_summary"/>
    </sheetNames>
    <sheetDataSet>
      <sheetData sheetId="0"/>
      <sheetData sheetId="1"/>
      <sheetData sheetId="2"/>
      <sheetData sheetId="3"/>
      <sheetData sheetId="4"/>
      <sheetData sheetId="5" refreshError="1">
        <row r="5">
          <cell r="C5" t="str">
            <v>Y</v>
          </cell>
          <cell r="E5" t="str">
            <v>Sharis Acenas</v>
          </cell>
        </row>
        <row r="6">
          <cell r="E6" t="str">
            <v>Gina Diolina</v>
          </cell>
        </row>
        <row r="7">
          <cell r="E7" t="str">
            <v>Mar Banta</v>
          </cell>
        </row>
        <row r="8">
          <cell r="E8" t="str">
            <v>Lally Dela Cruz</v>
          </cell>
        </row>
        <row r="9">
          <cell r="E9" t="str">
            <v>Arlene Abaquita</v>
          </cell>
        </row>
        <row r="10">
          <cell r="E10" t="str">
            <v>Robirose Abbot</v>
          </cell>
        </row>
        <row r="11">
          <cell r="E11" t="str">
            <v>Nestor Bequillo</v>
          </cell>
        </row>
        <row r="12">
          <cell r="E12" t="str">
            <v>Romy Regaspi</v>
          </cell>
        </row>
      </sheetData>
      <sheetData sheetId="6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 list"/>
      <sheetName val="CRC list"/>
      <sheetName val="COMPANY"/>
      <sheetName val="ACCOUNT"/>
      <sheetName val="SBU&amp; Projects"/>
      <sheetName val="dbase"/>
      <sheetName val="Sheet4"/>
      <sheetName val="SALES BY STATUS"/>
      <sheetName val="INVENTORY"/>
      <sheetName val="RC_list"/>
      <sheetName val="CRC_list"/>
      <sheetName val="SBU&amp;_Projects"/>
      <sheetName val="SALES_BY_STATUS"/>
    </sheetNames>
    <sheetDataSet>
      <sheetData sheetId="0"/>
      <sheetData sheetId="1"/>
      <sheetData sheetId="2"/>
      <sheetData sheetId="3"/>
      <sheetData sheetId="4"/>
      <sheetData sheetId="5" refreshError="1">
        <row r="5">
          <cell r="C5" t="str">
            <v>Y</v>
          </cell>
          <cell r="E5" t="str">
            <v>Sharis Acenas</v>
          </cell>
        </row>
        <row r="6">
          <cell r="C6" t="str">
            <v>N</v>
          </cell>
          <cell r="E6" t="str">
            <v>Gina Diolina</v>
          </cell>
        </row>
        <row r="7">
          <cell r="E7" t="str">
            <v>Mar Banta</v>
          </cell>
        </row>
        <row r="8">
          <cell r="E8" t="str">
            <v>Lally Dela Cruz</v>
          </cell>
        </row>
        <row r="9">
          <cell r="E9" t="str">
            <v>Arlene Abaquita</v>
          </cell>
        </row>
        <row r="10">
          <cell r="E10" t="str">
            <v>Robirose Abbot</v>
          </cell>
        </row>
        <row r="11">
          <cell r="E11" t="str">
            <v>Nestor Bequillo</v>
          </cell>
        </row>
        <row r="12">
          <cell r="E12" t="str">
            <v>Romy Regaspi</v>
          </cell>
        </row>
        <row r="16">
          <cell r="E16" t="str">
            <v>AXB</v>
          </cell>
        </row>
        <row r="17">
          <cell r="E17" t="str">
            <v>FVC</v>
          </cell>
        </row>
        <row r="18">
          <cell r="E18" t="str">
            <v>AGM</v>
          </cell>
        </row>
        <row r="19">
          <cell r="E19" t="str">
            <v>PAV</v>
          </cell>
        </row>
        <row r="20">
          <cell r="E20" t="str">
            <v>AXBIII</v>
          </cell>
        </row>
        <row r="21">
          <cell r="E21" t="str">
            <v>MGR</v>
          </cell>
        </row>
        <row r="22">
          <cell r="E22" t="str">
            <v>EBM</v>
          </cell>
        </row>
        <row r="23">
          <cell r="E23" t="str">
            <v>CMZ</v>
          </cell>
        </row>
        <row r="24">
          <cell r="E24" t="str">
            <v>MRR</v>
          </cell>
        </row>
        <row r="25">
          <cell r="E25" t="str">
            <v>JAXB</v>
          </cell>
        </row>
        <row r="26">
          <cell r="E26" t="str">
            <v>GCM</v>
          </cell>
        </row>
        <row r="27">
          <cell r="E27" t="str">
            <v>SLS</v>
          </cell>
        </row>
      </sheetData>
      <sheetData sheetId="6"/>
      <sheetData sheetId="7" refreshError="1"/>
      <sheetData sheetId="8" refreshError="1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F31"/>
  <sheetViews>
    <sheetView showGridLines="0" topLeftCell="A7" zoomScaleNormal="100" workbookViewId="0">
      <selection activeCell="D18" sqref="D18"/>
    </sheetView>
  </sheetViews>
  <sheetFormatPr baseColWidth="10" defaultColWidth="9.1640625" defaultRowHeight="15"/>
  <cols>
    <col min="1" max="1" width="1.6640625" style="108" customWidth="1"/>
    <col min="2" max="2" width="27.33203125" style="109" customWidth="1"/>
    <col min="3" max="6" width="25.6640625" style="109" customWidth="1"/>
    <col min="7" max="7" width="4.33203125" style="109" customWidth="1"/>
    <col min="8" max="16384" width="9.1640625" style="109"/>
  </cols>
  <sheetData>
    <row r="1" spans="1:6" ht="39" customHeight="1"/>
    <row r="2" spans="1:6" ht="30.75" customHeight="1">
      <c r="C2" s="191" t="s">
        <v>141</v>
      </c>
      <c r="D2" s="191"/>
      <c r="E2" s="191"/>
    </row>
    <row r="3" spans="1:6">
      <c r="B3" s="110"/>
      <c r="C3" s="111"/>
      <c r="D3" s="111"/>
      <c r="E3" s="111"/>
      <c r="F3" s="111"/>
    </row>
    <row r="4" spans="1:6" s="113" customFormat="1" ht="21.75" customHeight="1">
      <c r="A4" s="112"/>
      <c r="B4" s="192" t="s">
        <v>128</v>
      </c>
      <c r="C4" s="129" t="s">
        <v>144</v>
      </c>
      <c r="D4" s="121" t="s">
        <v>145</v>
      </c>
      <c r="E4" s="129" t="s">
        <v>146</v>
      </c>
      <c r="F4" s="121" t="s">
        <v>147</v>
      </c>
    </row>
    <row r="5" spans="1:6" s="113" customFormat="1" ht="42" customHeight="1">
      <c r="A5" s="112"/>
      <c r="B5" s="192"/>
      <c r="C5" s="130" t="s">
        <v>142</v>
      </c>
      <c r="D5" s="120" t="s">
        <v>143</v>
      </c>
      <c r="E5" s="130" t="s">
        <v>148</v>
      </c>
      <c r="F5" s="120" t="s">
        <v>149</v>
      </c>
    </row>
    <row r="6" spans="1:6" s="115" customFormat="1" ht="16.5" customHeight="1">
      <c r="A6" s="114"/>
      <c r="B6" s="125" t="s">
        <v>150</v>
      </c>
      <c r="C6" s="131">
        <f>46790000-750000</f>
        <v>46040000</v>
      </c>
      <c r="D6" s="138">
        <f>+C6</f>
        <v>46040000</v>
      </c>
      <c r="E6" s="131">
        <f>+C6</f>
        <v>46040000</v>
      </c>
      <c r="F6" s="138">
        <f>+D6</f>
        <v>46040000</v>
      </c>
    </row>
    <row r="7" spans="1:6" s="115" customFormat="1" ht="13.5" customHeight="1">
      <c r="A7" s="114"/>
      <c r="B7" s="126" t="s">
        <v>129</v>
      </c>
      <c r="C7" s="132">
        <v>0.02</v>
      </c>
      <c r="D7" s="139">
        <v>0.02</v>
      </c>
      <c r="E7" s="132">
        <v>0.02</v>
      </c>
      <c r="F7" s="139">
        <v>0.02</v>
      </c>
    </row>
    <row r="8" spans="1:6" s="115" customFormat="1" ht="13.5" customHeight="1">
      <c r="A8" s="114"/>
      <c r="B8" s="126" t="s">
        <v>130</v>
      </c>
      <c r="C8" s="133">
        <f>C6*C7</f>
        <v>920800</v>
      </c>
      <c r="D8" s="140">
        <f t="shared" ref="D8:E8" si="0">D6*D7</f>
        <v>920800</v>
      </c>
      <c r="E8" s="133">
        <f t="shared" si="0"/>
        <v>920800</v>
      </c>
      <c r="F8" s="140">
        <f t="shared" ref="F8" si="1">F6*F7</f>
        <v>920800</v>
      </c>
    </row>
    <row r="9" spans="1:6" s="115" customFormat="1" ht="13.5" customHeight="1">
      <c r="A9" s="114"/>
      <c r="B9" s="126" t="s">
        <v>132</v>
      </c>
      <c r="C9" s="132">
        <v>0.02</v>
      </c>
      <c r="D9" s="139">
        <v>0.01</v>
      </c>
      <c r="E9" s="132">
        <v>0</v>
      </c>
      <c r="F9" s="139">
        <v>0</v>
      </c>
    </row>
    <row r="10" spans="1:6" s="115" customFormat="1" ht="13.5" customHeight="1">
      <c r="A10" s="114"/>
      <c r="B10" s="126" t="s">
        <v>131</v>
      </c>
      <c r="C10" s="133">
        <f>(C6-C8)*C9</f>
        <v>902384</v>
      </c>
      <c r="D10" s="140">
        <f t="shared" ref="D10:E10" si="2">(D6-D8)*D9</f>
        <v>451192</v>
      </c>
      <c r="E10" s="145">
        <f t="shared" si="2"/>
        <v>0</v>
      </c>
      <c r="F10" s="146">
        <f t="shared" ref="F10" si="3">(F6-F8)*F9</f>
        <v>0</v>
      </c>
    </row>
    <row r="11" spans="1:6" s="117" customFormat="1" ht="16.5" customHeight="1">
      <c r="A11" s="116"/>
      <c r="B11" s="128" t="s">
        <v>133</v>
      </c>
      <c r="C11" s="148">
        <f>C6-C8-C10+750000</f>
        <v>44966816</v>
      </c>
      <c r="D11" s="151">
        <f>D6-D8-D10+750000</f>
        <v>45418008</v>
      </c>
      <c r="E11" s="148">
        <f>E6-E8-E10+750000</f>
        <v>45869200</v>
      </c>
      <c r="F11" s="151">
        <f>F6-F8-F10+750000</f>
        <v>45869200</v>
      </c>
    </row>
    <row r="12" spans="1:6" s="115" customFormat="1" ht="4.5" customHeight="1">
      <c r="A12" s="114"/>
      <c r="B12" s="126"/>
      <c r="C12" s="135"/>
      <c r="D12" s="142"/>
      <c r="E12" s="135"/>
      <c r="F12" s="142"/>
    </row>
    <row r="13" spans="1:6" s="115" customFormat="1" ht="16.5" customHeight="1">
      <c r="A13" s="114"/>
      <c r="B13" s="147" t="s">
        <v>15</v>
      </c>
      <c r="C13" s="148">
        <v>100000</v>
      </c>
      <c r="D13" s="151">
        <v>100000</v>
      </c>
      <c r="E13" s="148">
        <v>100000</v>
      </c>
      <c r="F13" s="151">
        <v>100000</v>
      </c>
    </row>
    <row r="14" spans="1:6" s="115" customFormat="1" ht="16.5" customHeight="1">
      <c r="A14" s="114"/>
      <c r="B14" s="128" t="s">
        <v>134</v>
      </c>
      <c r="C14" s="135"/>
      <c r="D14" s="142"/>
      <c r="E14" s="135"/>
      <c r="F14" s="142"/>
    </row>
    <row r="15" spans="1:6" s="115" customFormat="1" ht="17.25" customHeight="1">
      <c r="A15" s="114"/>
      <c r="B15" s="126" t="s">
        <v>135</v>
      </c>
      <c r="C15" s="136">
        <v>0.2</v>
      </c>
      <c r="D15" s="143">
        <v>0.1</v>
      </c>
      <c r="E15" s="136">
        <v>0.2</v>
      </c>
      <c r="F15" s="143">
        <v>0.1</v>
      </c>
    </row>
    <row r="16" spans="1:6" s="115" customFormat="1" ht="17.25" customHeight="1">
      <c r="A16" s="114"/>
      <c r="B16" s="126" t="s">
        <v>136</v>
      </c>
      <c r="C16" s="133">
        <f>((C11*C15)-C13)</f>
        <v>8893363.2000000011</v>
      </c>
      <c r="D16" s="140">
        <f>((D11*D15)-D13)</f>
        <v>4441800.8</v>
      </c>
      <c r="E16" s="133">
        <f>((E11*E15)-E13)</f>
        <v>9073840</v>
      </c>
      <c r="F16" s="140">
        <f>((F11*F15)-F13)</f>
        <v>4486920</v>
      </c>
    </row>
    <row r="17" spans="1:6" s="115" customFormat="1" ht="17.25" customHeight="1">
      <c r="A17" s="114"/>
      <c r="B17" s="126" t="s">
        <v>137</v>
      </c>
      <c r="C17" s="137">
        <v>1</v>
      </c>
      <c r="D17" s="144">
        <v>1</v>
      </c>
      <c r="E17" s="137">
        <v>6</v>
      </c>
      <c r="F17" s="144">
        <v>6</v>
      </c>
    </row>
    <row r="18" spans="1:6" s="115" customFormat="1" ht="17.25" customHeight="1">
      <c r="A18" s="114"/>
      <c r="B18" s="128" t="s">
        <v>138</v>
      </c>
      <c r="C18" s="148">
        <f>C16/C17</f>
        <v>8893363.2000000011</v>
      </c>
      <c r="D18" s="151">
        <f t="shared" ref="D18:E18" si="4">D16/D17</f>
        <v>4441800.8</v>
      </c>
      <c r="E18" s="148">
        <f t="shared" si="4"/>
        <v>1512306.6666666667</v>
      </c>
      <c r="F18" s="151">
        <f t="shared" ref="F18" si="5">F16/F17</f>
        <v>747820</v>
      </c>
    </row>
    <row r="19" spans="1:6" s="119" customFormat="1" ht="4.5" customHeight="1">
      <c r="A19" s="118"/>
      <c r="B19" s="128"/>
      <c r="C19" s="149"/>
      <c r="D19" s="152"/>
      <c r="E19" s="149"/>
      <c r="F19" s="152"/>
    </row>
    <row r="20" spans="1:6" s="115" customFormat="1" ht="16.5" customHeight="1">
      <c r="A20" s="114"/>
      <c r="B20" s="128" t="s">
        <v>139</v>
      </c>
      <c r="C20" s="135"/>
      <c r="D20" s="142"/>
      <c r="E20" s="135"/>
      <c r="F20" s="142"/>
    </row>
    <row r="21" spans="1:6" s="115" customFormat="1" ht="17.25" customHeight="1">
      <c r="A21" s="114"/>
      <c r="B21" s="126" t="s">
        <v>135</v>
      </c>
      <c r="C21" s="136">
        <v>0.4</v>
      </c>
      <c r="D21" s="143">
        <v>0.2</v>
      </c>
      <c r="E21" s="136">
        <v>0.6</v>
      </c>
      <c r="F21" s="143">
        <v>0.9</v>
      </c>
    </row>
    <row r="22" spans="1:6" s="115" customFormat="1" ht="17.25" customHeight="1">
      <c r="A22" s="114"/>
      <c r="B22" s="126" t="s">
        <v>140</v>
      </c>
      <c r="C22" s="133">
        <f>(C11*C21)</f>
        <v>17986726.400000002</v>
      </c>
      <c r="D22" s="140">
        <f>(D11*D21)</f>
        <v>9083601.5999999996</v>
      </c>
      <c r="E22" s="133">
        <f>(E11*E21)</f>
        <v>27521520</v>
      </c>
      <c r="F22" s="140">
        <f>(F11*F21)</f>
        <v>41282280</v>
      </c>
    </row>
    <row r="23" spans="1:6" s="115" customFormat="1" ht="17.25" customHeight="1">
      <c r="A23" s="114"/>
      <c r="B23" s="126" t="s">
        <v>137</v>
      </c>
      <c r="C23" s="137">
        <v>24</v>
      </c>
      <c r="D23" s="144">
        <v>6</v>
      </c>
      <c r="E23" s="137">
        <v>24</v>
      </c>
      <c r="F23" s="144">
        <v>42</v>
      </c>
    </row>
    <row r="24" spans="1:6" s="115" customFormat="1" ht="17.25" customHeight="1">
      <c r="A24" s="114"/>
      <c r="B24" s="128" t="s">
        <v>138</v>
      </c>
      <c r="C24" s="148">
        <f>C22/C23</f>
        <v>749446.93333333347</v>
      </c>
      <c r="D24" s="151">
        <f t="shared" ref="D24:E24" si="6">D22/D23</f>
        <v>1513933.5999999999</v>
      </c>
      <c r="E24" s="148">
        <f t="shared" si="6"/>
        <v>1146730</v>
      </c>
      <c r="F24" s="151">
        <f t="shared" ref="F24" si="7">F22/F23</f>
        <v>982911.42857142852</v>
      </c>
    </row>
    <row r="25" spans="1:6" s="115" customFormat="1" ht="4.5" customHeight="1">
      <c r="A25" s="114"/>
      <c r="B25" s="128"/>
      <c r="C25" s="150"/>
      <c r="D25" s="153"/>
      <c r="E25" s="150"/>
      <c r="F25" s="153"/>
    </row>
    <row r="26" spans="1:6" s="115" customFormat="1" ht="16.5" customHeight="1">
      <c r="A26" s="114"/>
      <c r="B26" s="128" t="s">
        <v>139</v>
      </c>
      <c r="C26" s="135"/>
      <c r="D26" s="142"/>
      <c r="E26" s="135"/>
      <c r="F26" s="142"/>
    </row>
    <row r="27" spans="1:6" s="115" customFormat="1" ht="17.25" customHeight="1">
      <c r="A27" s="114"/>
      <c r="B27" s="126" t="s">
        <v>135</v>
      </c>
      <c r="C27" s="136">
        <v>0.4</v>
      </c>
      <c r="D27" s="143">
        <v>0.7</v>
      </c>
      <c r="E27" s="136">
        <v>0.2</v>
      </c>
      <c r="F27" s="143"/>
    </row>
    <row r="28" spans="1:6" s="115" customFormat="1" ht="17.25" customHeight="1">
      <c r="A28" s="114"/>
      <c r="B28" s="126" t="s">
        <v>140</v>
      </c>
      <c r="C28" s="133">
        <f>+C27*C11</f>
        <v>17986726.400000002</v>
      </c>
      <c r="D28" s="140">
        <f>+D27*D11</f>
        <v>31792605.599999998</v>
      </c>
      <c r="E28" s="133">
        <f>+E27*E11</f>
        <v>9173840</v>
      </c>
      <c r="F28" s="140"/>
    </row>
    <row r="29" spans="1:6" s="115" customFormat="1" ht="17.25" customHeight="1">
      <c r="A29" s="114"/>
      <c r="B29" s="126" t="s">
        <v>137</v>
      </c>
      <c r="C29" s="137">
        <v>1</v>
      </c>
      <c r="D29" s="144">
        <v>30</v>
      </c>
      <c r="E29" s="137">
        <v>1</v>
      </c>
      <c r="F29" s="144"/>
    </row>
    <row r="30" spans="1:6" s="115" customFormat="1" ht="17.25" customHeight="1">
      <c r="A30" s="114"/>
      <c r="B30" s="127" t="s">
        <v>138</v>
      </c>
      <c r="C30" s="134">
        <f>C28/C29</f>
        <v>17986726.400000002</v>
      </c>
      <c r="D30" s="141">
        <f>D28/D29</f>
        <v>1059753.52</v>
      </c>
      <c r="E30" s="134">
        <f t="shared" ref="E30" si="8">E28/E29</f>
        <v>9173840</v>
      </c>
      <c r="F30" s="141"/>
    </row>
    <row r="31" spans="1:6">
      <c r="F31" s="122" t="s">
        <v>151</v>
      </c>
    </row>
  </sheetData>
  <sheetProtection selectLockedCells="1" selectUnlockedCells="1"/>
  <mergeCells count="2">
    <mergeCell ref="C2:E2"/>
    <mergeCell ref="B4:B5"/>
  </mergeCells>
  <hyperlinks>
    <hyperlink ref="C4" location="'Deferred Cash'!A1" display="DEFERRED CASH TERM" xr:uid="{00000000-0004-0000-0000-000000000000}"/>
    <hyperlink ref="D4" location="'Spot DP'!A1" display="SPOT DOWNPAYMENT" xr:uid="{00000000-0004-0000-0000-000001000000}"/>
    <hyperlink ref="E4" location="Installment!A1" display="INSTALLMENT" xr:uid="{00000000-0004-0000-0000-000002000000}"/>
  </hyperlinks>
  <printOptions horizontalCentered="1"/>
  <pageMargins left="0" right="0" top="0.5" bottom="0.2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tabColor rgb="FFFF9900"/>
    <pageSetUpPr fitToPage="1"/>
  </sheetPr>
  <dimension ref="A1:I61"/>
  <sheetViews>
    <sheetView tabSelected="1" topLeftCell="A2" zoomScaleNormal="100" workbookViewId="0">
      <selection activeCell="H2" sqref="H2"/>
    </sheetView>
  </sheetViews>
  <sheetFormatPr baseColWidth="10" defaultColWidth="9.1640625" defaultRowHeight="15"/>
  <cols>
    <col min="1" max="1" width="22.1640625" style="32" customWidth="1"/>
    <col min="2" max="2" width="12.6640625" style="32" customWidth="1"/>
    <col min="3" max="5" width="15.6640625" style="32" customWidth="1"/>
    <col min="6" max="6" width="9.1640625" style="32"/>
    <col min="7" max="7" width="11.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5">
        <v>239</v>
      </c>
      <c r="I2" s="36"/>
    </row>
    <row r="3" spans="1:9">
      <c r="B3" s="35" t="s">
        <v>6</v>
      </c>
    </row>
    <row r="5" spans="1:9">
      <c r="A5" s="37" t="s">
        <v>1</v>
      </c>
      <c r="B5" s="193" t="str">
        <f>'DATA SHEET'!C7</f>
        <v xml:space="preserve"> </v>
      </c>
      <c r="C5" s="193"/>
      <c r="D5" s="38"/>
      <c r="E5" s="39"/>
    </row>
    <row r="6" spans="1:9">
      <c r="A6" s="40" t="s">
        <v>2</v>
      </c>
      <c r="B6" s="41" t="str">
        <f>VLOOKUP('DATA SHEET'!C8, 'Price List'!A1:C6, 1, FALSE)</f>
        <v>8 Birch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294.24</v>
      </c>
      <c r="C7" s="44"/>
      <c r="D7" s="42"/>
      <c r="E7" s="43"/>
    </row>
    <row r="8" spans="1:9">
      <c r="A8" s="40" t="s">
        <v>61</v>
      </c>
      <c r="B8" s="45">
        <f>VLOOKUP('DATA SHEET'!C8, 'Price List'!A1:C6, 3, FALSE)</f>
        <v>53903200</v>
      </c>
      <c r="C8" s="45"/>
      <c r="D8" s="46"/>
      <c r="E8" s="43"/>
    </row>
    <row r="9" spans="1:9">
      <c r="A9" s="47" t="s">
        <v>8</v>
      </c>
      <c r="B9" s="48" t="s">
        <v>60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226</v>
      </c>
      <c r="C12" s="13">
        <f>B8-1000000</f>
        <v>52903200</v>
      </c>
      <c r="D12" s="179"/>
      <c r="E12" s="54"/>
    </row>
    <row r="13" spans="1:9">
      <c r="A13" s="53" t="s">
        <v>163</v>
      </c>
      <c r="B13" s="180">
        <f>+VLOOKUP(B6,'Price List'!A1:D6,4,)</f>
        <v>0</v>
      </c>
      <c r="C13" s="14">
        <f>IF(B13&gt;VLOOKUP(B6,'Price List'!A1:D6,4,0),"beyond maximum discount",(C12*B13))</f>
        <v>0</v>
      </c>
      <c r="D13" s="179"/>
      <c r="E13" s="51"/>
    </row>
    <row r="14" spans="1:9">
      <c r="A14" s="53"/>
      <c r="B14" s="15"/>
      <c r="C14" s="13">
        <f>C12-C13</f>
        <v>52903200</v>
      </c>
      <c r="D14" s="179"/>
      <c r="E14" s="51"/>
    </row>
    <row r="15" spans="1:9">
      <c r="A15" s="53" t="s">
        <v>73</v>
      </c>
      <c r="B15" s="15">
        <v>0.02</v>
      </c>
      <c r="C15" s="14">
        <f>IF(B15&lt;=2%,(C14*B15),"BEYOND MAX DISC.")</f>
        <v>1058064</v>
      </c>
      <c r="D15" s="179"/>
      <c r="E15" s="51"/>
    </row>
    <row r="16" spans="1:9">
      <c r="A16" s="41"/>
      <c r="B16" s="41"/>
      <c r="C16" s="20">
        <f>C14-C15</f>
        <v>51845136</v>
      </c>
      <c r="D16" s="167"/>
      <c r="E16" s="51"/>
      <c r="F16" s="56"/>
    </row>
    <row r="17" spans="1:7">
      <c r="A17" s="41" t="s">
        <v>229</v>
      </c>
      <c r="B17" s="41"/>
      <c r="C17" s="14">
        <f>+VLOOKUP(B6,'Price List'!A1:E6,5,0)</f>
        <v>1000000</v>
      </c>
      <c r="E17" s="51"/>
      <c r="F17" s="56"/>
    </row>
    <row r="18" spans="1:7">
      <c r="A18" s="41"/>
      <c r="B18" s="41"/>
      <c r="C18" s="20">
        <f>C16-C17</f>
        <v>50845136</v>
      </c>
      <c r="E18" s="51"/>
      <c r="F18" s="56"/>
    </row>
    <row r="19" spans="1:7">
      <c r="A19" s="53" t="s">
        <v>62</v>
      </c>
      <c r="B19" s="53"/>
      <c r="C19" s="20">
        <v>1000000</v>
      </c>
      <c r="D19" s="57"/>
      <c r="E19" s="51"/>
      <c r="F19" s="56"/>
    </row>
    <row r="20" spans="1:7" ht="16" thickBot="1">
      <c r="A20" s="35" t="s">
        <v>47</v>
      </c>
      <c r="B20" s="35"/>
      <c r="C20" s="21">
        <f>+C18+C19</f>
        <v>51845136</v>
      </c>
      <c r="D20" s="58"/>
      <c r="E20" s="59"/>
      <c r="F20" s="60"/>
    </row>
    <row r="21" spans="1:7" ht="16" thickTop="1">
      <c r="B21" s="61"/>
      <c r="C21" s="23"/>
      <c r="D21" s="59"/>
      <c r="E21" s="62"/>
    </row>
    <row r="22" spans="1:7">
      <c r="A22" s="63" t="s">
        <v>10</v>
      </c>
      <c r="B22" s="63" t="s">
        <v>11</v>
      </c>
      <c r="C22" s="63" t="s">
        <v>12</v>
      </c>
      <c r="D22" s="63" t="s">
        <v>13</v>
      </c>
      <c r="E22" s="63" t="s">
        <v>14</v>
      </c>
    </row>
    <row r="23" spans="1:7">
      <c r="A23" s="64">
        <v>0</v>
      </c>
      <c r="B23" s="65">
        <f>'DATA SHEET'!C9</f>
        <v>43623</v>
      </c>
      <c r="C23" s="64" t="s">
        <v>15</v>
      </c>
      <c r="D23" s="16">
        <v>100000</v>
      </c>
      <c r="E23" s="17">
        <f>C20-D23</f>
        <v>51745136</v>
      </c>
    </row>
    <row r="24" spans="1:7">
      <c r="A24" s="66">
        <v>1</v>
      </c>
      <c r="B24" s="67">
        <f>EDATE(B23,1)</f>
        <v>43653</v>
      </c>
      <c r="C24" s="66" t="s">
        <v>48</v>
      </c>
      <c r="D24" s="154">
        <f>ROUND((C20*0.2)-D23,2)</f>
        <v>10269027.199999999</v>
      </c>
      <c r="E24" s="19">
        <f>E23-D24</f>
        <v>41476108.799999997</v>
      </c>
    </row>
    <row r="25" spans="1:7">
      <c r="A25" s="66">
        <v>2</v>
      </c>
      <c r="B25" s="67">
        <f t="shared" ref="B25:B49" si="0">EDATE(B24,1)</f>
        <v>43684</v>
      </c>
      <c r="C25" s="66" t="s">
        <v>16</v>
      </c>
      <c r="D25" s="154">
        <f>ROUND((C20*0.4)/24,2)</f>
        <v>864085.6</v>
      </c>
      <c r="E25" s="19">
        <f>E24-D25</f>
        <v>40612023.199999996</v>
      </c>
      <c r="G25" s="157"/>
    </row>
    <row r="26" spans="1:7">
      <c r="A26" s="66">
        <v>3</v>
      </c>
      <c r="B26" s="67">
        <f t="shared" si="0"/>
        <v>43715</v>
      </c>
      <c r="C26" s="66" t="s">
        <v>17</v>
      </c>
      <c r="D26" s="154">
        <f>D25</f>
        <v>864085.6</v>
      </c>
      <c r="E26" s="19">
        <f t="shared" ref="E26:E48" si="1">E25-D26</f>
        <v>39747937.599999994</v>
      </c>
    </row>
    <row r="27" spans="1:7">
      <c r="A27" s="66">
        <v>4</v>
      </c>
      <c r="B27" s="67">
        <f t="shared" si="0"/>
        <v>43745</v>
      </c>
      <c r="C27" s="66" t="s">
        <v>18</v>
      </c>
      <c r="D27" s="18">
        <f t="shared" ref="D27:D48" si="2">D26</f>
        <v>864085.6</v>
      </c>
      <c r="E27" s="19">
        <f t="shared" si="1"/>
        <v>38883851.999999993</v>
      </c>
    </row>
    <row r="28" spans="1:7">
      <c r="A28" s="66">
        <v>5</v>
      </c>
      <c r="B28" s="67">
        <f t="shared" si="0"/>
        <v>43776</v>
      </c>
      <c r="C28" s="66" t="s">
        <v>19</v>
      </c>
      <c r="D28" s="18">
        <f t="shared" si="2"/>
        <v>864085.6</v>
      </c>
      <c r="E28" s="19">
        <f t="shared" si="1"/>
        <v>38019766.399999991</v>
      </c>
    </row>
    <row r="29" spans="1:7">
      <c r="A29" s="66">
        <v>6</v>
      </c>
      <c r="B29" s="67">
        <f t="shared" si="0"/>
        <v>43806</v>
      </c>
      <c r="C29" s="66" t="s">
        <v>20</v>
      </c>
      <c r="D29" s="18">
        <f t="shared" si="2"/>
        <v>864085.6</v>
      </c>
      <c r="E29" s="19">
        <f t="shared" si="1"/>
        <v>37155680.79999999</v>
      </c>
    </row>
    <row r="30" spans="1:7">
      <c r="A30" s="66">
        <v>7</v>
      </c>
      <c r="B30" s="67">
        <f t="shared" si="0"/>
        <v>43837</v>
      </c>
      <c r="C30" s="66" t="s">
        <v>21</v>
      </c>
      <c r="D30" s="18">
        <f t="shared" si="2"/>
        <v>864085.6</v>
      </c>
      <c r="E30" s="19">
        <f t="shared" si="1"/>
        <v>36291595.199999988</v>
      </c>
    </row>
    <row r="31" spans="1:7">
      <c r="A31" s="66">
        <v>8</v>
      </c>
      <c r="B31" s="67">
        <f t="shared" si="0"/>
        <v>43868</v>
      </c>
      <c r="C31" s="66" t="s">
        <v>22</v>
      </c>
      <c r="D31" s="18">
        <f t="shared" si="2"/>
        <v>864085.6</v>
      </c>
      <c r="E31" s="19">
        <f t="shared" si="1"/>
        <v>35427509.599999987</v>
      </c>
    </row>
    <row r="32" spans="1:7">
      <c r="A32" s="66">
        <v>9</v>
      </c>
      <c r="B32" s="67">
        <f t="shared" si="0"/>
        <v>43897</v>
      </c>
      <c r="C32" s="66" t="s">
        <v>23</v>
      </c>
      <c r="D32" s="18">
        <f t="shared" si="2"/>
        <v>864085.6</v>
      </c>
      <c r="E32" s="19">
        <f t="shared" si="1"/>
        <v>34563423.999999985</v>
      </c>
    </row>
    <row r="33" spans="1:5">
      <c r="A33" s="66">
        <v>10</v>
      </c>
      <c r="B33" s="67">
        <f t="shared" si="0"/>
        <v>43928</v>
      </c>
      <c r="C33" s="66" t="s">
        <v>24</v>
      </c>
      <c r="D33" s="18">
        <f t="shared" si="2"/>
        <v>864085.6</v>
      </c>
      <c r="E33" s="19">
        <f t="shared" si="1"/>
        <v>33699338.399999984</v>
      </c>
    </row>
    <row r="34" spans="1:5">
      <c r="A34" s="66">
        <v>11</v>
      </c>
      <c r="B34" s="67">
        <f t="shared" si="0"/>
        <v>43958</v>
      </c>
      <c r="C34" s="66" t="s">
        <v>25</v>
      </c>
      <c r="D34" s="18">
        <f t="shared" si="2"/>
        <v>864085.6</v>
      </c>
      <c r="E34" s="19">
        <f t="shared" si="1"/>
        <v>32835252.799999982</v>
      </c>
    </row>
    <row r="35" spans="1:5">
      <c r="A35" s="66">
        <v>12</v>
      </c>
      <c r="B35" s="67">
        <f t="shared" si="0"/>
        <v>43989</v>
      </c>
      <c r="C35" s="66" t="s">
        <v>26</v>
      </c>
      <c r="D35" s="18">
        <f t="shared" si="2"/>
        <v>864085.6</v>
      </c>
      <c r="E35" s="19">
        <f t="shared" si="1"/>
        <v>31971167.199999981</v>
      </c>
    </row>
    <row r="36" spans="1:5">
      <c r="A36" s="66">
        <v>13</v>
      </c>
      <c r="B36" s="67">
        <f t="shared" si="0"/>
        <v>44019</v>
      </c>
      <c r="C36" s="66" t="s">
        <v>27</v>
      </c>
      <c r="D36" s="18">
        <f t="shared" si="2"/>
        <v>864085.6</v>
      </c>
      <c r="E36" s="19">
        <f t="shared" si="1"/>
        <v>31107081.599999979</v>
      </c>
    </row>
    <row r="37" spans="1:5">
      <c r="A37" s="66">
        <v>14</v>
      </c>
      <c r="B37" s="67">
        <f t="shared" si="0"/>
        <v>44050</v>
      </c>
      <c r="C37" s="66" t="s">
        <v>28</v>
      </c>
      <c r="D37" s="18">
        <f t="shared" si="2"/>
        <v>864085.6</v>
      </c>
      <c r="E37" s="19">
        <f t="shared" si="1"/>
        <v>30242995.999999978</v>
      </c>
    </row>
    <row r="38" spans="1:5">
      <c r="A38" s="66">
        <v>15</v>
      </c>
      <c r="B38" s="67">
        <f t="shared" si="0"/>
        <v>44081</v>
      </c>
      <c r="C38" s="66" t="s">
        <v>29</v>
      </c>
      <c r="D38" s="18">
        <f t="shared" si="2"/>
        <v>864085.6</v>
      </c>
      <c r="E38" s="19">
        <f t="shared" si="1"/>
        <v>29378910.399999976</v>
      </c>
    </row>
    <row r="39" spans="1:5">
      <c r="A39" s="66">
        <v>16</v>
      </c>
      <c r="B39" s="67">
        <f t="shared" si="0"/>
        <v>44111</v>
      </c>
      <c r="C39" s="66" t="s">
        <v>30</v>
      </c>
      <c r="D39" s="18">
        <f t="shared" si="2"/>
        <v>864085.6</v>
      </c>
      <c r="E39" s="19">
        <f t="shared" si="1"/>
        <v>28514824.799999975</v>
      </c>
    </row>
    <row r="40" spans="1:5">
      <c r="A40" s="66">
        <v>17</v>
      </c>
      <c r="B40" s="67">
        <f t="shared" si="0"/>
        <v>44142</v>
      </c>
      <c r="C40" s="66" t="s">
        <v>31</v>
      </c>
      <c r="D40" s="18">
        <f t="shared" si="2"/>
        <v>864085.6</v>
      </c>
      <c r="E40" s="19">
        <f t="shared" si="1"/>
        <v>27650739.199999973</v>
      </c>
    </row>
    <row r="41" spans="1:5">
      <c r="A41" s="66">
        <v>18</v>
      </c>
      <c r="B41" s="67">
        <f t="shared" si="0"/>
        <v>44172</v>
      </c>
      <c r="C41" s="66" t="s">
        <v>32</v>
      </c>
      <c r="D41" s="18">
        <f t="shared" si="2"/>
        <v>864085.6</v>
      </c>
      <c r="E41" s="19">
        <f t="shared" si="1"/>
        <v>26786653.599999972</v>
      </c>
    </row>
    <row r="42" spans="1:5">
      <c r="A42" s="66">
        <v>19</v>
      </c>
      <c r="B42" s="67">
        <f t="shared" si="0"/>
        <v>44203</v>
      </c>
      <c r="C42" s="66" t="s">
        <v>33</v>
      </c>
      <c r="D42" s="18">
        <f t="shared" si="2"/>
        <v>864085.6</v>
      </c>
      <c r="E42" s="19">
        <f t="shared" si="1"/>
        <v>25922567.99999997</v>
      </c>
    </row>
    <row r="43" spans="1:5">
      <c r="A43" s="66">
        <v>20</v>
      </c>
      <c r="B43" s="67">
        <f t="shared" si="0"/>
        <v>44234</v>
      </c>
      <c r="C43" s="66" t="s">
        <v>34</v>
      </c>
      <c r="D43" s="18">
        <f t="shared" si="2"/>
        <v>864085.6</v>
      </c>
      <c r="E43" s="19">
        <f t="shared" si="1"/>
        <v>25058482.399999969</v>
      </c>
    </row>
    <row r="44" spans="1:5">
      <c r="A44" s="66">
        <v>21</v>
      </c>
      <c r="B44" s="67">
        <f t="shared" si="0"/>
        <v>44262</v>
      </c>
      <c r="C44" s="66" t="s">
        <v>35</v>
      </c>
      <c r="D44" s="18">
        <f t="shared" si="2"/>
        <v>864085.6</v>
      </c>
      <c r="E44" s="19">
        <f t="shared" si="1"/>
        <v>24194396.799999967</v>
      </c>
    </row>
    <row r="45" spans="1:5">
      <c r="A45" s="66">
        <v>22</v>
      </c>
      <c r="B45" s="67">
        <f t="shared" si="0"/>
        <v>44293</v>
      </c>
      <c r="C45" s="66" t="s">
        <v>36</v>
      </c>
      <c r="D45" s="18">
        <f t="shared" si="2"/>
        <v>864085.6</v>
      </c>
      <c r="E45" s="19">
        <f t="shared" si="1"/>
        <v>23330311.199999966</v>
      </c>
    </row>
    <row r="46" spans="1:5">
      <c r="A46" s="66">
        <v>23</v>
      </c>
      <c r="B46" s="67">
        <f t="shared" si="0"/>
        <v>44323</v>
      </c>
      <c r="C46" s="66" t="s">
        <v>37</v>
      </c>
      <c r="D46" s="18">
        <f t="shared" si="2"/>
        <v>864085.6</v>
      </c>
      <c r="E46" s="19">
        <f t="shared" si="1"/>
        <v>22466225.599999964</v>
      </c>
    </row>
    <row r="47" spans="1:5">
      <c r="A47" s="66">
        <v>24</v>
      </c>
      <c r="B47" s="67">
        <f t="shared" si="0"/>
        <v>44354</v>
      </c>
      <c r="C47" s="66" t="s">
        <v>38</v>
      </c>
      <c r="D47" s="18">
        <f t="shared" si="2"/>
        <v>864085.6</v>
      </c>
      <c r="E47" s="19">
        <f t="shared" si="1"/>
        <v>21602139.999999963</v>
      </c>
    </row>
    <row r="48" spans="1:5">
      <c r="A48" s="66">
        <v>25</v>
      </c>
      <c r="B48" s="67">
        <f t="shared" si="0"/>
        <v>44384</v>
      </c>
      <c r="C48" s="66" t="s">
        <v>39</v>
      </c>
      <c r="D48" s="18">
        <f t="shared" si="2"/>
        <v>864085.6</v>
      </c>
      <c r="E48" s="19">
        <f t="shared" si="1"/>
        <v>20738054.399999961</v>
      </c>
    </row>
    <row r="49" spans="1:5">
      <c r="A49" s="99">
        <v>26</v>
      </c>
      <c r="B49" s="100">
        <f t="shared" si="0"/>
        <v>44415</v>
      </c>
      <c r="C49" s="99" t="s">
        <v>72</v>
      </c>
      <c r="D49" s="171">
        <f>C20-SUM(D23:D48)</f>
        <v>20738054.39999998</v>
      </c>
      <c r="E49" s="30">
        <f>E48-D49</f>
        <v>0</v>
      </c>
    </row>
    <row r="50" spans="1:5">
      <c r="A50" s="83"/>
      <c r="B50" s="84"/>
      <c r="C50" s="85" t="s">
        <v>40</v>
      </c>
      <c r="D50" s="86">
        <f>SUM(D23:D49)</f>
        <v>51845136</v>
      </c>
      <c r="E50" s="87"/>
    </row>
    <row r="51" spans="1:5">
      <c r="A51" s="71" t="s">
        <v>41</v>
      </c>
      <c r="B51" s="72"/>
      <c r="D51" s="13"/>
    </row>
    <row r="52" spans="1:5">
      <c r="A52" s="73" t="s">
        <v>49</v>
      </c>
      <c r="D52" s="13"/>
    </row>
    <row r="53" spans="1:5">
      <c r="A53" s="73" t="s">
        <v>50</v>
      </c>
      <c r="D53" s="13"/>
    </row>
    <row r="54" spans="1:5">
      <c r="A54" s="73" t="s">
        <v>53</v>
      </c>
    </row>
    <row r="55" spans="1:5">
      <c r="A55" s="73" t="s">
        <v>42</v>
      </c>
    </row>
    <row r="56" spans="1:5">
      <c r="A56" s="73" t="s">
        <v>43</v>
      </c>
    </row>
    <row r="57" spans="1:5" ht="15" customHeight="1">
      <c r="A57" s="73"/>
    </row>
    <row r="58" spans="1:5">
      <c r="A58" s="53" t="s">
        <v>44</v>
      </c>
    </row>
    <row r="60" spans="1:5">
      <c r="A60" s="74"/>
      <c r="D60" s="74"/>
    </row>
    <row r="61" spans="1:5">
      <c r="A61" s="75" t="s">
        <v>45</v>
      </c>
      <c r="D61" s="75" t="s">
        <v>45</v>
      </c>
    </row>
  </sheetData>
  <sheetProtection algorithmName="SHA-512" hashValue="FMmFMx1cYn2fMiP0wh5FllLGnAAgxd7fJm8/ECK0SOB4lniBswUZhRNYQ3AIaiy8THDt4pGWSCoToIdov/yBxQ==" saltValue="zwutqsLcKKhZcfNa5+UvGg==" spinCount="100000" sheet="1" objects="1" scenarios="1" selectLockedCells="1"/>
  <mergeCells count="1">
    <mergeCell ref="B5:C5"/>
  </mergeCells>
  <hyperlinks>
    <hyperlink ref="B1" location="'DATA SHEET'!A1" display="HIGHLANDS PRIME, INC." xr:uid="{00000000-0004-0000-0900-000000000000}"/>
    <hyperlink ref="H2" location="'DATA SHEET'!A1" display="Back to Data Sheet" xr:uid="{00000000-0004-0000-0900-000001000000}"/>
  </hyperlinks>
  <printOptions horizontalCentered="1"/>
  <pageMargins left="0.7" right="0.7" top="0.75" bottom="0.75" header="0.3" footer="0.3"/>
  <pageSetup paperSize="258" scale="96" orientation="portrait" r:id="rId1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ignoredErrors>
    <ignoredError sqref="B5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>
    <tabColor rgb="FF000099"/>
    <pageSetUpPr fitToPage="1"/>
  </sheetPr>
  <dimension ref="A1:I61"/>
  <sheetViews>
    <sheetView topLeftCell="A2" zoomScaleNormal="100" workbookViewId="0">
      <selection activeCell="H2" sqref="H2"/>
    </sheetView>
  </sheetViews>
  <sheetFormatPr baseColWidth="10" defaultColWidth="9.1640625" defaultRowHeight="15"/>
  <cols>
    <col min="1" max="1" width="22.83203125" style="32" customWidth="1"/>
    <col min="2" max="2" width="12.6640625" style="32" customWidth="1"/>
    <col min="3" max="5" width="15.6640625" style="32" customWidth="1"/>
    <col min="6" max="6" width="9.1640625" style="32"/>
    <col min="7" max="7" width="10.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2" t="s">
        <v>159</v>
      </c>
      <c r="I2" s="36"/>
    </row>
    <row r="3" spans="1:9">
      <c r="B3" s="35" t="s">
        <v>6</v>
      </c>
    </row>
    <row r="5" spans="1:9">
      <c r="A5" s="37" t="s">
        <v>1</v>
      </c>
      <c r="B5" s="193" t="str">
        <f>'DATA SHEET'!C7</f>
        <v xml:space="preserve"> </v>
      </c>
      <c r="C5" s="193"/>
      <c r="D5" s="38"/>
      <c r="E5" s="39"/>
    </row>
    <row r="6" spans="1:9">
      <c r="A6" s="40" t="s">
        <v>2</v>
      </c>
      <c r="B6" s="41" t="str">
        <f>VLOOKUP('DATA SHEET'!C8, 'Price List'!A1:C6, 1, FALSE)</f>
        <v>8 Birch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294.24</v>
      </c>
      <c r="C7" s="44"/>
      <c r="D7" s="42"/>
      <c r="E7" s="43"/>
    </row>
    <row r="8" spans="1:9">
      <c r="A8" s="40" t="s">
        <v>61</v>
      </c>
      <c r="B8" s="45">
        <f>VLOOKUP('DATA SHEET'!C8, 'Price List'!A1:C6, 3, FALSE)</f>
        <v>53903200</v>
      </c>
      <c r="C8" s="45"/>
      <c r="D8" s="46"/>
      <c r="E8" s="43"/>
    </row>
    <row r="9" spans="1:9">
      <c r="A9" s="47" t="s">
        <v>8</v>
      </c>
      <c r="B9" s="48" t="s">
        <v>60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63</v>
      </c>
      <c r="C12" s="13">
        <f>B8</f>
        <v>53903200</v>
      </c>
      <c r="D12" s="179"/>
      <c r="E12" s="51"/>
    </row>
    <row r="13" spans="1:9">
      <c r="A13" s="53" t="s">
        <v>64</v>
      </c>
      <c r="C13" s="14">
        <v>1000000</v>
      </c>
      <c r="D13" s="179"/>
      <c r="E13" s="51"/>
    </row>
    <row r="14" spans="1:9">
      <c r="A14" s="53"/>
      <c r="C14" s="13">
        <f>C12-C13</f>
        <v>52903200</v>
      </c>
      <c r="D14" s="179"/>
      <c r="E14" s="51"/>
    </row>
    <row r="15" spans="1:9">
      <c r="A15" s="53" t="s">
        <v>163</v>
      </c>
      <c r="B15" s="180">
        <f>+VLOOKUP(B6,'Price List'!A1:D6,4,)</f>
        <v>0</v>
      </c>
      <c r="C15" s="14">
        <f>IF(B15&gt;VLOOKUP(B6,'Price List'!A1:D6,4,0),"beyond maximum discount",(C14*B15))</f>
        <v>0</v>
      </c>
      <c r="D15" s="179"/>
      <c r="E15" s="51"/>
    </row>
    <row r="16" spans="1:9">
      <c r="A16" s="53"/>
      <c r="B16" s="55"/>
      <c r="C16" s="13">
        <f>C14-C15</f>
        <v>52903200</v>
      </c>
      <c r="D16" s="179"/>
      <c r="E16" s="51"/>
    </row>
    <row r="17" spans="1:7">
      <c r="A17" s="53" t="s">
        <v>73</v>
      </c>
      <c r="B17" s="15">
        <v>0.02</v>
      </c>
      <c r="C17" s="14">
        <f>IF(B17&lt;=2%,(C14-C15)*B17,"BEYOND MAX DISC.")</f>
        <v>1058064</v>
      </c>
      <c r="D17" s="179"/>
      <c r="E17" s="51"/>
    </row>
    <row r="18" spans="1:7">
      <c r="A18" s="53"/>
      <c r="B18" s="15"/>
      <c r="C18" s="13">
        <f>C16-C17</f>
        <v>51845136</v>
      </c>
      <c r="D18" s="179"/>
      <c r="E18" s="51"/>
    </row>
    <row r="19" spans="1:7">
      <c r="A19" s="53" t="s">
        <v>229</v>
      </c>
      <c r="B19" s="15"/>
      <c r="C19" s="13">
        <f>+VLOOKUP(B6,'Price List'!A1:E6,5,0)</f>
        <v>1000000</v>
      </c>
      <c r="D19" s="52"/>
      <c r="E19" s="51"/>
    </row>
    <row r="20" spans="1:7" ht="16" thickBot="1">
      <c r="A20" s="35" t="s">
        <v>47</v>
      </c>
      <c r="B20" s="35"/>
      <c r="C20" s="21">
        <f>C18-C19</f>
        <v>50845136</v>
      </c>
      <c r="D20" s="58"/>
      <c r="E20" s="59"/>
      <c r="F20" s="60"/>
    </row>
    <row r="21" spans="1:7" ht="16" thickTop="1">
      <c r="B21" s="61"/>
      <c r="C21" s="98"/>
      <c r="D21" s="59"/>
      <c r="E21" s="62"/>
    </row>
    <row r="22" spans="1:7">
      <c r="A22" s="63" t="s">
        <v>10</v>
      </c>
      <c r="B22" s="63" t="s">
        <v>11</v>
      </c>
      <c r="C22" s="63" t="s">
        <v>12</v>
      </c>
      <c r="D22" s="63" t="s">
        <v>13</v>
      </c>
      <c r="E22" s="63" t="s">
        <v>14</v>
      </c>
    </row>
    <row r="23" spans="1:7">
      <c r="A23" s="64">
        <v>0</v>
      </c>
      <c r="B23" s="65">
        <f>'DATA SHEET'!C9</f>
        <v>43623</v>
      </c>
      <c r="C23" s="64" t="s">
        <v>15</v>
      </c>
      <c r="D23" s="16">
        <v>100000</v>
      </c>
      <c r="E23" s="17">
        <f>C20-D23</f>
        <v>50745136</v>
      </c>
    </row>
    <row r="24" spans="1:7">
      <c r="A24" s="66">
        <v>1</v>
      </c>
      <c r="B24" s="67">
        <f>EDATE(B23,1)</f>
        <v>43653</v>
      </c>
      <c r="C24" s="66" t="s">
        <v>48</v>
      </c>
      <c r="D24" s="18">
        <f>ROUND((C20*0.2)-D23,2)</f>
        <v>10069027.199999999</v>
      </c>
      <c r="E24" s="19">
        <f>E23-D24</f>
        <v>40676108.799999997</v>
      </c>
      <c r="G24" s="156"/>
    </row>
    <row r="25" spans="1:7">
      <c r="A25" s="66">
        <v>2</v>
      </c>
      <c r="B25" s="67">
        <f t="shared" ref="B25:B49" si="0">EDATE(B24,1)</f>
        <v>43684</v>
      </c>
      <c r="C25" s="66" t="s">
        <v>16</v>
      </c>
      <c r="D25" s="154">
        <f>ROUND((C20*0.4)/24,2)</f>
        <v>847418.93</v>
      </c>
      <c r="E25" s="19">
        <f>E24-D25</f>
        <v>39828689.869999997</v>
      </c>
    </row>
    <row r="26" spans="1:7">
      <c r="A26" s="66">
        <v>3</v>
      </c>
      <c r="B26" s="67">
        <f t="shared" si="0"/>
        <v>43715</v>
      </c>
      <c r="C26" s="66" t="s">
        <v>17</v>
      </c>
      <c r="D26" s="18">
        <f>D25</f>
        <v>847418.93</v>
      </c>
      <c r="E26" s="19">
        <f t="shared" ref="E26:E49" si="1">E25-D26</f>
        <v>38981270.939999998</v>
      </c>
    </row>
    <row r="27" spans="1:7">
      <c r="A27" s="66">
        <v>4</v>
      </c>
      <c r="B27" s="67">
        <f t="shared" si="0"/>
        <v>43745</v>
      </c>
      <c r="C27" s="66" t="s">
        <v>18</v>
      </c>
      <c r="D27" s="18">
        <f t="shared" ref="D27:D48" si="2">D26</f>
        <v>847418.93</v>
      </c>
      <c r="E27" s="19">
        <f t="shared" si="1"/>
        <v>38133852.009999998</v>
      </c>
    </row>
    <row r="28" spans="1:7">
      <c r="A28" s="66">
        <v>5</v>
      </c>
      <c r="B28" s="67">
        <f t="shared" si="0"/>
        <v>43776</v>
      </c>
      <c r="C28" s="66" t="s">
        <v>19</v>
      </c>
      <c r="D28" s="18">
        <f t="shared" si="2"/>
        <v>847418.93</v>
      </c>
      <c r="E28" s="19">
        <f t="shared" si="1"/>
        <v>37286433.079999998</v>
      </c>
    </row>
    <row r="29" spans="1:7">
      <c r="A29" s="66">
        <v>6</v>
      </c>
      <c r="B29" s="67">
        <f t="shared" si="0"/>
        <v>43806</v>
      </c>
      <c r="C29" s="66" t="s">
        <v>20</v>
      </c>
      <c r="D29" s="18">
        <f t="shared" si="2"/>
        <v>847418.93</v>
      </c>
      <c r="E29" s="19">
        <f t="shared" si="1"/>
        <v>36439014.149999999</v>
      </c>
    </row>
    <row r="30" spans="1:7">
      <c r="A30" s="66">
        <v>7</v>
      </c>
      <c r="B30" s="67">
        <f t="shared" si="0"/>
        <v>43837</v>
      </c>
      <c r="C30" s="66" t="s">
        <v>21</v>
      </c>
      <c r="D30" s="18">
        <f t="shared" si="2"/>
        <v>847418.93</v>
      </c>
      <c r="E30" s="19">
        <f t="shared" si="1"/>
        <v>35591595.219999999</v>
      </c>
    </row>
    <row r="31" spans="1:7">
      <c r="A31" s="66">
        <v>8</v>
      </c>
      <c r="B31" s="67">
        <f t="shared" si="0"/>
        <v>43868</v>
      </c>
      <c r="C31" s="66" t="s">
        <v>22</v>
      </c>
      <c r="D31" s="18">
        <f t="shared" si="2"/>
        <v>847418.93</v>
      </c>
      <c r="E31" s="19">
        <f t="shared" si="1"/>
        <v>34744176.289999999</v>
      </c>
    </row>
    <row r="32" spans="1:7">
      <c r="A32" s="66">
        <v>9</v>
      </c>
      <c r="B32" s="67">
        <f t="shared" si="0"/>
        <v>43897</v>
      </c>
      <c r="C32" s="66" t="s">
        <v>23</v>
      </c>
      <c r="D32" s="18">
        <f t="shared" si="2"/>
        <v>847418.93</v>
      </c>
      <c r="E32" s="19">
        <f t="shared" si="1"/>
        <v>33896757.359999999</v>
      </c>
    </row>
    <row r="33" spans="1:5">
      <c r="A33" s="66">
        <v>10</v>
      </c>
      <c r="B33" s="67">
        <f t="shared" si="0"/>
        <v>43928</v>
      </c>
      <c r="C33" s="66" t="s">
        <v>24</v>
      </c>
      <c r="D33" s="18">
        <f t="shared" si="2"/>
        <v>847418.93</v>
      </c>
      <c r="E33" s="19">
        <f t="shared" si="1"/>
        <v>33049338.43</v>
      </c>
    </row>
    <row r="34" spans="1:5">
      <c r="A34" s="66">
        <v>11</v>
      </c>
      <c r="B34" s="67">
        <f t="shared" si="0"/>
        <v>43958</v>
      </c>
      <c r="C34" s="66" t="s">
        <v>25</v>
      </c>
      <c r="D34" s="18">
        <f t="shared" si="2"/>
        <v>847418.93</v>
      </c>
      <c r="E34" s="19">
        <f t="shared" si="1"/>
        <v>32201919.5</v>
      </c>
    </row>
    <row r="35" spans="1:5">
      <c r="A35" s="66">
        <v>12</v>
      </c>
      <c r="B35" s="67">
        <f t="shared" si="0"/>
        <v>43989</v>
      </c>
      <c r="C35" s="66" t="s">
        <v>26</v>
      </c>
      <c r="D35" s="18">
        <f t="shared" si="2"/>
        <v>847418.93</v>
      </c>
      <c r="E35" s="19">
        <f t="shared" si="1"/>
        <v>31354500.57</v>
      </c>
    </row>
    <row r="36" spans="1:5">
      <c r="A36" s="66">
        <v>13</v>
      </c>
      <c r="B36" s="67">
        <f t="shared" si="0"/>
        <v>44019</v>
      </c>
      <c r="C36" s="66" t="s">
        <v>27</v>
      </c>
      <c r="D36" s="18">
        <f t="shared" si="2"/>
        <v>847418.93</v>
      </c>
      <c r="E36" s="19">
        <f t="shared" si="1"/>
        <v>30507081.640000001</v>
      </c>
    </row>
    <row r="37" spans="1:5">
      <c r="A37" s="66">
        <v>14</v>
      </c>
      <c r="B37" s="67">
        <f t="shared" si="0"/>
        <v>44050</v>
      </c>
      <c r="C37" s="66" t="s">
        <v>28</v>
      </c>
      <c r="D37" s="18">
        <f t="shared" si="2"/>
        <v>847418.93</v>
      </c>
      <c r="E37" s="19">
        <f t="shared" si="1"/>
        <v>29659662.710000001</v>
      </c>
    </row>
    <row r="38" spans="1:5">
      <c r="A38" s="66">
        <v>15</v>
      </c>
      <c r="B38" s="67">
        <f t="shared" si="0"/>
        <v>44081</v>
      </c>
      <c r="C38" s="66" t="s">
        <v>29</v>
      </c>
      <c r="D38" s="18">
        <f t="shared" si="2"/>
        <v>847418.93</v>
      </c>
      <c r="E38" s="19">
        <f t="shared" si="1"/>
        <v>28812243.780000001</v>
      </c>
    </row>
    <row r="39" spans="1:5">
      <c r="A39" s="66">
        <v>16</v>
      </c>
      <c r="B39" s="67">
        <f t="shared" si="0"/>
        <v>44111</v>
      </c>
      <c r="C39" s="66" t="s">
        <v>30</v>
      </c>
      <c r="D39" s="18">
        <f t="shared" si="2"/>
        <v>847418.93</v>
      </c>
      <c r="E39" s="19">
        <f t="shared" si="1"/>
        <v>27964824.850000001</v>
      </c>
    </row>
    <row r="40" spans="1:5">
      <c r="A40" s="66">
        <v>17</v>
      </c>
      <c r="B40" s="67">
        <f t="shared" si="0"/>
        <v>44142</v>
      </c>
      <c r="C40" s="66" t="s">
        <v>31</v>
      </c>
      <c r="D40" s="18">
        <f t="shared" si="2"/>
        <v>847418.93</v>
      </c>
      <c r="E40" s="19">
        <f t="shared" si="1"/>
        <v>27117405.920000002</v>
      </c>
    </row>
    <row r="41" spans="1:5">
      <c r="A41" s="66">
        <v>18</v>
      </c>
      <c r="B41" s="67">
        <f t="shared" si="0"/>
        <v>44172</v>
      </c>
      <c r="C41" s="66" t="s">
        <v>32</v>
      </c>
      <c r="D41" s="18">
        <f t="shared" si="2"/>
        <v>847418.93</v>
      </c>
      <c r="E41" s="19">
        <f t="shared" si="1"/>
        <v>26269986.990000002</v>
      </c>
    </row>
    <row r="42" spans="1:5">
      <c r="A42" s="66">
        <v>19</v>
      </c>
      <c r="B42" s="67">
        <f t="shared" si="0"/>
        <v>44203</v>
      </c>
      <c r="C42" s="66" t="s">
        <v>33</v>
      </c>
      <c r="D42" s="18">
        <f t="shared" si="2"/>
        <v>847418.93</v>
      </c>
      <c r="E42" s="19">
        <f t="shared" si="1"/>
        <v>25422568.060000002</v>
      </c>
    </row>
    <row r="43" spans="1:5">
      <c r="A43" s="66">
        <v>20</v>
      </c>
      <c r="B43" s="67">
        <f t="shared" si="0"/>
        <v>44234</v>
      </c>
      <c r="C43" s="66" t="s">
        <v>34</v>
      </c>
      <c r="D43" s="18">
        <f t="shared" si="2"/>
        <v>847418.93</v>
      </c>
      <c r="E43" s="19">
        <f t="shared" si="1"/>
        <v>24575149.130000003</v>
      </c>
    </row>
    <row r="44" spans="1:5">
      <c r="A44" s="66">
        <v>21</v>
      </c>
      <c r="B44" s="67">
        <f t="shared" si="0"/>
        <v>44262</v>
      </c>
      <c r="C44" s="66" t="s">
        <v>35</v>
      </c>
      <c r="D44" s="18">
        <f t="shared" si="2"/>
        <v>847418.93</v>
      </c>
      <c r="E44" s="19">
        <f t="shared" si="1"/>
        <v>23727730.200000003</v>
      </c>
    </row>
    <row r="45" spans="1:5">
      <c r="A45" s="66">
        <v>22</v>
      </c>
      <c r="B45" s="67">
        <f t="shared" si="0"/>
        <v>44293</v>
      </c>
      <c r="C45" s="66" t="s">
        <v>36</v>
      </c>
      <c r="D45" s="18">
        <f t="shared" si="2"/>
        <v>847418.93</v>
      </c>
      <c r="E45" s="19">
        <f t="shared" si="1"/>
        <v>22880311.270000003</v>
      </c>
    </row>
    <row r="46" spans="1:5">
      <c r="A46" s="66">
        <v>23</v>
      </c>
      <c r="B46" s="67">
        <f t="shared" si="0"/>
        <v>44323</v>
      </c>
      <c r="C46" s="66" t="s">
        <v>37</v>
      </c>
      <c r="D46" s="18">
        <f t="shared" si="2"/>
        <v>847418.93</v>
      </c>
      <c r="E46" s="19">
        <f t="shared" si="1"/>
        <v>22032892.340000004</v>
      </c>
    </row>
    <row r="47" spans="1:5">
      <c r="A47" s="66">
        <v>24</v>
      </c>
      <c r="B47" s="67">
        <f t="shared" si="0"/>
        <v>44354</v>
      </c>
      <c r="C47" s="66" t="s">
        <v>38</v>
      </c>
      <c r="D47" s="18">
        <f t="shared" si="2"/>
        <v>847418.93</v>
      </c>
      <c r="E47" s="19">
        <f t="shared" si="1"/>
        <v>21185473.410000004</v>
      </c>
    </row>
    <row r="48" spans="1:5">
      <c r="A48" s="66">
        <v>25</v>
      </c>
      <c r="B48" s="67">
        <f t="shared" si="0"/>
        <v>44384</v>
      </c>
      <c r="C48" s="66" t="s">
        <v>39</v>
      </c>
      <c r="D48" s="18">
        <f t="shared" si="2"/>
        <v>847418.93</v>
      </c>
      <c r="E48" s="19">
        <f t="shared" si="1"/>
        <v>20338054.480000004</v>
      </c>
    </row>
    <row r="49" spans="1:5">
      <c r="A49" s="99">
        <v>26</v>
      </c>
      <c r="B49" s="100">
        <f t="shared" si="0"/>
        <v>44415</v>
      </c>
      <c r="C49" s="99" t="s">
        <v>72</v>
      </c>
      <c r="D49" s="29">
        <f>C20-SUM(D23:D48)</f>
        <v>20338054.480000008</v>
      </c>
      <c r="E49" s="30">
        <f t="shared" si="1"/>
        <v>0</v>
      </c>
    </row>
    <row r="50" spans="1:5">
      <c r="A50" s="83"/>
      <c r="B50" s="84"/>
      <c r="C50" s="85" t="s">
        <v>40</v>
      </c>
      <c r="D50" s="86">
        <f>SUM(D23:D49)</f>
        <v>50845136</v>
      </c>
      <c r="E50" s="87"/>
    </row>
    <row r="51" spans="1:5">
      <c r="A51" s="71" t="s">
        <v>41</v>
      </c>
      <c r="B51" s="72"/>
      <c r="D51" s="13"/>
    </row>
    <row r="52" spans="1:5">
      <c r="A52" s="73" t="s">
        <v>49</v>
      </c>
      <c r="D52" s="13"/>
    </row>
    <row r="53" spans="1:5">
      <c r="A53" s="73" t="s">
        <v>50</v>
      </c>
      <c r="D53" s="13"/>
    </row>
    <row r="54" spans="1:5">
      <c r="A54" s="73" t="s">
        <v>53</v>
      </c>
    </row>
    <row r="55" spans="1:5">
      <c r="A55" s="73" t="s">
        <v>42</v>
      </c>
    </row>
    <row r="56" spans="1:5">
      <c r="A56" s="73" t="s">
        <v>43</v>
      </c>
    </row>
    <row r="57" spans="1:5" ht="15" customHeight="1">
      <c r="A57" s="73"/>
    </row>
    <row r="58" spans="1:5">
      <c r="A58" s="53" t="s">
        <v>44</v>
      </c>
    </row>
    <row r="60" spans="1:5">
      <c r="A60" s="74"/>
      <c r="D60" s="74"/>
    </row>
    <row r="61" spans="1:5">
      <c r="A61" s="75" t="s">
        <v>45</v>
      </c>
      <c r="D61" s="75" t="s">
        <v>45</v>
      </c>
    </row>
  </sheetData>
  <sheetProtection algorithmName="SHA-512" hashValue="KTuEM3ycNxRN5Zn1LwbMSsq5bGPGDoX3aKxZPtNIeSbOXfLJYOuy3iTEdTNJuLfwS+JPqN7ZbwX+EfZrwucrkA==" saltValue="n5r/4+Do8CvxfogyH3H3kw==" spinCount="100000" sheet="1" objects="1" scenarios="1" selectLockedCells="1"/>
  <mergeCells count="1">
    <mergeCell ref="B5:C5"/>
  </mergeCells>
  <hyperlinks>
    <hyperlink ref="B1" location="'DATA SHEET'!A1" display="HIGHLANDS PRIME, INC." xr:uid="{00000000-0004-0000-0A00-000000000000}"/>
    <hyperlink ref="H2" location="'DATA SHEET'!A1" display="back to input tab" xr:uid="{00000000-0004-0000-0A00-000001000000}"/>
  </hyperlinks>
  <printOptions horizontalCentered="1"/>
  <pageMargins left="0.7" right="0.7" top="0.75" bottom="0.75" header="0.3" footer="0.3"/>
  <pageSetup paperSize="258" scale="94" orientation="portrait" r:id="rId1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ignoredErrors>
    <ignoredError sqref="B15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>
    <tabColor rgb="FFFF9900"/>
    <pageSetUpPr fitToPage="1"/>
  </sheetPr>
  <dimension ref="A1:I73"/>
  <sheetViews>
    <sheetView topLeftCell="A2" zoomScaleNormal="100" workbookViewId="0">
      <selection activeCell="H2" sqref="H2"/>
    </sheetView>
  </sheetViews>
  <sheetFormatPr baseColWidth="10" defaultColWidth="9.1640625" defaultRowHeight="15"/>
  <cols>
    <col min="1" max="1" width="22.5" style="32" customWidth="1"/>
    <col min="2" max="2" width="12.6640625" style="32" customWidth="1"/>
    <col min="3" max="5" width="15.6640625" style="32" customWidth="1"/>
    <col min="6" max="6" width="14.33203125" style="32" bestFit="1" customWidth="1"/>
    <col min="7" max="7" width="11.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2" t="s">
        <v>159</v>
      </c>
      <c r="I2" s="36"/>
    </row>
    <row r="3" spans="1:9">
      <c r="B3" s="35" t="s">
        <v>6</v>
      </c>
    </row>
    <row r="5" spans="1:9">
      <c r="A5" s="37" t="s">
        <v>1</v>
      </c>
      <c r="B5" s="193" t="str">
        <f>'DATA SHEET'!C7</f>
        <v xml:space="preserve"> </v>
      </c>
      <c r="C5" s="193"/>
      <c r="D5" s="38"/>
      <c r="E5" s="39"/>
    </row>
    <row r="6" spans="1:9">
      <c r="A6" s="40" t="s">
        <v>2</v>
      </c>
      <c r="B6" s="41" t="str">
        <f>VLOOKUP('DATA SHEET'!C8, 'Price List'!A1:C6, 1, FALSE)</f>
        <v>8 Birch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294.24</v>
      </c>
      <c r="C7" s="44"/>
      <c r="D7" s="42"/>
      <c r="E7" s="43"/>
    </row>
    <row r="8" spans="1:9">
      <c r="A8" s="40" t="s">
        <v>61</v>
      </c>
      <c r="B8" s="44">
        <f>VLOOKUP('DATA SHEET'!C8, 'Price List'!A1:C6, 3, FALSE)</f>
        <v>53903200</v>
      </c>
      <c r="C8" s="45"/>
      <c r="D8" s="46"/>
      <c r="E8" s="43"/>
    </row>
    <row r="9" spans="1:9">
      <c r="A9" s="47" t="s">
        <v>8</v>
      </c>
      <c r="B9" s="48" t="s">
        <v>80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226</v>
      </c>
      <c r="C12" s="13">
        <f>B8-1000000</f>
        <v>52903200</v>
      </c>
      <c r="D12" s="190"/>
      <c r="E12" s="54"/>
      <c r="F12" s="167"/>
    </row>
    <row r="13" spans="1:9">
      <c r="A13" s="53" t="s">
        <v>163</v>
      </c>
      <c r="B13" s="15">
        <f>+VLOOKUP(B6,'Price List'!A1:D6,4,)</f>
        <v>0</v>
      </c>
      <c r="C13" s="14">
        <f>IF(B13&gt;VLOOKUP(B6,'Price List'!A1:D6,4,0),"beyond maximum discount",(C12*B13))</f>
        <v>0</v>
      </c>
      <c r="D13" s="52"/>
      <c r="E13" s="51"/>
    </row>
    <row r="14" spans="1:9">
      <c r="A14" s="53"/>
      <c r="B14" s="15"/>
      <c r="C14" s="13">
        <f>C12-C13</f>
        <v>52903200</v>
      </c>
      <c r="D14" s="179"/>
      <c r="E14" s="51"/>
    </row>
    <row r="15" spans="1:9">
      <c r="A15" s="53" t="s">
        <v>73</v>
      </c>
      <c r="B15" s="15">
        <v>0.01</v>
      </c>
      <c r="C15" s="14">
        <f>IF(B15&lt;=1%,((C12-C13)*B15),"BEYOND MAX DISC.")</f>
        <v>529032</v>
      </c>
      <c r="D15" s="179"/>
      <c r="E15" s="51"/>
    </row>
    <row r="16" spans="1:9">
      <c r="A16" s="41"/>
      <c r="B16" s="41"/>
      <c r="C16" s="20">
        <f>C14-C15</f>
        <v>52374168</v>
      </c>
      <c r="D16" s="167"/>
      <c r="E16" s="51"/>
      <c r="F16" s="56"/>
    </row>
    <row r="17" spans="1:7">
      <c r="A17" s="41" t="s">
        <v>229</v>
      </c>
      <c r="B17" s="41"/>
      <c r="C17" s="14">
        <f>+VLOOKUP(B6,'Price List'!A1:E6,5,0)</f>
        <v>1000000</v>
      </c>
      <c r="E17" s="51"/>
      <c r="F17" s="56"/>
    </row>
    <row r="18" spans="1:7">
      <c r="A18" s="41"/>
      <c r="B18" s="41"/>
      <c r="C18" s="20">
        <f>C16-C17</f>
        <v>51374168</v>
      </c>
      <c r="D18" s="167"/>
      <c r="E18" s="51"/>
      <c r="F18" s="56"/>
    </row>
    <row r="19" spans="1:7">
      <c r="A19" s="53" t="s">
        <v>62</v>
      </c>
      <c r="B19" s="53"/>
      <c r="C19" s="20">
        <v>1000000</v>
      </c>
      <c r="D19" s="57"/>
      <c r="E19" s="51"/>
      <c r="F19" s="56"/>
    </row>
    <row r="20" spans="1:7" ht="16" thickBot="1">
      <c r="A20" s="35" t="s">
        <v>47</v>
      </c>
      <c r="B20" s="35"/>
      <c r="C20" s="21">
        <f>C18+C19</f>
        <v>52374168</v>
      </c>
      <c r="D20" s="58"/>
      <c r="E20" s="59"/>
      <c r="F20" s="60"/>
    </row>
    <row r="21" spans="1:7" ht="16" thickTop="1">
      <c r="B21" s="61"/>
      <c r="C21" s="23"/>
      <c r="D21" s="59"/>
      <c r="E21" s="62"/>
    </row>
    <row r="22" spans="1:7">
      <c r="A22" s="63" t="s">
        <v>10</v>
      </c>
      <c r="B22" s="63" t="s">
        <v>11</v>
      </c>
      <c r="C22" s="63" t="s">
        <v>12</v>
      </c>
      <c r="D22" s="63" t="s">
        <v>13</v>
      </c>
      <c r="E22" s="63" t="s">
        <v>14</v>
      </c>
    </row>
    <row r="23" spans="1:7">
      <c r="A23" s="64">
        <v>0</v>
      </c>
      <c r="B23" s="65">
        <f>'DATA SHEET'!C9</f>
        <v>43623</v>
      </c>
      <c r="C23" s="64" t="s">
        <v>15</v>
      </c>
      <c r="D23" s="16">
        <v>100000</v>
      </c>
      <c r="E23" s="17">
        <f>C20-D23</f>
        <v>52274168</v>
      </c>
    </row>
    <row r="24" spans="1:7">
      <c r="A24" s="66">
        <v>1</v>
      </c>
      <c r="B24" s="67">
        <f>EDATE(B23,1)</f>
        <v>43653</v>
      </c>
      <c r="C24" s="66" t="s">
        <v>48</v>
      </c>
      <c r="D24" s="154">
        <f>C20-SUM(D23,D25:D60)</f>
        <v>5137416.7999999598</v>
      </c>
      <c r="E24" s="19">
        <f>E23-D24</f>
        <v>47136751.20000004</v>
      </c>
      <c r="G24" s="158"/>
    </row>
    <row r="25" spans="1:7">
      <c r="A25" s="66">
        <v>2</v>
      </c>
      <c r="B25" s="67">
        <f t="shared" ref="B25:B60" si="0">EDATE(B24,1)</f>
        <v>43684</v>
      </c>
      <c r="C25" s="66" t="s">
        <v>16</v>
      </c>
      <c r="D25" s="18">
        <f>ROUND((C20*0.2)/6,2)</f>
        <v>1745805.6</v>
      </c>
      <c r="E25" s="19">
        <f>E24-D25</f>
        <v>45390945.600000039</v>
      </c>
      <c r="G25" s="156"/>
    </row>
    <row r="26" spans="1:7">
      <c r="A26" s="66">
        <v>3</v>
      </c>
      <c r="B26" s="67">
        <f t="shared" si="0"/>
        <v>43715</v>
      </c>
      <c r="C26" s="66" t="s">
        <v>17</v>
      </c>
      <c r="D26" s="18">
        <f>D25</f>
        <v>1745805.6</v>
      </c>
      <c r="E26" s="19">
        <f t="shared" ref="E26:E60" si="1">E25-D26</f>
        <v>43645140.000000037</v>
      </c>
    </row>
    <row r="27" spans="1:7">
      <c r="A27" s="66">
        <v>4</v>
      </c>
      <c r="B27" s="67">
        <f t="shared" si="0"/>
        <v>43745</v>
      </c>
      <c r="C27" s="66" t="s">
        <v>18</v>
      </c>
      <c r="D27" s="18">
        <f t="shared" ref="D27:D49" si="2">D26</f>
        <v>1745805.6</v>
      </c>
      <c r="E27" s="19">
        <f t="shared" si="1"/>
        <v>41899334.400000036</v>
      </c>
    </row>
    <row r="28" spans="1:7">
      <c r="A28" s="66">
        <v>5</v>
      </c>
      <c r="B28" s="67">
        <f t="shared" si="0"/>
        <v>43776</v>
      </c>
      <c r="C28" s="66" t="s">
        <v>19</v>
      </c>
      <c r="D28" s="18">
        <f t="shared" si="2"/>
        <v>1745805.6</v>
      </c>
      <c r="E28" s="19">
        <f t="shared" si="1"/>
        <v>40153528.800000034</v>
      </c>
    </row>
    <row r="29" spans="1:7">
      <c r="A29" s="66">
        <v>6</v>
      </c>
      <c r="B29" s="67">
        <f t="shared" si="0"/>
        <v>43806</v>
      </c>
      <c r="C29" s="66" t="s">
        <v>20</v>
      </c>
      <c r="D29" s="18">
        <f t="shared" si="2"/>
        <v>1745805.6</v>
      </c>
      <c r="E29" s="19">
        <f t="shared" si="1"/>
        <v>38407723.200000033</v>
      </c>
    </row>
    <row r="30" spans="1:7">
      <c r="A30" s="66">
        <v>7</v>
      </c>
      <c r="B30" s="67">
        <f t="shared" si="0"/>
        <v>43837</v>
      </c>
      <c r="C30" s="66" t="s">
        <v>21</v>
      </c>
      <c r="D30" s="18">
        <f t="shared" si="2"/>
        <v>1745805.6</v>
      </c>
      <c r="E30" s="19">
        <f t="shared" si="1"/>
        <v>36661917.600000031</v>
      </c>
    </row>
    <row r="31" spans="1:7">
      <c r="A31" s="66">
        <v>8</v>
      </c>
      <c r="B31" s="67">
        <f t="shared" si="0"/>
        <v>43868</v>
      </c>
      <c r="C31" s="66" t="s">
        <v>98</v>
      </c>
      <c r="D31" s="154">
        <f>ROUND((C20*0.7)/30,2)</f>
        <v>1222063.92</v>
      </c>
      <c r="E31" s="19">
        <f t="shared" si="1"/>
        <v>35439853.68000003</v>
      </c>
    </row>
    <row r="32" spans="1:7">
      <c r="A32" s="66">
        <v>9</v>
      </c>
      <c r="B32" s="67">
        <f t="shared" si="0"/>
        <v>43897</v>
      </c>
      <c r="C32" s="66" t="s">
        <v>99</v>
      </c>
      <c r="D32" s="18">
        <f t="shared" si="2"/>
        <v>1222063.92</v>
      </c>
      <c r="E32" s="19">
        <f t="shared" si="1"/>
        <v>34217789.760000028</v>
      </c>
    </row>
    <row r="33" spans="1:5">
      <c r="A33" s="66">
        <v>10</v>
      </c>
      <c r="B33" s="67">
        <f t="shared" si="0"/>
        <v>43928</v>
      </c>
      <c r="C33" s="66" t="s">
        <v>100</v>
      </c>
      <c r="D33" s="18">
        <f t="shared" si="2"/>
        <v>1222063.92</v>
      </c>
      <c r="E33" s="19">
        <f t="shared" si="1"/>
        <v>32995725.840000026</v>
      </c>
    </row>
    <row r="34" spans="1:5">
      <c r="A34" s="66">
        <v>11</v>
      </c>
      <c r="B34" s="67">
        <f t="shared" si="0"/>
        <v>43958</v>
      </c>
      <c r="C34" s="66" t="s">
        <v>101</v>
      </c>
      <c r="D34" s="18">
        <f t="shared" si="2"/>
        <v>1222063.92</v>
      </c>
      <c r="E34" s="19">
        <f t="shared" si="1"/>
        <v>31773661.920000024</v>
      </c>
    </row>
    <row r="35" spans="1:5">
      <c r="A35" s="66">
        <v>12</v>
      </c>
      <c r="B35" s="67">
        <f t="shared" si="0"/>
        <v>43989</v>
      </c>
      <c r="C35" s="66" t="s">
        <v>102</v>
      </c>
      <c r="D35" s="18">
        <f t="shared" si="2"/>
        <v>1222063.92</v>
      </c>
      <c r="E35" s="19">
        <f t="shared" si="1"/>
        <v>30551598.000000022</v>
      </c>
    </row>
    <row r="36" spans="1:5">
      <c r="A36" s="66">
        <v>13</v>
      </c>
      <c r="B36" s="67">
        <f t="shared" si="0"/>
        <v>44019</v>
      </c>
      <c r="C36" s="66" t="s">
        <v>103</v>
      </c>
      <c r="D36" s="18">
        <f t="shared" si="2"/>
        <v>1222063.92</v>
      </c>
      <c r="E36" s="19">
        <f t="shared" si="1"/>
        <v>29329534.080000021</v>
      </c>
    </row>
    <row r="37" spans="1:5">
      <c r="A37" s="66">
        <v>14</v>
      </c>
      <c r="B37" s="67">
        <f t="shared" si="0"/>
        <v>44050</v>
      </c>
      <c r="C37" s="66" t="s">
        <v>104</v>
      </c>
      <c r="D37" s="18">
        <f t="shared" si="2"/>
        <v>1222063.92</v>
      </c>
      <c r="E37" s="19">
        <f t="shared" si="1"/>
        <v>28107470.160000019</v>
      </c>
    </row>
    <row r="38" spans="1:5">
      <c r="A38" s="66">
        <v>15</v>
      </c>
      <c r="B38" s="67">
        <f t="shared" si="0"/>
        <v>44081</v>
      </c>
      <c r="C38" s="66" t="s">
        <v>105</v>
      </c>
      <c r="D38" s="18">
        <f t="shared" si="2"/>
        <v>1222063.92</v>
      </c>
      <c r="E38" s="19">
        <f t="shared" si="1"/>
        <v>26885406.240000017</v>
      </c>
    </row>
    <row r="39" spans="1:5">
      <c r="A39" s="66">
        <v>16</v>
      </c>
      <c r="B39" s="67">
        <f t="shared" si="0"/>
        <v>44111</v>
      </c>
      <c r="C39" s="66" t="s">
        <v>106</v>
      </c>
      <c r="D39" s="18">
        <f t="shared" si="2"/>
        <v>1222063.92</v>
      </c>
      <c r="E39" s="19">
        <f t="shared" si="1"/>
        <v>25663342.320000015</v>
      </c>
    </row>
    <row r="40" spans="1:5">
      <c r="A40" s="66">
        <v>17</v>
      </c>
      <c r="B40" s="67">
        <f t="shared" si="0"/>
        <v>44142</v>
      </c>
      <c r="C40" s="66" t="s">
        <v>107</v>
      </c>
      <c r="D40" s="18">
        <f t="shared" si="2"/>
        <v>1222063.92</v>
      </c>
      <c r="E40" s="19">
        <f t="shared" si="1"/>
        <v>24441278.400000013</v>
      </c>
    </row>
    <row r="41" spans="1:5">
      <c r="A41" s="66">
        <v>18</v>
      </c>
      <c r="B41" s="67">
        <f t="shared" si="0"/>
        <v>44172</v>
      </c>
      <c r="C41" s="66" t="s">
        <v>108</v>
      </c>
      <c r="D41" s="18">
        <f t="shared" si="2"/>
        <v>1222063.92</v>
      </c>
      <c r="E41" s="19">
        <f t="shared" si="1"/>
        <v>23219214.480000012</v>
      </c>
    </row>
    <row r="42" spans="1:5">
      <c r="A42" s="66">
        <v>19</v>
      </c>
      <c r="B42" s="67">
        <f t="shared" si="0"/>
        <v>44203</v>
      </c>
      <c r="C42" s="66" t="s">
        <v>109</v>
      </c>
      <c r="D42" s="18">
        <f t="shared" si="2"/>
        <v>1222063.92</v>
      </c>
      <c r="E42" s="19">
        <f t="shared" si="1"/>
        <v>21997150.56000001</v>
      </c>
    </row>
    <row r="43" spans="1:5">
      <c r="A43" s="66">
        <v>20</v>
      </c>
      <c r="B43" s="67">
        <f t="shared" si="0"/>
        <v>44234</v>
      </c>
      <c r="C43" s="66" t="s">
        <v>110</v>
      </c>
      <c r="D43" s="18">
        <f t="shared" si="2"/>
        <v>1222063.92</v>
      </c>
      <c r="E43" s="19">
        <f t="shared" si="1"/>
        <v>20775086.640000008</v>
      </c>
    </row>
    <row r="44" spans="1:5">
      <c r="A44" s="66">
        <v>21</v>
      </c>
      <c r="B44" s="67">
        <f t="shared" si="0"/>
        <v>44262</v>
      </c>
      <c r="C44" s="66" t="s">
        <v>111</v>
      </c>
      <c r="D44" s="18">
        <f t="shared" si="2"/>
        <v>1222063.92</v>
      </c>
      <c r="E44" s="19">
        <f t="shared" si="1"/>
        <v>19553022.720000006</v>
      </c>
    </row>
    <row r="45" spans="1:5">
      <c r="A45" s="66">
        <v>22</v>
      </c>
      <c r="B45" s="67">
        <f t="shared" si="0"/>
        <v>44293</v>
      </c>
      <c r="C45" s="66" t="s">
        <v>112</v>
      </c>
      <c r="D45" s="18">
        <f t="shared" si="2"/>
        <v>1222063.92</v>
      </c>
      <c r="E45" s="19">
        <f t="shared" si="1"/>
        <v>18330958.800000004</v>
      </c>
    </row>
    <row r="46" spans="1:5">
      <c r="A46" s="66">
        <v>23</v>
      </c>
      <c r="B46" s="67">
        <f t="shared" si="0"/>
        <v>44323</v>
      </c>
      <c r="C46" s="66" t="s">
        <v>113</v>
      </c>
      <c r="D46" s="18">
        <f t="shared" si="2"/>
        <v>1222063.92</v>
      </c>
      <c r="E46" s="19">
        <f t="shared" si="1"/>
        <v>17108894.880000003</v>
      </c>
    </row>
    <row r="47" spans="1:5">
      <c r="A47" s="66">
        <v>24</v>
      </c>
      <c r="B47" s="67">
        <f t="shared" si="0"/>
        <v>44354</v>
      </c>
      <c r="C47" s="66" t="s">
        <v>114</v>
      </c>
      <c r="D47" s="18">
        <f t="shared" si="2"/>
        <v>1222063.92</v>
      </c>
      <c r="E47" s="19">
        <f t="shared" si="1"/>
        <v>15886830.960000003</v>
      </c>
    </row>
    <row r="48" spans="1:5">
      <c r="A48" s="66">
        <v>25</v>
      </c>
      <c r="B48" s="67">
        <f t="shared" si="0"/>
        <v>44384</v>
      </c>
      <c r="C48" s="66" t="s">
        <v>115</v>
      </c>
      <c r="D48" s="18">
        <f t="shared" si="2"/>
        <v>1222063.92</v>
      </c>
      <c r="E48" s="19">
        <f t="shared" si="1"/>
        <v>14664767.040000003</v>
      </c>
    </row>
    <row r="49" spans="1:5">
      <c r="A49" s="66">
        <v>26</v>
      </c>
      <c r="B49" s="67">
        <f t="shared" si="0"/>
        <v>44415</v>
      </c>
      <c r="C49" s="66" t="s">
        <v>116</v>
      </c>
      <c r="D49" s="18">
        <f t="shared" si="2"/>
        <v>1222063.92</v>
      </c>
      <c r="E49" s="19">
        <f t="shared" si="1"/>
        <v>13442703.120000003</v>
      </c>
    </row>
    <row r="50" spans="1:5">
      <c r="A50" s="66">
        <v>27</v>
      </c>
      <c r="B50" s="67">
        <f t="shared" si="0"/>
        <v>44446</v>
      </c>
      <c r="C50" s="66" t="s">
        <v>117</v>
      </c>
      <c r="D50" s="18">
        <f>+D49</f>
        <v>1222063.92</v>
      </c>
      <c r="E50" s="19">
        <f t="shared" si="1"/>
        <v>12220639.200000003</v>
      </c>
    </row>
    <row r="51" spans="1:5">
      <c r="A51" s="66">
        <v>28</v>
      </c>
      <c r="B51" s="67">
        <f t="shared" si="0"/>
        <v>44476</v>
      </c>
      <c r="C51" s="66" t="s">
        <v>118</v>
      </c>
      <c r="D51" s="18">
        <f t="shared" ref="D51:D60" si="3">+D50</f>
        <v>1222063.92</v>
      </c>
      <c r="E51" s="19">
        <f t="shared" si="1"/>
        <v>10998575.280000003</v>
      </c>
    </row>
    <row r="52" spans="1:5">
      <c r="A52" s="66">
        <v>29</v>
      </c>
      <c r="B52" s="67">
        <f t="shared" si="0"/>
        <v>44507</v>
      </c>
      <c r="C52" s="66" t="s">
        <v>119</v>
      </c>
      <c r="D52" s="18">
        <f t="shared" si="3"/>
        <v>1222063.92</v>
      </c>
      <c r="E52" s="19">
        <f t="shared" si="1"/>
        <v>9776511.3600000031</v>
      </c>
    </row>
    <row r="53" spans="1:5">
      <c r="A53" s="66">
        <v>30</v>
      </c>
      <c r="B53" s="67">
        <f t="shared" si="0"/>
        <v>44537</v>
      </c>
      <c r="C53" s="66" t="s">
        <v>120</v>
      </c>
      <c r="D53" s="18">
        <f t="shared" si="3"/>
        <v>1222063.92</v>
      </c>
      <c r="E53" s="19">
        <f t="shared" si="1"/>
        <v>8554447.4400000032</v>
      </c>
    </row>
    <row r="54" spans="1:5">
      <c r="A54" s="66">
        <v>31</v>
      </c>
      <c r="B54" s="67">
        <f t="shared" si="0"/>
        <v>44568</v>
      </c>
      <c r="C54" s="66" t="s">
        <v>121</v>
      </c>
      <c r="D54" s="18">
        <f t="shared" si="3"/>
        <v>1222063.92</v>
      </c>
      <c r="E54" s="19">
        <f t="shared" si="1"/>
        <v>7332383.5200000033</v>
      </c>
    </row>
    <row r="55" spans="1:5">
      <c r="A55" s="66">
        <v>32</v>
      </c>
      <c r="B55" s="67">
        <f t="shared" si="0"/>
        <v>44599</v>
      </c>
      <c r="C55" s="66" t="s">
        <v>122</v>
      </c>
      <c r="D55" s="18">
        <f t="shared" si="3"/>
        <v>1222063.92</v>
      </c>
      <c r="E55" s="19">
        <f t="shared" si="1"/>
        <v>6110319.6000000034</v>
      </c>
    </row>
    <row r="56" spans="1:5">
      <c r="A56" s="66">
        <v>33</v>
      </c>
      <c r="B56" s="67">
        <f t="shared" si="0"/>
        <v>44627</v>
      </c>
      <c r="C56" s="66" t="s">
        <v>123</v>
      </c>
      <c r="D56" s="18">
        <f t="shared" si="3"/>
        <v>1222063.92</v>
      </c>
      <c r="E56" s="19">
        <f t="shared" si="1"/>
        <v>4888255.6800000034</v>
      </c>
    </row>
    <row r="57" spans="1:5">
      <c r="A57" s="66">
        <v>34</v>
      </c>
      <c r="B57" s="67">
        <f t="shared" si="0"/>
        <v>44658</v>
      </c>
      <c r="C57" s="66" t="s">
        <v>124</v>
      </c>
      <c r="D57" s="18">
        <f t="shared" si="3"/>
        <v>1222063.92</v>
      </c>
      <c r="E57" s="19">
        <f t="shared" si="1"/>
        <v>3666191.7600000035</v>
      </c>
    </row>
    <row r="58" spans="1:5">
      <c r="A58" s="66">
        <v>35</v>
      </c>
      <c r="B58" s="67">
        <f t="shared" si="0"/>
        <v>44688</v>
      </c>
      <c r="C58" s="66" t="s">
        <v>125</v>
      </c>
      <c r="D58" s="18">
        <f t="shared" si="3"/>
        <v>1222063.92</v>
      </c>
      <c r="E58" s="19">
        <f t="shared" si="1"/>
        <v>2444127.8400000036</v>
      </c>
    </row>
    <row r="59" spans="1:5">
      <c r="A59" s="66">
        <v>36</v>
      </c>
      <c r="B59" s="67">
        <f t="shared" si="0"/>
        <v>44719</v>
      </c>
      <c r="C59" s="66" t="s">
        <v>126</v>
      </c>
      <c r="D59" s="18">
        <f t="shared" si="3"/>
        <v>1222063.92</v>
      </c>
      <c r="E59" s="19">
        <f t="shared" si="1"/>
        <v>1222063.9200000037</v>
      </c>
    </row>
    <row r="60" spans="1:5">
      <c r="A60" s="99">
        <v>37</v>
      </c>
      <c r="B60" s="100">
        <f t="shared" si="0"/>
        <v>44749</v>
      </c>
      <c r="C60" s="99" t="s">
        <v>127</v>
      </c>
      <c r="D60" s="29">
        <f t="shared" si="3"/>
        <v>1222063.92</v>
      </c>
      <c r="E60" s="30">
        <f t="shared" si="1"/>
        <v>3.7252902984619141E-9</v>
      </c>
    </row>
    <row r="61" spans="1:5">
      <c r="A61" s="83"/>
      <c r="B61" s="84"/>
      <c r="C61" s="85" t="s">
        <v>40</v>
      </c>
      <c r="D61" s="86">
        <f>SUM(D23:D60)</f>
        <v>52374168.000000007</v>
      </c>
      <c r="E61" s="87"/>
    </row>
    <row r="62" spans="1:5">
      <c r="A62" s="76"/>
      <c r="B62" s="77"/>
      <c r="C62" s="78"/>
      <c r="D62" s="79"/>
      <c r="E62" s="76"/>
    </row>
    <row r="63" spans="1:5">
      <c r="A63" s="71" t="s">
        <v>41</v>
      </c>
      <c r="B63" s="72"/>
      <c r="D63" s="13"/>
    </row>
    <row r="64" spans="1:5">
      <c r="A64" s="73" t="s">
        <v>49</v>
      </c>
      <c r="D64" s="13"/>
    </row>
    <row r="65" spans="1:4">
      <c r="A65" s="73" t="s">
        <v>50</v>
      </c>
      <c r="D65" s="13"/>
    </row>
    <row r="66" spans="1:4">
      <c r="A66" s="73" t="s">
        <v>53</v>
      </c>
    </row>
    <row r="67" spans="1:4">
      <c r="A67" s="73" t="s">
        <v>42</v>
      </c>
    </row>
    <row r="68" spans="1:4">
      <c r="A68" s="73" t="s">
        <v>43</v>
      </c>
    </row>
    <row r="69" spans="1:4" ht="15" customHeight="1">
      <c r="A69" s="73"/>
    </row>
    <row r="70" spans="1:4">
      <c r="A70" s="53" t="s">
        <v>44</v>
      </c>
    </row>
    <row r="72" spans="1:4">
      <c r="A72" s="74"/>
      <c r="D72" s="74"/>
    </row>
    <row r="73" spans="1:4">
      <c r="A73" s="75" t="s">
        <v>45</v>
      </c>
      <c r="D73" s="75" t="s">
        <v>45</v>
      </c>
    </row>
  </sheetData>
  <sheetProtection algorithmName="SHA-512" hashValue="maloZaMQMo22RAhfIrEGkAepAom/9aQ+eg9FC82xU9Fde1Jfper0v3BVW/wWc8J1Sn7ZvUGlbO6SVs9/MYeqFw==" saltValue="wWnt3UGQcrTwm2WqJHMJeg==" spinCount="100000" sheet="1" objects="1" scenarios="1" selectLockedCells="1"/>
  <mergeCells count="1">
    <mergeCell ref="B5:C5"/>
  </mergeCells>
  <hyperlinks>
    <hyperlink ref="B1" location="'DATA SHEET'!A1" display="HIGHLANDS PRIME, INC." xr:uid="{00000000-0004-0000-0B00-000000000000}"/>
    <hyperlink ref="H2" location="'DATA SHEET'!A1" display="back to input tab" xr:uid="{00000000-0004-0000-0B00-000001000000}"/>
  </hyperlinks>
  <printOptions horizontalCentered="1"/>
  <pageMargins left="0.45" right="0.45" top="0.75" bottom="0.5" header="0.3" footer="0.3"/>
  <pageSetup paperSize="258" scale="81" orientation="portrait" r:id="rId1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ignoredErrors>
    <ignoredError sqref="B13" unlockedFormula="1"/>
    <ignoredError sqref="D31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1">
    <tabColor rgb="FF000099"/>
    <pageSetUpPr fitToPage="1"/>
  </sheetPr>
  <dimension ref="A1:I73"/>
  <sheetViews>
    <sheetView zoomScaleNormal="100" workbookViewId="0">
      <selection activeCell="H2" sqref="H2"/>
    </sheetView>
  </sheetViews>
  <sheetFormatPr baseColWidth="10" defaultColWidth="9.1640625" defaultRowHeight="15"/>
  <cols>
    <col min="1" max="1" width="22.83203125" style="32" customWidth="1"/>
    <col min="2" max="2" width="12.6640625" style="32" customWidth="1"/>
    <col min="3" max="5" width="15.6640625" style="32" customWidth="1"/>
    <col min="6" max="6" width="9.1640625" style="32"/>
    <col min="7" max="7" width="11.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2" t="s">
        <v>159</v>
      </c>
      <c r="I2" s="36"/>
    </row>
    <row r="3" spans="1:9">
      <c r="B3" s="35" t="s">
        <v>6</v>
      </c>
    </row>
    <row r="5" spans="1:9">
      <c r="A5" s="37" t="s">
        <v>1</v>
      </c>
      <c r="B5" s="193" t="str">
        <f>'DATA SHEET'!C7</f>
        <v xml:space="preserve"> </v>
      </c>
      <c r="C5" s="193"/>
      <c r="D5" s="38"/>
      <c r="E5" s="39"/>
    </row>
    <row r="6" spans="1:9">
      <c r="A6" s="40" t="s">
        <v>2</v>
      </c>
      <c r="B6" s="41" t="str">
        <f>VLOOKUP('DATA SHEET'!C8, 'Price List'!A1:C6, 1, FALSE)</f>
        <v>8 Birch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294.24</v>
      </c>
      <c r="C7" s="44"/>
      <c r="D7" s="42"/>
      <c r="E7" s="43"/>
    </row>
    <row r="8" spans="1:9">
      <c r="A8" s="40" t="s">
        <v>61</v>
      </c>
      <c r="B8" s="45">
        <f>VLOOKUP('DATA SHEET'!C8, 'Price List'!A1:C6, 3, FALSE)</f>
        <v>53903200</v>
      </c>
      <c r="C8" s="45"/>
      <c r="D8" s="46"/>
      <c r="E8" s="43"/>
    </row>
    <row r="9" spans="1:9">
      <c r="A9" s="47" t="s">
        <v>8</v>
      </c>
      <c r="B9" s="48" t="s">
        <v>80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227</v>
      </c>
      <c r="C12" s="13">
        <f>+B8</f>
        <v>53903200</v>
      </c>
      <c r="D12" s="179"/>
      <c r="E12" s="54"/>
    </row>
    <row r="13" spans="1:9">
      <c r="A13" s="53" t="s">
        <v>64</v>
      </c>
      <c r="C13" s="14">
        <v>1000000</v>
      </c>
      <c r="D13" s="179"/>
      <c r="E13" s="54"/>
    </row>
    <row r="14" spans="1:9">
      <c r="A14" s="53"/>
      <c r="C14" s="13">
        <f>+C12-C13</f>
        <v>52903200</v>
      </c>
      <c r="D14" s="179"/>
      <c r="E14" s="54"/>
    </row>
    <row r="15" spans="1:9">
      <c r="A15" s="53" t="s">
        <v>163</v>
      </c>
      <c r="B15" s="15">
        <f>+VLOOKUP(B6,'Price List'!A1:D6,4,)</f>
        <v>0</v>
      </c>
      <c r="C15" s="14">
        <f>IF(B15&gt;VLOOKUP(B6,'Price List'!A1:D6,4,0),"beyond maximum discount",(C14*B15))</f>
        <v>0</v>
      </c>
      <c r="D15" s="179"/>
      <c r="E15" s="51"/>
    </row>
    <row r="16" spans="1:9">
      <c r="A16" s="53"/>
      <c r="B16" s="55"/>
      <c r="C16" s="13">
        <f>C14-C15</f>
        <v>52903200</v>
      </c>
      <c r="D16" s="179"/>
      <c r="E16" s="51"/>
    </row>
    <row r="17" spans="1:8">
      <c r="A17" s="53" t="s">
        <v>73</v>
      </c>
      <c r="B17" s="15">
        <v>0.01</v>
      </c>
      <c r="C17" s="14">
        <f>IF(B17&lt;=1%,(C16*B17),"BEYOND MAX DISC.")</f>
        <v>529032</v>
      </c>
      <c r="D17" s="179"/>
      <c r="E17" s="51"/>
    </row>
    <row r="18" spans="1:8">
      <c r="A18" s="53"/>
      <c r="B18" s="15"/>
      <c r="C18" s="178">
        <f>C16-C17</f>
        <v>52374168</v>
      </c>
      <c r="D18" s="179"/>
      <c r="E18" s="51"/>
    </row>
    <row r="19" spans="1:8">
      <c r="A19" s="53" t="s">
        <v>229</v>
      </c>
      <c r="B19" s="15"/>
      <c r="C19" s="178">
        <f>+VLOOKUP(B6,'Price List'!A1:E6,5,0)</f>
        <v>1000000</v>
      </c>
      <c r="D19" s="58"/>
      <c r="E19" s="51"/>
    </row>
    <row r="20" spans="1:8" ht="16" thickBot="1">
      <c r="A20" s="35" t="s">
        <v>47</v>
      </c>
      <c r="B20" s="35"/>
      <c r="C20" s="21">
        <f>C18-C19</f>
        <v>51374168</v>
      </c>
      <c r="E20" s="59"/>
      <c r="F20" s="60"/>
    </row>
    <row r="21" spans="1:8" ht="16" thickTop="1">
      <c r="B21" s="61"/>
      <c r="C21" s="23"/>
      <c r="D21" s="59"/>
      <c r="E21" s="62"/>
    </row>
    <row r="22" spans="1:8">
      <c r="A22" s="63" t="s">
        <v>10</v>
      </c>
      <c r="B22" s="63" t="s">
        <v>11</v>
      </c>
      <c r="C22" s="63" t="s">
        <v>12</v>
      </c>
      <c r="D22" s="63" t="s">
        <v>13</v>
      </c>
      <c r="E22" s="63" t="s">
        <v>14</v>
      </c>
    </row>
    <row r="23" spans="1:8">
      <c r="A23" s="64">
        <v>0</v>
      </c>
      <c r="B23" s="65">
        <f>'DATA SHEET'!C9</f>
        <v>43623</v>
      </c>
      <c r="C23" s="64" t="s">
        <v>15</v>
      </c>
      <c r="D23" s="16">
        <v>100000</v>
      </c>
      <c r="E23" s="17">
        <f>C20-D23</f>
        <v>51274168</v>
      </c>
    </row>
    <row r="24" spans="1:8">
      <c r="A24" s="66">
        <v>1</v>
      </c>
      <c r="B24" s="67">
        <f>EDATE(B23,1)</f>
        <v>43653</v>
      </c>
      <c r="C24" s="66" t="s">
        <v>48</v>
      </c>
      <c r="D24" s="18">
        <f>C20-SUM(D23,D25:D60)</f>
        <v>5037416.6799999624</v>
      </c>
      <c r="E24" s="19">
        <f>E23-D24</f>
        <v>46236751.320000038</v>
      </c>
      <c r="G24" s="158"/>
      <c r="H24" s="159"/>
    </row>
    <row r="25" spans="1:8">
      <c r="A25" s="66">
        <v>2</v>
      </c>
      <c r="B25" s="67">
        <f t="shared" ref="B25:B60" si="0">EDATE(B24,1)</f>
        <v>43684</v>
      </c>
      <c r="C25" s="66" t="s">
        <v>16</v>
      </c>
      <c r="D25" s="18">
        <f>ROUND((C20*0.2)/6,2)</f>
        <v>1712472.27</v>
      </c>
      <c r="E25" s="19">
        <f>E24-D25</f>
        <v>44524279.050000034</v>
      </c>
      <c r="G25" s="156"/>
    </row>
    <row r="26" spans="1:8">
      <c r="A26" s="66">
        <v>3</v>
      </c>
      <c r="B26" s="67">
        <f t="shared" si="0"/>
        <v>43715</v>
      </c>
      <c r="C26" s="66" t="s">
        <v>17</v>
      </c>
      <c r="D26" s="18">
        <f>D25</f>
        <v>1712472.27</v>
      </c>
      <c r="E26" s="19">
        <f t="shared" ref="E26:E60" si="1">E25-D26</f>
        <v>42811806.780000031</v>
      </c>
    </row>
    <row r="27" spans="1:8">
      <c r="A27" s="66">
        <v>4</v>
      </c>
      <c r="B27" s="67">
        <f t="shared" si="0"/>
        <v>43745</v>
      </c>
      <c r="C27" s="66" t="s">
        <v>18</v>
      </c>
      <c r="D27" s="18">
        <f t="shared" ref="D27:D49" si="2">D26</f>
        <v>1712472.27</v>
      </c>
      <c r="E27" s="19">
        <f t="shared" si="1"/>
        <v>41099334.510000028</v>
      </c>
    </row>
    <row r="28" spans="1:8">
      <c r="A28" s="66">
        <v>5</v>
      </c>
      <c r="B28" s="67">
        <f t="shared" si="0"/>
        <v>43776</v>
      </c>
      <c r="C28" s="66" t="s">
        <v>19</v>
      </c>
      <c r="D28" s="18">
        <f t="shared" si="2"/>
        <v>1712472.27</v>
      </c>
      <c r="E28" s="19">
        <f t="shared" si="1"/>
        <v>39386862.240000024</v>
      </c>
    </row>
    <row r="29" spans="1:8">
      <c r="A29" s="66">
        <v>6</v>
      </c>
      <c r="B29" s="67">
        <f t="shared" si="0"/>
        <v>43806</v>
      </c>
      <c r="C29" s="66" t="s">
        <v>20</v>
      </c>
      <c r="D29" s="18">
        <f t="shared" si="2"/>
        <v>1712472.27</v>
      </c>
      <c r="E29" s="19">
        <f t="shared" si="1"/>
        <v>37674389.970000021</v>
      </c>
    </row>
    <row r="30" spans="1:8">
      <c r="A30" s="66">
        <v>7</v>
      </c>
      <c r="B30" s="67">
        <f t="shared" si="0"/>
        <v>43837</v>
      </c>
      <c r="C30" s="66" t="s">
        <v>21</v>
      </c>
      <c r="D30" s="18">
        <f t="shared" si="2"/>
        <v>1712472.27</v>
      </c>
      <c r="E30" s="19">
        <f t="shared" si="1"/>
        <v>35961917.700000018</v>
      </c>
    </row>
    <row r="31" spans="1:8">
      <c r="A31" s="66">
        <v>8</v>
      </c>
      <c r="B31" s="67">
        <f t="shared" si="0"/>
        <v>43868</v>
      </c>
      <c r="C31" s="66" t="s">
        <v>98</v>
      </c>
      <c r="D31" s="18">
        <f>ROUND((C20*0.7)/30,2)</f>
        <v>1198730.5900000001</v>
      </c>
      <c r="E31" s="19">
        <f t="shared" si="1"/>
        <v>34763187.110000014</v>
      </c>
      <c r="G31" s="158"/>
    </row>
    <row r="32" spans="1:8">
      <c r="A32" s="66">
        <v>9</v>
      </c>
      <c r="B32" s="67">
        <f t="shared" si="0"/>
        <v>43897</v>
      </c>
      <c r="C32" s="66" t="s">
        <v>99</v>
      </c>
      <c r="D32" s="18">
        <f t="shared" si="2"/>
        <v>1198730.5900000001</v>
      </c>
      <c r="E32" s="19">
        <f t="shared" si="1"/>
        <v>33564456.520000011</v>
      </c>
    </row>
    <row r="33" spans="1:5">
      <c r="A33" s="66">
        <v>10</v>
      </c>
      <c r="B33" s="67">
        <f t="shared" si="0"/>
        <v>43928</v>
      </c>
      <c r="C33" s="66" t="s">
        <v>100</v>
      </c>
      <c r="D33" s="18">
        <f t="shared" si="2"/>
        <v>1198730.5900000001</v>
      </c>
      <c r="E33" s="19">
        <f t="shared" si="1"/>
        <v>32365725.930000011</v>
      </c>
    </row>
    <row r="34" spans="1:5">
      <c r="A34" s="66">
        <v>11</v>
      </c>
      <c r="B34" s="67">
        <f t="shared" si="0"/>
        <v>43958</v>
      </c>
      <c r="C34" s="66" t="s">
        <v>101</v>
      </c>
      <c r="D34" s="18">
        <f t="shared" si="2"/>
        <v>1198730.5900000001</v>
      </c>
      <c r="E34" s="19">
        <f t="shared" si="1"/>
        <v>31166995.340000011</v>
      </c>
    </row>
    <row r="35" spans="1:5">
      <c r="A35" s="66">
        <v>12</v>
      </c>
      <c r="B35" s="67">
        <f t="shared" si="0"/>
        <v>43989</v>
      </c>
      <c r="C35" s="66" t="s">
        <v>102</v>
      </c>
      <c r="D35" s="18">
        <f t="shared" si="2"/>
        <v>1198730.5900000001</v>
      </c>
      <c r="E35" s="19">
        <f t="shared" si="1"/>
        <v>29968264.750000011</v>
      </c>
    </row>
    <row r="36" spans="1:5">
      <c r="A36" s="66">
        <v>13</v>
      </c>
      <c r="B36" s="67">
        <f t="shared" si="0"/>
        <v>44019</v>
      </c>
      <c r="C36" s="66" t="s">
        <v>103</v>
      </c>
      <c r="D36" s="18">
        <f t="shared" si="2"/>
        <v>1198730.5900000001</v>
      </c>
      <c r="E36" s="19">
        <f t="shared" si="1"/>
        <v>28769534.160000011</v>
      </c>
    </row>
    <row r="37" spans="1:5">
      <c r="A37" s="66">
        <v>14</v>
      </c>
      <c r="B37" s="67">
        <f t="shared" si="0"/>
        <v>44050</v>
      </c>
      <c r="C37" s="66" t="s">
        <v>104</v>
      </c>
      <c r="D37" s="18">
        <f t="shared" si="2"/>
        <v>1198730.5900000001</v>
      </c>
      <c r="E37" s="19">
        <f t="shared" si="1"/>
        <v>27570803.570000011</v>
      </c>
    </row>
    <row r="38" spans="1:5">
      <c r="A38" s="66">
        <v>15</v>
      </c>
      <c r="B38" s="67">
        <f t="shared" si="0"/>
        <v>44081</v>
      </c>
      <c r="C38" s="66" t="s">
        <v>105</v>
      </c>
      <c r="D38" s="18">
        <f t="shared" si="2"/>
        <v>1198730.5900000001</v>
      </c>
      <c r="E38" s="19">
        <f t="shared" si="1"/>
        <v>26372072.980000012</v>
      </c>
    </row>
    <row r="39" spans="1:5">
      <c r="A39" s="66">
        <v>16</v>
      </c>
      <c r="B39" s="67">
        <f t="shared" si="0"/>
        <v>44111</v>
      </c>
      <c r="C39" s="66" t="s">
        <v>106</v>
      </c>
      <c r="D39" s="18">
        <f t="shared" si="2"/>
        <v>1198730.5900000001</v>
      </c>
      <c r="E39" s="19">
        <f t="shared" si="1"/>
        <v>25173342.390000012</v>
      </c>
    </row>
    <row r="40" spans="1:5">
      <c r="A40" s="66">
        <v>17</v>
      </c>
      <c r="B40" s="67">
        <f t="shared" si="0"/>
        <v>44142</v>
      </c>
      <c r="C40" s="66" t="s">
        <v>107</v>
      </c>
      <c r="D40" s="18">
        <f t="shared" si="2"/>
        <v>1198730.5900000001</v>
      </c>
      <c r="E40" s="19">
        <f t="shared" si="1"/>
        <v>23974611.800000012</v>
      </c>
    </row>
    <row r="41" spans="1:5">
      <c r="A41" s="66">
        <v>18</v>
      </c>
      <c r="B41" s="67">
        <f t="shared" si="0"/>
        <v>44172</v>
      </c>
      <c r="C41" s="66" t="s">
        <v>108</v>
      </c>
      <c r="D41" s="18">
        <f t="shared" si="2"/>
        <v>1198730.5900000001</v>
      </c>
      <c r="E41" s="19">
        <f t="shared" si="1"/>
        <v>22775881.210000012</v>
      </c>
    </row>
    <row r="42" spans="1:5">
      <c r="A42" s="66">
        <v>19</v>
      </c>
      <c r="B42" s="67">
        <f t="shared" si="0"/>
        <v>44203</v>
      </c>
      <c r="C42" s="66" t="s">
        <v>109</v>
      </c>
      <c r="D42" s="18">
        <f t="shared" si="2"/>
        <v>1198730.5900000001</v>
      </c>
      <c r="E42" s="19">
        <f t="shared" si="1"/>
        <v>21577150.620000012</v>
      </c>
    </row>
    <row r="43" spans="1:5">
      <c r="A43" s="66">
        <v>20</v>
      </c>
      <c r="B43" s="67">
        <f t="shared" si="0"/>
        <v>44234</v>
      </c>
      <c r="C43" s="66" t="s">
        <v>110</v>
      </c>
      <c r="D43" s="18">
        <f t="shared" si="2"/>
        <v>1198730.5900000001</v>
      </c>
      <c r="E43" s="19">
        <f t="shared" si="1"/>
        <v>20378420.030000012</v>
      </c>
    </row>
    <row r="44" spans="1:5">
      <c r="A44" s="66">
        <v>21</v>
      </c>
      <c r="B44" s="67">
        <f t="shared" si="0"/>
        <v>44262</v>
      </c>
      <c r="C44" s="66" t="s">
        <v>111</v>
      </c>
      <c r="D44" s="18">
        <f t="shared" si="2"/>
        <v>1198730.5900000001</v>
      </c>
      <c r="E44" s="19">
        <f t="shared" si="1"/>
        <v>19179689.440000013</v>
      </c>
    </row>
    <row r="45" spans="1:5">
      <c r="A45" s="66">
        <v>22</v>
      </c>
      <c r="B45" s="67">
        <f t="shared" si="0"/>
        <v>44293</v>
      </c>
      <c r="C45" s="66" t="s">
        <v>112</v>
      </c>
      <c r="D45" s="18">
        <f t="shared" si="2"/>
        <v>1198730.5900000001</v>
      </c>
      <c r="E45" s="19">
        <f t="shared" si="1"/>
        <v>17980958.850000013</v>
      </c>
    </row>
    <row r="46" spans="1:5">
      <c r="A46" s="66">
        <v>23</v>
      </c>
      <c r="B46" s="67">
        <f t="shared" si="0"/>
        <v>44323</v>
      </c>
      <c r="C46" s="66" t="s">
        <v>113</v>
      </c>
      <c r="D46" s="18">
        <f t="shared" si="2"/>
        <v>1198730.5900000001</v>
      </c>
      <c r="E46" s="19">
        <f t="shared" si="1"/>
        <v>16782228.260000013</v>
      </c>
    </row>
    <row r="47" spans="1:5">
      <c r="A47" s="66">
        <v>24</v>
      </c>
      <c r="B47" s="67">
        <f t="shared" si="0"/>
        <v>44354</v>
      </c>
      <c r="C47" s="66" t="s">
        <v>114</v>
      </c>
      <c r="D47" s="18">
        <f t="shared" si="2"/>
        <v>1198730.5900000001</v>
      </c>
      <c r="E47" s="19">
        <f t="shared" si="1"/>
        <v>15583497.670000013</v>
      </c>
    </row>
    <row r="48" spans="1:5">
      <c r="A48" s="66">
        <v>25</v>
      </c>
      <c r="B48" s="67">
        <f t="shared" si="0"/>
        <v>44384</v>
      </c>
      <c r="C48" s="66" t="s">
        <v>115</v>
      </c>
      <c r="D48" s="18">
        <f t="shared" si="2"/>
        <v>1198730.5900000001</v>
      </c>
      <c r="E48" s="19">
        <f t="shared" si="1"/>
        <v>14384767.080000013</v>
      </c>
    </row>
    <row r="49" spans="1:5">
      <c r="A49" s="66">
        <v>26</v>
      </c>
      <c r="B49" s="67">
        <f t="shared" si="0"/>
        <v>44415</v>
      </c>
      <c r="C49" s="66" t="s">
        <v>116</v>
      </c>
      <c r="D49" s="18">
        <f t="shared" si="2"/>
        <v>1198730.5900000001</v>
      </c>
      <c r="E49" s="19">
        <f t="shared" si="1"/>
        <v>13186036.490000013</v>
      </c>
    </row>
    <row r="50" spans="1:5">
      <c r="A50" s="66">
        <v>27</v>
      </c>
      <c r="B50" s="67">
        <f t="shared" si="0"/>
        <v>44446</v>
      </c>
      <c r="C50" s="66" t="s">
        <v>117</v>
      </c>
      <c r="D50" s="18">
        <f>+D49</f>
        <v>1198730.5900000001</v>
      </c>
      <c r="E50" s="19">
        <f t="shared" si="1"/>
        <v>11987305.900000013</v>
      </c>
    </row>
    <row r="51" spans="1:5">
      <c r="A51" s="66">
        <v>28</v>
      </c>
      <c r="B51" s="67">
        <f t="shared" si="0"/>
        <v>44476</v>
      </c>
      <c r="C51" s="66" t="s">
        <v>118</v>
      </c>
      <c r="D51" s="18">
        <f t="shared" ref="D51:D60" si="3">+D50</f>
        <v>1198730.5900000001</v>
      </c>
      <c r="E51" s="19">
        <f t="shared" si="1"/>
        <v>10788575.310000014</v>
      </c>
    </row>
    <row r="52" spans="1:5">
      <c r="A52" s="66">
        <v>29</v>
      </c>
      <c r="B52" s="67">
        <f t="shared" si="0"/>
        <v>44507</v>
      </c>
      <c r="C52" s="66" t="s">
        <v>119</v>
      </c>
      <c r="D52" s="18">
        <f t="shared" si="3"/>
        <v>1198730.5900000001</v>
      </c>
      <c r="E52" s="19">
        <f t="shared" si="1"/>
        <v>9589844.7200000137</v>
      </c>
    </row>
    <row r="53" spans="1:5">
      <c r="A53" s="66">
        <v>30</v>
      </c>
      <c r="B53" s="67">
        <f t="shared" si="0"/>
        <v>44537</v>
      </c>
      <c r="C53" s="66" t="s">
        <v>120</v>
      </c>
      <c r="D53" s="18">
        <f t="shared" si="3"/>
        <v>1198730.5900000001</v>
      </c>
      <c r="E53" s="19">
        <f t="shared" si="1"/>
        <v>8391114.1300000139</v>
      </c>
    </row>
    <row r="54" spans="1:5">
      <c r="A54" s="66">
        <v>31</v>
      </c>
      <c r="B54" s="67">
        <f t="shared" si="0"/>
        <v>44568</v>
      </c>
      <c r="C54" s="66" t="s">
        <v>121</v>
      </c>
      <c r="D54" s="18">
        <f t="shared" si="3"/>
        <v>1198730.5900000001</v>
      </c>
      <c r="E54" s="19">
        <f t="shared" si="1"/>
        <v>7192383.540000014</v>
      </c>
    </row>
    <row r="55" spans="1:5">
      <c r="A55" s="66">
        <v>32</v>
      </c>
      <c r="B55" s="67">
        <f t="shared" si="0"/>
        <v>44599</v>
      </c>
      <c r="C55" s="66" t="s">
        <v>122</v>
      </c>
      <c r="D55" s="18">
        <f t="shared" si="3"/>
        <v>1198730.5900000001</v>
      </c>
      <c r="E55" s="19">
        <f t="shared" si="1"/>
        <v>5993652.9500000142</v>
      </c>
    </row>
    <row r="56" spans="1:5">
      <c r="A56" s="66">
        <v>33</v>
      </c>
      <c r="B56" s="67">
        <f t="shared" si="0"/>
        <v>44627</v>
      </c>
      <c r="C56" s="66" t="s">
        <v>123</v>
      </c>
      <c r="D56" s="18">
        <f t="shared" si="3"/>
        <v>1198730.5900000001</v>
      </c>
      <c r="E56" s="19">
        <f t="shared" si="1"/>
        <v>4794922.3600000143</v>
      </c>
    </row>
    <row r="57" spans="1:5">
      <c r="A57" s="66">
        <v>34</v>
      </c>
      <c r="B57" s="67">
        <f t="shared" si="0"/>
        <v>44658</v>
      </c>
      <c r="C57" s="66" t="s">
        <v>124</v>
      </c>
      <c r="D57" s="18">
        <f t="shared" si="3"/>
        <v>1198730.5900000001</v>
      </c>
      <c r="E57" s="19">
        <f t="shared" si="1"/>
        <v>3596191.7700000145</v>
      </c>
    </row>
    <row r="58" spans="1:5">
      <c r="A58" s="66">
        <v>35</v>
      </c>
      <c r="B58" s="67">
        <f t="shared" si="0"/>
        <v>44688</v>
      </c>
      <c r="C58" s="66" t="s">
        <v>125</v>
      </c>
      <c r="D58" s="18">
        <f t="shared" si="3"/>
        <v>1198730.5900000001</v>
      </c>
      <c r="E58" s="19">
        <f t="shared" si="1"/>
        <v>2397461.1800000146</v>
      </c>
    </row>
    <row r="59" spans="1:5">
      <c r="A59" s="66">
        <v>36</v>
      </c>
      <c r="B59" s="67">
        <f t="shared" si="0"/>
        <v>44719</v>
      </c>
      <c r="C59" s="66" t="s">
        <v>126</v>
      </c>
      <c r="D59" s="18">
        <f t="shared" si="3"/>
        <v>1198730.5900000001</v>
      </c>
      <c r="E59" s="19">
        <f t="shared" si="1"/>
        <v>1198730.5900000145</v>
      </c>
    </row>
    <row r="60" spans="1:5">
      <c r="A60" s="99">
        <v>37</v>
      </c>
      <c r="B60" s="67">
        <f t="shared" si="0"/>
        <v>44749</v>
      </c>
      <c r="C60" s="99" t="s">
        <v>127</v>
      </c>
      <c r="D60" s="29">
        <f t="shared" si="3"/>
        <v>1198730.5900000001</v>
      </c>
      <c r="E60" s="30">
        <f t="shared" si="1"/>
        <v>1.4435499906539917E-8</v>
      </c>
    </row>
    <row r="61" spans="1:5">
      <c r="A61" s="83"/>
      <c r="B61" s="84"/>
      <c r="C61" s="85" t="s">
        <v>40</v>
      </c>
      <c r="D61" s="86">
        <f>SUM(D23:D60)</f>
        <v>51374168.000000007</v>
      </c>
      <c r="E61" s="87"/>
    </row>
    <row r="62" spans="1:5">
      <c r="A62" s="76"/>
      <c r="B62" s="77"/>
      <c r="C62" s="78"/>
      <c r="D62" s="79"/>
      <c r="E62" s="76"/>
    </row>
    <row r="63" spans="1:5">
      <c r="A63" s="71" t="s">
        <v>41</v>
      </c>
      <c r="B63" s="72"/>
      <c r="D63" s="13"/>
    </row>
    <row r="64" spans="1:5">
      <c r="A64" s="73" t="s">
        <v>49</v>
      </c>
      <c r="D64" s="13"/>
    </row>
    <row r="65" spans="1:4">
      <c r="A65" s="73" t="s">
        <v>50</v>
      </c>
      <c r="D65" s="13"/>
    </row>
    <row r="66" spans="1:4">
      <c r="A66" s="73" t="s">
        <v>53</v>
      </c>
    </row>
    <row r="67" spans="1:4">
      <c r="A67" s="73" t="s">
        <v>42</v>
      </c>
    </row>
    <row r="68" spans="1:4">
      <c r="A68" s="73" t="s">
        <v>43</v>
      </c>
    </row>
    <row r="69" spans="1:4" ht="15" customHeight="1">
      <c r="A69" s="73"/>
    </row>
    <row r="70" spans="1:4">
      <c r="A70" s="53" t="s">
        <v>44</v>
      </c>
    </row>
    <row r="72" spans="1:4">
      <c r="A72" s="74"/>
      <c r="D72" s="74"/>
    </row>
    <row r="73" spans="1:4">
      <c r="A73" s="75" t="s">
        <v>45</v>
      </c>
      <c r="D73" s="75" t="s">
        <v>45</v>
      </c>
    </row>
  </sheetData>
  <sheetProtection algorithmName="SHA-512" hashValue="Kxf5MWt5uj2k/7nZwAcAUjPGQOBJ6EskRCe6lwmZpmxxMQ7XJnz6mJ0MpyiqQnoTXYSyC5yOtKftcxqZovi5yQ==" saltValue="JYEIS16xlXlN2kSF43yG8g==" spinCount="100000" sheet="1" objects="1" scenarios="1" selectLockedCells="1"/>
  <mergeCells count="1">
    <mergeCell ref="B5:C5"/>
  </mergeCells>
  <hyperlinks>
    <hyperlink ref="B1" location="'DATA SHEET'!A1" display="HIGHLANDS PRIME, INC." xr:uid="{00000000-0004-0000-0C00-000000000000}"/>
    <hyperlink ref="H2" location="'DATA SHEET'!A1" display="back to input tab" xr:uid="{00000000-0004-0000-0C00-000001000000}"/>
  </hyperlinks>
  <printOptions horizontalCentered="1"/>
  <pageMargins left="0.45" right="0.45" top="0.75" bottom="0.5" header="0.3" footer="0.3"/>
  <pageSetup paperSize="258" scale="81" orientation="portrait" r:id="rId1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ignoredErrors>
    <ignoredError sqref="B15" unlockedFormula="1"/>
    <ignoredError sqref="D31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2">
    <tabColor rgb="FFFF9900"/>
    <pageSetUpPr fitToPage="1"/>
  </sheetPr>
  <dimension ref="A1:I62"/>
  <sheetViews>
    <sheetView topLeftCell="A2" zoomScaleNormal="100" workbookViewId="0">
      <selection activeCell="H2" sqref="H2"/>
    </sheetView>
  </sheetViews>
  <sheetFormatPr baseColWidth="10" defaultColWidth="9.1640625" defaultRowHeight="15"/>
  <cols>
    <col min="1" max="1" width="22.5" style="32" customWidth="1"/>
    <col min="2" max="2" width="12.6640625" style="32" customWidth="1"/>
    <col min="3" max="5" width="15.6640625" style="32" customWidth="1"/>
    <col min="6" max="6" width="9.1640625" style="32"/>
    <col min="7" max="7" width="17.8320312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2" t="s">
        <v>159</v>
      </c>
      <c r="I2" s="36"/>
    </row>
    <row r="3" spans="1:9">
      <c r="B3" s="35" t="s">
        <v>6</v>
      </c>
    </row>
    <row r="5" spans="1:9">
      <c r="A5" s="37" t="s">
        <v>1</v>
      </c>
      <c r="B5" s="193" t="str">
        <f>'DATA SHEET'!C7</f>
        <v xml:space="preserve"> </v>
      </c>
      <c r="C5" s="193"/>
      <c r="D5" s="38"/>
      <c r="E5" s="39"/>
    </row>
    <row r="6" spans="1:9">
      <c r="A6" s="40" t="s">
        <v>2</v>
      </c>
      <c r="B6" s="41" t="str">
        <f>VLOOKUP('DATA SHEET'!C8, 'Price List'!A1:C6, 1, FALSE)</f>
        <v>8 Birch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294.24</v>
      </c>
      <c r="C7" s="44"/>
      <c r="D7" s="42"/>
      <c r="E7" s="43"/>
    </row>
    <row r="8" spans="1:9">
      <c r="A8" s="40" t="s">
        <v>61</v>
      </c>
      <c r="B8" s="45">
        <f>VLOOKUP('DATA SHEET'!C8, 'Price List'!A1:C6, 3, FALSE)</f>
        <v>53903200</v>
      </c>
      <c r="C8" s="45"/>
      <c r="D8" s="46"/>
      <c r="E8" s="43"/>
    </row>
    <row r="9" spans="1:9">
      <c r="A9" s="47" t="s">
        <v>8</v>
      </c>
      <c r="B9" s="48" t="s">
        <v>65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226</v>
      </c>
      <c r="C12" s="13">
        <f>B8-1000000</f>
        <v>52903200</v>
      </c>
      <c r="D12" s="179"/>
      <c r="E12" s="51"/>
    </row>
    <row r="13" spans="1:9">
      <c r="A13" s="53" t="s">
        <v>163</v>
      </c>
      <c r="B13" s="15">
        <f>+VLOOKUP(B6,'Price List'!A1:D6,4,)</f>
        <v>0</v>
      </c>
      <c r="C13" s="14">
        <f>IF(B13&gt;VLOOKUP(B6,'Price List'!A1:D6,4,0),"beyond maximum discount",(C12*B13))</f>
        <v>0</v>
      </c>
      <c r="D13" s="179"/>
      <c r="E13" s="51"/>
    </row>
    <row r="14" spans="1:9">
      <c r="A14" s="53"/>
      <c r="B14" s="55"/>
      <c r="C14" s="13">
        <f>C12-C13</f>
        <v>52903200</v>
      </c>
      <c r="D14" s="52"/>
      <c r="E14" s="51"/>
    </row>
    <row r="15" spans="1:9">
      <c r="A15" s="53" t="s">
        <v>62</v>
      </c>
      <c r="B15" s="53"/>
      <c r="C15" s="20">
        <v>1000000</v>
      </c>
      <c r="D15" s="57"/>
      <c r="E15" s="51"/>
      <c r="F15" s="56"/>
    </row>
    <row r="16" spans="1:9" ht="16" thickBot="1">
      <c r="A16" s="35" t="s">
        <v>47</v>
      </c>
      <c r="B16" s="35"/>
      <c r="C16" s="21">
        <f>C14+C15</f>
        <v>53903200</v>
      </c>
      <c r="D16" s="58"/>
      <c r="E16" s="59"/>
      <c r="F16" s="60"/>
    </row>
    <row r="17" spans="1:7" ht="16" thickTop="1">
      <c r="B17" s="61"/>
      <c r="C17" s="23"/>
      <c r="D17" s="59"/>
      <c r="E17" s="62"/>
    </row>
    <row r="18" spans="1:7">
      <c r="A18" s="63" t="s">
        <v>10</v>
      </c>
      <c r="B18" s="63" t="s">
        <v>11</v>
      </c>
      <c r="C18" s="63" t="s">
        <v>12</v>
      </c>
      <c r="D18" s="63" t="s">
        <v>13</v>
      </c>
      <c r="E18" s="63" t="s">
        <v>14</v>
      </c>
    </row>
    <row r="19" spans="1:7">
      <c r="A19" s="64">
        <v>0</v>
      </c>
      <c r="B19" s="65">
        <f>'DATA SHEET'!C9</f>
        <v>43623</v>
      </c>
      <c r="C19" s="64" t="s">
        <v>15</v>
      </c>
      <c r="D19" s="16">
        <v>100000</v>
      </c>
      <c r="E19" s="17">
        <f>C16-D19</f>
        <v>53803200</v>
      </c>
    </row>
    <row r="20" spans="1:7">
      <c r="A20" s="66">
        <v>1</v>
      </c>
      <c r="B20" s="67">
        <f>EDATE(B19,1)</f>
        <v>43653</v>
      </c>
      <c r="C20" s="66" t="s">
        <v>66</v>
      </c>
      <c r="D20" s="154">
        <f>ROUND(((C16*0.2)-D19)/6,2)</f>
        <v>1780106.67</v>
      </c>
      <c r="E20" s="19">
        <f>E19-D20</f>
        <v>52023093.329999998</v>
      </c>
      <c r="G20" s="161"/>
    </row>
    <row r="21" spans="1:7">
      <c r="A21" s="66">
        <v>2</v>
      </c>
      <c r="B21" s="67">
        <f t="shared" ref="B21:B50" si="0">EDATE(B20,1)</f>
        <v>43684</v>
      </c>
      <c r="C21" s="66" t="s">
        <v>67</v>
      </c>
      <c r="D21" s="18">
        <f>D20</f>
        <v>1780106.67</v>
      </c>
      <c r="E21" s="19">
        <f t="shared" ref="E21:E50" si="1">E20-D21</f>
        <v>50242986.659999996</v>
      </c>
    </row>
    <row r="22" spans="1:7">
      <c r="A22" s="66">
        <v>3</v>
      </c>
      <c r="B22" s="67">
        <f t="shared" si="0"/>
        <v>43715</v>
      </c>
      <c r="C22" s="66" t="s">
        <v>68</v>
      </c>
      <c r="D22" s="18">
        <f t="shared" ref="D22:D25" si="2">D21</f>
        <v>1780106.67</v>
      </c>
      <c r="E22" s="19">
        <f t="shared" si="1"/>
        <v>48462879.989999995</v>
      </c>
    </row>
    <row r="23" spans="1:7">
      <c r="A23" s="66">
        <v>4</v>
      </c>
      <c r="B23" s="67">
        <f t="shared" si="0"/>
        <v>43745</v>
      </c>
      <c r="C23" s="66" t="s">
        <v>69</v>
      </c>
      <c r="D23" s="18">
        <f t="shared" si="2"/>
        <v>1780106.67</v>
      </c>
      <c r="E23" s="19">
        <f t="shared" si="1"/>
        <v>46682773.319999993</v>
      </c>
    </row>
    <row r="24" spans="1:7">
      <c r="A24" s="66">
        <v>5</v>
      </c>
      <c r="B24" s="67">
        <f t="shared" si="0"/>
        <v>43776</v>
      </c>
      <c r="C24" s="66" t="s">
        <v>70</v>
      </c>
      <c r="D24" s="18">
        <f t="shared" si="2"/>
        <v>1780106.67</v>
      </c>
      <c r="E24" s="19">
        <f t="shared" si="1"/>
        <v>44902666.649999991</v>
      </c>
    </row>
    <row r="25" spans="1:7">
      <c r="A25" s="66">
        <v>6</v>
      </c>
      <c r="B25" s="67">
        <f t="shared" si="0"/>
        <v>43806</v>
      </c>
      <c r="C25" s="66" t="s">
        <v>71</v>
      </c>
      <c r="D25" s="18">
        <f t="shared" si="2"/>
        <v>1780106.67</v>
      </c>
      <c r="E25" s="19">
        <f t="shared" si="1"/>
        <v>43122559.979999989</v>
      </c>
    </row>
    <row r="26" spans="1:7">
      <c r="A26" s="66">
        <v>7</v>
      </c>
      <c r="B26" s="67">
        <f t="shared" si="0"/>
        <v>43837</v>
      </c>
      <c r="C26" s="66" t="s">
        <v>16</v>
      </c>
      <c r="D26" s="18">
        <f>ROUND((C16*0.6)/24,2)</f>
        <v>1347580</v>
      </c>
      <c r="E26" s="19">
        <f t="shared" si="1"/>
        <v>41774979.979999989</v>
      </c>
      <c r="G26" s="156"/>
    </row>
    <row r="27" spans="1:7">
      <c r="A27" s="66">
        <v>8</v>
      </c>
      <c r="B27" s="67">
        <f t="shared" si="0"/>
        <v>43868</v>
      </c>
      <c r="C27" s="66" t="s">
        <v>17</v>
      </c>
      <c r="D27" s="18">
        <f>D26</f>
        <v>1347580</v>
      </c>
      <c r="E27" s="19">
        <f t="shared" si="1"/>
        <v>40427399.979999989</v>
      </c>
    </row>
    <row r="28" spans="1:7">
      <c r="A28" s="66">
        <v>9</v>
      </c>
      <c r="B28" s="67">
        <f t="shared" si="0"/>
        <v>43897</v>
      </c>
      <c r="C28" s="66" t="s">
        <v>18</v>
      </c>
      <c r="D28" s="18">
        <f t="shared" ref="D28:D49" si="3">D27</f>
        <v>1347580</v>
      </c>
      <c r="E28" s="19">
        <f t="shared" si="1"/>
        <v>39079819.979999989</v>
      </c>
    </row>
    <row r="29" spans="1:7">
      <c r="A29" s="66">
        <v>5</v>
      </c>
      <c r="B29" s="67">
        <f t="shared" si="0"/>
        <v>43928</v>
      </c>
      <c r="C29" s="66" t="s">
        <v>19</v>
      </c>
      <c r="D29" s="18">
        <f t="shared" si="3"/>
        <v>1347580</v>
      </c>
      <c r="E29" s="19">
        <f t="shared" si="1"/>
        <v>37732239.979999989</v>
      </c>
    </row>
    <row r="30" spans="1:7">
      <c r="A30" s="66">
        <v>6</v>
      </c>
      <c r="B30" s="67">
        <f t="shared" si="0"/>
        <v>43958</v>
      </c>
      <c r="C30" s="66" t="s">
        <v>20</v>
      </c>
      <c r="D30" s="18">
        <f t="shared" si="3"/>
        <v>1347580</v>
      </c>
      <c r="E30" s="19">
        <f t="shared" si="1"/>
        <v>36384659.979999989</v>
      </c>
    </row>
    <row r="31" spans="1:7">
      <c r="A31" s="66">
        <v>7</v>
      </c>
      <c r="B31" s="67">
        <f t="shared" si="0"/>
        <v>43989</v>
      </c>
      <c r="C31" s="66" t="s">
        <v>21</v>
      </c>
      <c r="D31" s="18">
        <f t="shared" si="3"/>
        <v>1347580</v>
      </c>
      <c r="E31" s="19">
        <f t="shared" si="1"/>
        <v>35037079.979999989</v>
      </c>
    </row>
    <row r="32" spans="1:7">
      <c r="A32" s="66">
        <v>8</v>
      </c>
      <c r="B32" s="67">
        <f t="shared" si="0"/>
        <v>44019</v>
      </c>
      <c r="C32" s="66" t="s">
        <v>22</v>
      </c>
      <c r="D32" s="18">
        <f t="shared" si="3"/>
        <v>1347580</v>
      </c>
      <c r="E32" s="19">
        <f t="shared" si="1"/>
        <v>33689499.979999989</v>
      </c>
    </row>
    <row r="33" spans="1:5">
      <c r="A33" s="66">
        <v>9</v>
      </c>
      <c r="B33" s="67">
        <f t="shared" si="0"/>
        <v>44050</v>
      </c>
      <c r="C33" s="66" t="s">
        <v>23</v>
      </c>
      <c r="D33" s="18">
        <f t="shared" si="3"/>
        <v>1347580</v>
      </c>
      <c r="E33" s="19">
        <f t="shared" si="1"/>
        <v>32341919.979999989</v>
      </c>
    </row>
    <row r="34" spans="1:5">
      <c r="A34" s="66">
        <v>10</v>
      </c>
      <c r="B34" s="67">
        <f t="shared" si="0"/>
        <v>44081</v>
      </c>
      <c r="C34" s="66" t="s">
        <v>24</v>
      </c>
      <c r="D34" s="18">
        <f t="shared" si="3"/>
        <v>1347580</v>
      </c>
      <c r="E34" s="19">
        <f t="shared" si="1"/>
        <v>30994339.979999989</v>
      </c>
    </row>
    <row r="35" spans="1:5">
      <c r="A35" s="66">
        <v>11</v>
      </c>
      <c r="B35" s="67">
        <f t="shared" si="0"/>
        <v>44111</v>
      </c>
      <c r="C35" s="66" t="s">
        <v>25</v>
      </c>
      <c r="D35" s="18">
        <f t="shared" si="3"/>
        <v>1347580</v>
      </c>
      <c r="E35" s="19">
        <f t="shared" si="1"/>
        <v>29646759.979999989</v>
      </c>
    </row>
    <row r="36" spans="1:5">
      <c r="A36" s="66">
        <v>12</v>
      </c>
      <c r="B36" s="67">
        <f t="shared" si="0"/>
        <v>44142</v>
      </c>
      <c r="C36" s="66" t="s">
        <v>26</v>
      </c>
      <c r="D36" s="18">
        <f t="shared" si="3"/>
        <v>1347580</v>
      </c>
      <c r="E36" s="19">
        <f t="shared" si="1"/>
        <v>28299179.979999989</v>
      </c>
    </row>
    <row r="37" spans="1:5">
      <c r="A37" s="66">
        <v>13</v>
      </c>
      <c r="B37" s="67">
        <f t="shared" si="0"/>
        <v>44172</v>
      </c>
      <c r="C37" s="66" t="s">
        <v>27</v>
      </c>
      <c r="D37" s="18">
        <f t="shared" si="3"/>
        <v>1347580</v>
      </c>
      <c r="E37" s="19">
        <f t="shared" si="1"/>
        <v>26951599.979999989</v>
      </c>
    </row>
    <row r="38" spans="1:5">
      <c r="A38" s="66">
        <v>14</v>
      </c>
      <c r="B38" s="67">
        <f t="shared" si="0"/>
        <v>44203</v>
      </c>
      <c r="C38" s="66" t="s">
        <v>28</v>
      </c>
      <c r="D38" s="18">
        <f t="shared" si="3"/>
        <v>1347580</v>
      </c>
      <c r="E38" s="19">
        <f t="shared" si="1"/>
        <v>25604019.979999989</v>
      </c>
    </row>
    <row r="39" spans="1:5">
      <c r="A39" s="66">
        <v>15</v>
      </c>
      <c r="B39" s="67">
        <f t="shared" si="0"/>
        <v>44234</v>
      </c>
      <c r="C39" s="66" t="s">
        <v>29</v>
      </c>
      <c r="D39" s="18">
        <f t="shared" si="3"/>
        <v>1347580</v>
      </c>
      <c r="E39" s="19">
        <f t="shared" si="1"/>
        <v>24256439.979999989</v>
      </c>
    </row>
    <row r="40" spans="1:5">
      <c r="A40" s="66">
        <v>16</v>
      </c>
      <c r="B40" s="67">
        <f t="shared" si="0"/>
        <v>44262</v>
      </c>
      <c r="C40" s="66" t="s">
        <v>30</v>
      </c>
      <c r="D40" s="18">
        <f t="shared" si="3"/>
        <v>1347580</v>
      </c>
      <c r="E40" s="19">
        <f t="shared" si="1"/>
        <v>22908859.979999989</v>
      </c>
    </row>
    <row r="41" spans="1:5">
      <c r="A41" s="66">
        <v>17</v>
      </c>
      <c r="B41" s="67">
        <f t="shared" si="0"/>
        <v>44293</v>
      </c>
      <c r="C41" s="66" t="s">
        <v>31</v>
      </c>
      <c r="D41" s="18">
        <f t="shared" si="3"/>
        <v>1347580</v>
      </c>
      <c r="E41" s="19">
        <f t="shared" si="1"/>
        <v>21561279.979999989</v>
      </c>
    </row>
    <row r="42" spans="1:5">
      <c r="A42" s="66">
        <v>18</v>
      </c>
      <c r="B42" s="67">
        <f t="shared" si="0"/>
        <v>44323</v>
      </c>
      <c r="C42" s="66" t="s">
        <v>32</v>
      </c>
      <c r="D42" s="18">
        <f t="shared" si="3"/>
        <v>1347580</v>
      </c>
      <c r="E42" s="19">
        <f t="shared" si="1"/>
        <v>20213699.979999989</v>
      </c>
    </row>
    <row r="43" spans="1:5">
      <c r="A43" s="66">
        <v>19</v>
      </c>
      <c r="B43" s="67">
        <f t="shared" si="0"/>
        <v>44354</v>
      </c>
      <c r="C43" s="66" t="s">
        <v>33</v>
      </c>
      <c r="D43" s="18">
        <f t="shared" si="3"/>
        <v>1347580</v>
      </c>
      <c r="E43" s="19">
        <f t="shared" si="1"/>
        <v>18866119.979999989</v>
      </c>
    </row>
    <row r="44" spans="1:5">
      <c r="A44" s="66">
        <v>20</v>
      </c>
      <c r="B44" s="67">
        <f t="shared" si="0"/>
        <v>44384</v>
      </c>
      <c r="C44" s="66" t="s">
        <v>34</v>
      </c>
      <c r="D44" s="18">
        <f t="shared" si="3"/>
        <v>1347580</v>
      </c>
      <c r="E44" s="19">
        <f t="shared" si="1"/>
        <v>17518539.979999989</v>
      </c>
    </row>
    <row r="45" spans="1:5">
      <c r="A45" s="66">
        <v>21</v>
      </c>
      <c r="B45" s="67">
        <f t="shared" si="0"/>
        <v>44415</v>
      </c>
      <c r="C45" s="66" t="s">
        <v>35</v>
      </c>
      <c r="D45" s="18">
        <f t="shared" si="3"/>
        <v>1347580</v>
      </c>
      <c r="E45" s="19">
        <f t="shared" si="1"/>
        <v>16170959.979999989</v>
      </c>
    </row>
    <row r="46" spans="1:5">
      <c r="A46" s="80">
        <v>22</v>
      </c>
      <c r="B46" s="67">
        <f t="shared" si="0"/>
        <v>44446</v>
      </c>
      <c r="C46" s="80" t="s">
        <v>36</v>
      </c>
      <c r="D46" s="81">
        <f t="shared" si="3"/>
        <v>1347580</v>
      </c>
      <c r="E46" s="82">
        <f t="shared" si="1"/>
        <v>14823379.979999989</v>
      </c>
    </row>
    <row r="47" spans="1:5">
      <c r="A47" s="66">
        <v>23</v>
      </c>
      <c r="B47" s="67">
        <f t="shared" si="0"/>
        <v>44476</v>
      </c>
      <c r="C47" s="66" t="s">
        <v>37</v>
      </c>
      <c r="D47" s="18">
        <f t="shared" si="3"/>
        <v>1347580</v>
      </c>
      <c r="E47" s="19">
        <f t="shared" si="1"/>
        <v>13475799.979999989</v>
      </c>
    </row>
    <row r="48" spans="1:5">
      <c r="A48" s="66">
        <v>24</v>
      </c>
      <c r="B48" s="67">
        <f t="shared" si="0"/>
        <v>44507</v>
      </c>
      <c r="C48" s="66" t="s">
        <v>38</v>
      </c>
      <c r="D48" s="18">
        <f t="shared" si="3"/>
        <v>1347580</v>
      </c>
      <c r="E48" s="19">
        <f t="shared" si="1"/>
        <v>12128219.979999989</v>
      </c>
    </row>
    <row r="49" spans="1:8">
      <c r="A49" s="66">
        <v>25</v>
      </c>
      <c r="B49" s="67">
        <f t="shared" si="0"/>
        <v>44537</v>
      </c>
      <c r="C49" s="66" t="s">
        <v>39</v>
      </c>
      <c r="D49" s="18">
        <f t="shared" si="3"/>
        <v>1347580</v>
      </c>
      <c r="E49" s="19">
        <f t="shared" si="1"/>
        <v>10780639.979999989</v>
      </c>
    </row>
    <row r="50" spans="1:8">
      <c r="A50" s="68">
        <v>26</v>
      </c>
      <c r="B50" s="67">
        <f t="shared" si="0"/>
        <v>44568</v>
      </c>
      <c r="C50" s="68" t="s">
        <v>72</v>
      </c>
      <c r="D50" s="69">
        <f>C16-SUM(D19:D49)</f>
        <v>10780639.980000004</v>
      </c>
      <c r="E50" s="70">
        <f t="shared" si="1"/>
        <v>-1.4901161193847656E-8</v>
      </c>
      <c r="G50" s="156"/>
      <c r="H50" s="159"/>
    </row>
    <row r="51" spans="1:8">
      <c r="A51" s="83"/>
      <c r="B51" s="84"/>
      <c r="C51" s="85" t="s">
        <v>40</v>
      </c>
      <c r="D51" s="86">
        <f>SUM(D19:D50)</f>
        <v>53903200</v>
      </c>
      <c r="E51" s="87"/>
    </row>
    <row r="52" spans="1:8">
      <c r="A52" s="71" t="s">
        <v>41</v>
      </c>
      <c r="B52" s="72"/>
      <c r="D52" s="13"/>
    </row>
    <row r="53" spans="1:8">
      <c r="A53" s="73" t="s">
        <v>49</v>
      </c>
      <c r="D53" s="13"/>
    </row>
    <row r="54" spans="1:8">
      <c r="A54" s="73" t="s">
        <v>50</v>
      </c>
      <c r="D54" s="13"/>
    </row>
    <row r="55" spans="1:8">
      <c r="A55" s="73" t="s">
        <v>53</v>
      </c>
    </row>
    <row r="56" spans="1:8">
      <c r="A56" s="73" t="s">
        <v>42</v>
      </c>
    </row>
    <row r="57" spans="1:8">
      <c r="A57" s="73" t="s">
        <v>43</v>
      </c>
    </row>
    <row r="58" spans="1:8" ht="15" customHeight="1">
      <c r="A58" s="73"/>
    </row>
    <row r="59" spans="1:8">
      <c r="A59" s="53" t="s">
        <v>44</v>
      </c>
    </row>
    <row r="61" spans="1:8">
      <c r="A61" s="74"/>
      <c r="D61" s="74"/>
    </row>
    <row r="62" spans="1:8">
      <c r="A62" s="75" t="s">
        <v>45</v>
      </c>
      <c r="D62" s="75" t="s">
        <v>45</v>
      </c>
    </row>
  </sheetData>
  <sheetProtection algorithmName="SHA-512" hashValue="eK/6u00qR9ilnfAqQWBe2s1YVp6YGiVn421qDBvGYFdEASDO2UQTBR5CbqrBXuLRaFIvf4p8OPPV5hd2NQHGzg==" saltValue="lYsmx0Ouw42YCIbfAInpoQ==" spinCount="100000" sheet="1" objects="1" scenarios="1" selectLockedCells="1"/>
  <mergeCells count="1">
    <mergeCell ref="B5:C5"/>
  </mergeCells>
  <hyperlinks>
    <hyperlink ref="B1" location="'DATA SHEET'!A1" display="HIGHLANDS PRIME, INC." xr:uid="{00000000-0004-0000-0D00-000000000000}"/>
    <hyperlink ref="H2" location="'DATA SHEET'!A1" display="back to input tab" xr:uid="{00000000-0004-0000-0D00-000001000000}"/>
  </hyperlinks>
  <printOptions horizontalCentered="1"/>
  <pageMargins left="0.7" right="0.7" top="0.75" bottom="0.75" header="0.3" footer="0.3"/>
  <pageSetup paperSize="258" scale="91" orientation="portrait" r:id="rId1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rowBreaks count="1" manualBreakCount="1">
    <brk id="45" max="4" man="1"/>
  </rowBreaks>
  <ignoredErrors>
    <ignoredError sqref="B13" unlockedFormula="1"/>
    <ignoredError sqref="D26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3">
    <tabColor rgb="FF000099"/>
    <pageSetUpPr fitToPage="1"/>
  </sheetPr>
  <dimension ref="A1:I62"/>
  <sheetViews>
    <sheetView zoomScaleNormal="100" workbookViewId="0">
      <selection activeCell="H2" sqref="H2"/>
    </sheetView>
  </sheetViews>
  <sheetFormatPr baseColWidth="10" defaultColWidth="9.1640625" defaultRowHeight="15"/>
  <cols>
    <col min="1" max="1" width="22.5" style="32" customWidth="1"/>
    <col min="2" max="2" width="12.6640625" style="32" customWidth="1"/>
    <col min="3" max="5" width="15.6640625" style="32" customWidth="1"/>
    <col min="6" max="6" width="9.1640625" style="32"/>
    <col min="7" max="7" width="17.8320312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2" t="s">
        <v>159</v>
      </c>
      <c r="I2" s="36"/>
    </row>
    <row r="3" spans="1:9">
      <c r="B3" s="35" t="s">
        <v>6</v>
      </c>
    </row>
    <row r="5" spans="1:9">
      <c r="A5" s="37" t="s">
        <v>1</v>
      </c>
      <c r="B5" s="193" t="str">
        <f>'DATA SHEET'!C7</f>
        <v xml:space="preserve"> </v>
      </c>
      <c r="C5" s="193"/>
      <c r="D5" s="38"/>
      <c r="E5" s="39"/>
    </row>
    <row r="6" spans="1:9">
      <c r="A6" s="40" t="s">
        <v>2</v>
      </c>
      <c r="B6" s="41" t="str">
        <f>VLOOKUP('DATA SHEET'!C8, 'Price List'!A1:C6, 1, FALSE)</f>
        <v>8 Birch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294.24</v>
      </c>
      <c r="C7" s="44"/>
      <c r="D7" s="42"/>
      <c r="E7" s="43"/>
    </row>
    <row r="8" spans="1:9">
      <c r="A8" s="40" t="s">
        <v>61</v>
      </c>
      <c r="B8" s="45">
        <f>VLOOKUP('DATA SHEET'!C8, 'Price List'!A1:C6, 3, FALSE)</f>
        <v>53903200</v>
      </c>
      <c r="C8" s="45"/>
      <c r="D8" s="46"/>
      <c r="E8" s="43"/>
    </row>
    <row r="9" spans="1:9">
      <c r="A9" s="47" t="s">
        <v>8</v>
      </c>
      <c r="B9" s="48" t="s">
        <v>65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63</v>
      </c>
      <c r="C12" s="13">
        <f>B8</f>
        <v>53903200</v>
      </c>
      <c r="D12" s="52"/>
      <c r="E12" s="51"/>
    </row>
    <row r="13" spans="1:9">
      <c r="A13" s="53" t="s">
        <v>64</v>
      </c>
      <c r="C13" s="14">
        <v>1000000</v>
      </c>
      <c r="D13" s="52"/>
      <c r="E13" s="51"/>
    </row>
    <row r="14" spans="1:9">
      <c r="A14" s="35"/>
      <c r="B14" s="35"/>
      <c r="C14" s="22">
        <f>C12-C13</f>
        <v>52903200</v>
      </c>
      <c r="D14" s="58"/>
      <c r="E14" s="59"/>
      <c r="F14" s="60"/>
    </row>
    <row r="15" spans="1:9">
      <c r="A15" s="53" t="s">
        <v>163</v>
      </c>
      <c r="B15" s="15">
        <f>+VLOOKUP(B6,'Price List'!A1:D6,4,)</f>
        <v>0</v>
      </c>
      <c r="C15" s="14">
        <f>IF(B15&gt;VLOOKUP(B6,'Price List'!A1:D6,4,0),"beyond maximum discount",(C14*B15))</f>
        <v>0</v>
      </c>
      <c r="D15" s="58"/>
      <c r="E15" s="59"/>
      <c r="F15" s="60"/>
    </row>
    <row r="16" spans="1:9" ht="16" thickBot="1">
      <c r="A16" s="35" t="s">
        <v>47</v>
      </c>
      <c r="B16" s="35"/>
      <c r="C16" s="21">
        <f>C14-C15</f>
        <v>52903200</v>
      </c>
      <c r="D16" s="58"/>
      <c r="E16" s="59"/>
      <c r="F16" s="60"/>
    </row>
    <row r="17" spans="1:7" ht="16" thickTop="1">
      <c r="B17" s="61"/>
      <c r="C17" s="23"/>
      <c r="D17" s="59"/>
      <c r="E17" s="62"/>
    </row>
    <row r="18" spans="1:7">
      <c r="A18" s="63" t="s">
        <v>10</v>
      </c>
      <c r="B18" s="101" t="s">
        <v>11</v>
      </c>
      <c r="C18" s="63" t="s">
        <v>12</v>
      </c>
      <c r="D18" s="63" t="s">
        <v>13</v>
      </c>
      <c r="E18" s="89" t="s">
        <v>14</v>
      </c>
    </row>
    <row r="19" spans="1:7">
      <c r="A19" s="64">
        <v>0</v>
      </c>
      <c r="B19" s="102">
        <f>'DATA SHEET'!C9</f>
        <v>43623</v>
      </c>
      <c r="C19" s="64" t="s">
        <v>15</v>
      </c>
      <c r="D19" s="16">
        <v>100000</v>
      </c>
      <c r="E19" s="17">
        <f>C14-D19</f>
        <v>52803200</v>
      </c>
    </row>
    <row r="20" spans="1:7">
      <c r="A20" s="66">
        <v>1</v>
      </c>
      <c r="B20" s="103">
        <f>EDATE(B19,1)</f>
        <v>43653</v>
      </c>
      <c r="C20" s="66" t="s">
        <v>66</v>
      </c>
      <c r="D20" s="154">
        <f>ROUND(((C16*0.2)-D19)/6,2)</f>
        <v>1746773.33</v>
      </c>
      <c r="E20" s="19">
        <f>E19-D20</f>
        <v>51056426.670000002</v>
      </c>
      <c r="G20" s="160"/>
    </row>
    <row r="21" spans="1:7">
      <c r="A21" s="66">
        <v>2</v>
      </c>
      <c r="B21" s="103">
        <f t="shared" ref="B21:B50" si="0">EDATE(B20,1)</f>
        <v>43684</v>
      </c>
      <c r="C21" s="66" t="s">
        <v>67</v>
      </c>
      <c r="D21" s="18">
        <f>D20</f>
        <v>1746773.33</v>
      </c>
      <c r="E21" s="19">
        <f t="shared" ref="E21:E50" si="1">E20-D21</f>
        <v>49309653.340000004</v>
      </c>
    </row>
    <row r="22" spans="1:7">
      <c r="A22" s="66">
        <v>3</v>
      </c>
      <c r="B22" s="103">
        <f t="shared" si="0"/>
        <v>43715</v>
      </c>
      <c r="C22" s="66" t="s">
        <v>68</v>
      </c>
      <c r="D22" s="18">
        <f t="shared" ref="D22:D25" si="2">D21</f>
        <v>1746773.33</v>
      </c>
      <c r="E22" s="19">
        <f t="shared" si="1"/>
        <v>47562880.010000005</v>
      </c>
    </row>
    <row r="23" spans="1:7">
      <c r="A23" s="66">
        <v>4</v>
      </c>
      <c r="B23" s="103">
        <f t="shared" si="0"/>
        <v>43745</v>
      </c>
      <c r="C23" s="66" t="s">
        <v>69</v>
      </c>
      <c r="D23" s="18">
        <f t="shared" si="2"/>
        <v>1746773.33</v>
      </c>
      <c r="E23" s="19">
        <f t="shared" si="1"/>
        <v>45816106.680000007</v>
      </c>
    </row>
    <row r="24" spans="1:7">
      <c r="A24" s="66">
        <v>5</v>
      </c>
      <c r="B24" s="103">
        <f t="shared" si="0"/>
        <v>43776</v>
      </c>
      <c r="C24" s="66" t="s">
        <v>70</v>
      </c>
      <c r="D24" s="18">
        <f t="shared" si="2"/>
        <v>1746773.33</v>
      </c>
      <c r="E24" s="19">
        <f t="shared" si="1"/>
        <v>44069333.350000009</v>
      </c>
    </row>
    <row r="25" spans="1:7">
      <c r="A25" s="66">
        <v>6</v>
      </c>
      <c r="B25" s="103">
        <f t="shared" si="0"/>
        <v>43806</v>
      </c>
      <c r="C25" s="66" t="s">
        <v>71</v>
      </c>
      <c r="D25" s="18">
        <f t="shared" si="2"/>
        <v>1746773.33</v>
      </c>
      <c r="E25" s="19">
        <f t="shared" si="1"/>
        <v>42322560.020000011</v>
      </c>
    </row>
    <row r="26" spans="1:7">
      <c r="A26" s="66">
        <v>7</v>
      </c>
      <c r="B26" s="103">
        <f t="shared" si="0"/>
        <v>43837</v>
      </c>
      <c r="C26" s="66" t="s">
        <v>16</v>
      </c>
      <c r="D26" s="154">
        <f>ROUND((C16*0.6)/24,2)</f>
        <v>1322580</v>
      </c>
      <c r="E26" s="19">
        <f t="shared" si="1"/>
        <v>40999980.020000011</v>
      </c>
      <c r="G26" s="156"/>
    </row>
    <row r="27" spans="1:7">
      <c r="A27" s="66">
        <v>8</v>
      </c>
      <c r="B27" s="103">
        <f t="shared" si="0"/>
        <v>43868</v>
      </c>
      <c r="C27" s="66" t="s">
        <v>17</v>
      </c>
      <c r="D27" s="18">
        <f>D26</f>
        <v>1322580</v>
      </c>
      <c r="E27" s="19">
        <f t="shared" si="1"/>
        <v>39677400.020000011</v>
      </c>
    </row>
    <row r="28" spans="1:7">
      <c r="A28" s="66">
        <v>9</v>
      </c>
      <c r="B28" s="103">
        <f t="shared" si="0"/>
        <v>43897</v>
      </c>
      <c r="C28" s="66" t="s">
        <v>18</v>
      </c>
      <c r="D28" s="18">
        <f t="shared" ref="D28:D49" si="3">D27</f>
        <v>1322580</v>
      </c>
      <c r="E28" s="19">
        <f t="shared" si="1"/>
        <v>38354820.020000011</v>
      </c>
    </row>
    <row r="29" spans="1:7">
      <c r="A29" s="66">
        <v>5</v>
      </c>
      <c r="B29" s="103">
        <f t="shared" si="0"/>
        <v>43928</v>
      </c>
      <c r="C29" s="66" t="s">
        <v>19</v>
      </c>
      <c r="D29" s="18">
        <f t="shared" si="3"/>
        <v>1322580</v>
      </c>
      <c r="E29" s="19">
        <f t="shared" si="1"/>
        <v>37032240.020000011</v>
      </c>
    </row>
    <row r="30" spans="1:7">
      <c r="A30" s="66">
        <v>6</v>
      </c>
      <c r="B30" s="103">
        <f t="shared" si="0"/>
        <v>43958</v>
      </c>
      <c r="C30" s="66" t="s">
        <v>20</v>
      </c>
      <c r="D30" s="18">
        <f t="shared" si="3"/>
        <v>1322580</v>
      </c>
      <c r="E30" s="19">
        <f t="shared" si="1"/>
        <v>35709660.020000011</v>
      </c>
    </row>
    <row r="31" spans="1:7">
      <c r="A31" s="66">
        <v>7</v>
      </c>
      <c r="B31" s="103">
        <f t="shared" si="0"/>
        <v>43989</v>
      </c>
      <c r="C31" s="66" t="s">
        <v>21</v>
      </c>
      <c r="D31" s="18">
        <f t="shared" si="3"/>
        <v>1322580</v>
      </c>
      <c r="E31" s="19">
        <f t="shared" si="1"/>
        <v>34387080.020000011</v>
      </c>
    </row>
    <row r="32" spans="1:7">
      <c r="A32" s="66">
        <v>8</v>
      </c>
      <c r="B32" s="103">
        <f t="shared" si="0"/>
        <v>44019</v>
      </c>
      <c r="C32" s="66" t="s">
        <v>22</v>
      </c>
      <c r="D32" s="18">
        <f t="shared" si="3"/>
        <v>1322580</v>
      </c>
      <c r="E32" s="19">
        <f t="shared" si="1"/>
        <v>33064500.020000011</v>
      </c>
    </row>
    <row r="33" spans="1:5">
      <c r="A33" s="66">
        <v>9</v>
      </c>
      <c r="B33" s="103">
        <f t="shared" si="0"/>
        <v>44050</v>
      </c>
      <c r="C33" s="66" t="s">
        <v>23</v>
      </c>
      <c r="D33" s="18">
        <f t="shared" si="3"/>
        <v>1322580</v>
      </c>
      <c r="E33" s="19">
        <f t="shared" si="1"/>
        <v>31741920.020000011</v>
      </c>
    </row>
    <row r="34" spans="1:5">
      <c r="A34" s="66">
        <v>10</v>
      </c>
      <c r="B34" s="103">
        <f t="shared" si="0"/>
        <v>44081</v>
      </c>
      <c r="C34" s="66" t="s">
        <v>24</v>
      </c>
      <c r="D34" s="18">
        <f t="shared" si="3"/>
        <v>1322580</v>
      </c>
      <c r="E34" s="19">
        <f t="shared" si="1"/>
        <v>30419340.020000011</v>
      </c>
    </row>
    <row r="35" spans="1:5">
      <c r="A35" s="66">
        <v>11</v>
      </c>
      <c r="B35" s="103">
        <f t="shared" si="0"/>
        <v>44111</v>
      </c>
      <c r="C35" s="66" t="s">
        <v>25</v>
      </c>
      <c r="D35" s="18">
        <f t="shared" si="3"/>
        <v>1322580</v>
      </c>
      <c r="E35" s="19">
        <f t="shared" si="1"/>
        <v>29096760.020000011</v>
      </c>
    </row>
    <row r="36" spans="1:5">
      <c r="A36" s="66">
        <v>12</v>
      </c>
      <c r="B36" s="103">
        <f t="shared" si="0"/>
        <v>44142</v>
      </c>
      <c r="C36" s="66" t="s">
        <v>26</v>
      </c>
      <c r="D36" s="18">
        <f t="shared" si="3"/>
        <v>1322580</v>
      </c>
      <c r="E36" s="19">
        <f t="shared" si="1"/>
        <v>27774180.020000011</v>
      </c>
    </row>
    <row r="37" spans="1:5">
      <c r="A37" s="66">
        <v>13</v>
      </c>
      <c r="B37" s="103">
        <f t="shared" si="0"/>
        <v>44172</v>
      </c>
      <c r="C37" s="66" t="s">
        <v>27</v>
      </c>
      <c r="D37" s="18">
        <f t="shared" si="3"/>
        <v>1322580</v>
      </c>
      <c r="E37" s="19">
        <f t="shared" si="1"/>
        <v>26451600.020000011</v>
      </c>
    </row>
    <row r="38" spans="1:5">
      <c r="A38" s="66">
        <v>14</v>
      </c>
      <c r="B38" s="103">
        <f t="shared" si="0"/>
        <v>44203</v>
      </c>
      <c r="C38" s="66" t="s">
        <v>28</v>
      </c>
      <c r="D38" s="18">
        <f t="shared" si="3"/>
        <v>1322580</v>
      </c>
      <c r="E38" s="19">
        <f t="shared" si="1"/>
        <v>25129020.020000011</v>
      </c>
    </row>
    <row r="39" spans="1:5">
      <c r="A39" s="66">
        <v>15</v>
      </c>
      <c r="B39" s="103">
        <f t="shared" si="0"/>
        <v>44234</v>
      </c>
      <c r="C39" s="66" t="s">
        <v>29</v>
      </c>
      <c r="D39" s="18">
        <f t="shared" si="3"/>
        <v>1322580</v>
      </c>
      <c r="E39" s="19">
        <f t="shared" si="1"/>
        <v>23806440.020000011</v>
      </c>
    </row>
    <row r="40" spans="1:5">
      <c r="A40" s="66">
        <v>16</v>
      </c>
      <c r="B40" s="103">
        <f t="shared" si="0"/>
        <v>44262</v>
      </c>
      <c r="C40" s="66" t="s">
        <v>30</v>
      </c>
      <c r="D40" s="18">
        <f t="shared" si="3"/>
        <v>1322580</v>
      </c>
      <c r="E40" s="19">
        <f t="shared" si="1"/>
        <v>22483860.020000011</v>
      </c>
    </row>
    <row r="41" spans="1:5">
      <c r="A41" s="66">
        <v>17</v>
      </c>
      <c r="B41" s="103">
        <f t="shared" si="0"/>
        <v>44293</v>
      </c>
      <c r="C41" s="66" t="s">
        <v>31</v>
      </c>
      <c r="D41" s="18">
        <f t="shared" si="3"/>
        <v>1322580</v>
      </c>
      <c r="E41" s="19">
        <f t="shared" si="1"/>
        <v>21161280.020000011</v>
      </c>
    </row>
    <row r="42" spans="1:5">
      <c r="A42" s="66">
        <v>18</v>
      </c>
      <c r="B42" s="103">
        <f t="shared" si="0"/>
        <v>44323</v>
      </c>
      <c r="C42" s="66" t="s">
        <v>32</v>
      </c>
      <c r="D42" s="18">
        <f t="shared" si="3"/>
        <v>1322580</v>
      </c>
      <c r="E42" s="19">
        <f t="shared" si="1"/>
        <v>19838700.020000011</v>
      </c>
    </row>
    <row r="43" spans="1:5">
      <c r="A43" s="66">
        <v>19</v>
      </c>
      <c r="B43" s="103">
        <f t="shared" si="0"/>
        <v>44354</v>
      </c>
      <c r="C43" s="66" t="s">
        <v>33</v>
      </c>
      <c r="D43" s="18">
        <f t="shared" si="3"/>
        <v>1322580</v>
      </c>
      <c r="E43" s="19">
        <f t="shared" si="1"/>
        <v>18516120.020000011</v>
      </c>
    </row>
    <row r="44" spans="1:5">
      <c r="A44" s="66">
        <v>20</v>
      </c>
      <c r="B44" s="103">
        <f t="shared" si="0"/>
        <v>44384</v>
      </c>
      <c r="C44" s="66" t="s">
        <v>34</v>
      </c>
      <c r="D44" s="18">
        <f t="shared" si="3"/>
        <v>1322580</v>
      </c>
      <c r="E44" s="19">
        <f t="shared" si="1"/>
        <v>17193540.020000011</v>
      </c>
    </row>
    <row r="45" spans="1:5">
      <c r="A45" s="66">
        <v>21</v>
      </c>
      <c r="B45" s="103">
        <f t="shared" si="0"/>
        <v>44415</v>
      </c>
      <c r="C45" s="66" t="s">
        <v>35</v>
      </c>
      <c r="D45" s="18">
        <f t="shared" si="3"/>
        <v>1322580</v>
      </c>
      <c r="E45" s="19">
        <f t="shared" si="1"/>
        <v>15870960.020000011</v>
      </c>
    </row>
    <row r="46" spans="1:5">
      <c r="A46" s="80">
        <v>22</v>
      </c>
      <c r="B46" s="103">
        <f t="shared" si="0"/>
        <v>44446</v>
      </c>
      <c r="C46" s="80" t="s">
        <v>36</v>
      </c>
      <c r="D46" s="81">
        <f t="shared" si="3"/>
        <v>1322580</v>
      </c>
      <c r="E46" s="82">
        <f t="shared" si="1"/>
        <v>14548380.020000011</v>
      </c>
    </row>
    <row r="47" spans="1:5">
      <c r="A47" s="66">
        <v>23</v>
      </c>
      <c r="B47" s="103">
        <f t="shared" si="0"/>
        <v>44476</v>
      </c>
      <c r="C47" s="66" t="s">
        <v>37</v>
      </c>
      <c r="D47" s="18">
        <f t="shared" si="3"/>
        <v>1322580</v>
      </c>
      <c r="E47" s="19">
        <f t="shared" si="1"/>
        <v>13225800.020000011</v>
      </c>
    </row>
    <row r="48" spans="1:5">
      <c r="A48" s="66">
        <v>24</v>
      </c>
      <c r="B48" s="103">
        <f t="shared" si="0"/>
        <v>44507</v>
      </c>
      <c r="C48" s="66" t="s">
        <v>38</v>
      </c>
      <c r="D48" s="18">
        <f t="shared" si="3"/>
        <v>1322580</v>
      </c>
      <c r="E48" s="19">
        <f t="shared" si="1"/>
        <v>11903220.020000011</v>
      </c>
    </row>
    <row r="49" spans="1:8">
      <c r="A49" s="66">
        <v>25</v>
      </c>
      <c r="B49" s="103">
        <f t="shared" si="0"/>
        <v>44537</v>
      </c>
      <c r="C49" s="66" t="s">
        <v>39</v>
      </c>
      <c r="D49" s="18">
        <f t="shared" si="3"/>
        <v>1322580</v>
      </c>
      <c r="E49" s="19">
        <f t="shared" si="1"/>
        <v>10580640.020000011</v>
      </c>
    </row>
    <row r="50" spans="1:8">
      <c r="A50" s="68">
        <v>26</v>
      </c>
      <c r="B50" s="103">
        <f t="shared" si="0"/>
        <v>44568</v>
      </c>
      <c r="C50" s="68" t="s">
        <v>72</v>
      </c>
      <c r="D50" s="155">
        <f>C16-SUM(D19:D49)</f>
        <v>10580640.019999996</v>
      </c>
      <c r="E50" s="70">
        <f t="shared" si="1"/>
        <v>1.4901161193847656E-8</v>
      </c>
      <c r="G50" s="156"/>
      <c r="H50" s="159"/>
    </row>
    <row r="51" spans="1:8" s="107" customFormat="1">
      <c r="A51" s="83"/>
      <c r="B51" s="84"/>
      <c r="C51" s="85" t="s">
        <v>40</v>
      </c>
      <c r="D51" s="86">
        <f>SUM(D19:D50)</f>
        <v>52903200</v>
      </c>
      <c r="E51" s="87"/>
    </row>
    <row r="52" spans="1:8">
      <c r="A52" s="71" t="s">
        <v>41</v>
      </c>
      <c r="B52" s="72"/>
      <c r="D52" s="13"/>
    </row>
    <row r="53" spans="1:8">
      <c r="A53" s="73" t="s">
        <v>49</v>
      </c>
      <c r="D53" s="13"/>
    </row>
    <row r="54" spans="1:8">
      <c r="A54" s="73" t="s">
        <v>50</v>
      </c>
      <c r="D54" s="13"/>
    </row>
    <row r="55" spans="1:8">
      <c r="A55" s="73" t="s">
        <v>53</v>
      </c>
    </row>
    <row r="56" spans="1:8">
      <c r="A56" s="73" t="s">
        <v>42</v>
      </c>
    </row>
    <row r="57" spans="1:8">
      <c r="A57" s="73" t="s">
        <v>43</v>
      </c>
    </row>
    <row r="58" spans="1:8" ht="15" customHeight="1">
      <c r="A58" s="73"/>
    </row>
    <row r="59" spans="1:8">
      <c r="A59" s="53" t="s">
        <v>44</v>
      </c>
    </row>
    <row r="61" spans="1:8">
      <c r="A61" s="74"/>
      <c r="D61" s="74"/>
    </row>
    <row r="62" spans="1:8">
      <c r="A62" s="75" t="s">
        <v>45</v>
      </c>
      <c r="D62" s="75" t="s">
        <v>45</v>
      </c>
    </row>
  </sheetData>
  <sheetProtection algorithmName="SHA-512" hashValue="YbpV+caWWY6FwXWaTIWQ27coej1vroLMzX2TqS5oxzkNNSiRC9EHDFSz0ldh/D7/CMuk0eNm3ZWmX9JnciG0Ag==" saltValue="0bkYtft6W9w+X7a2S302tA==" spinCount="100000" sheet="1" objects="1" scenarios="1" selectLockedCells="1"/>
  <mergeCells count="1">
    <mergeCell ref="B5:C5"/>
  </mergeCells>
  <hyperlinks>
    <hyperlink ref="B1" location="'DATA SHEET'!A1" display="HIGHLANDS PRIME, INC." xr:uid="{00000000-0004-0000-0E00-000000000000}"/>
    <hyperlink ref="H2" location="'DATA SHEET'!A1" display="back to input tab" xr:uid="{00000000-0004-0000-0E00-000001000000}"/>
  </hyperlinks>
  <printOptions horizontalCentered="1"/>
  <pageMargins left="0.7" right="0.7" top="0.75" bottom="0.75" header="0.3" footer="0.3"/>
  <pageSetup paperSize="258" scale="89" orientation="portrait" r:id="rId1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rowBreaks count="1" manualBreakCount="1">
    <brk id="45" max="4" man="1"/>
  </rowBreaks>
  <ignoredErrors>
    <ignoredError sqref="D26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4">
    <tabColor rgb="FFFF9900"/>
    <pageSetUpPr fitToPage="1"/>
  </sheetPr>
  <dimension ref="A1:I79"/>
  <sheetViews>
    <sheetView topLeftCell="A2" zoomScaleNormal="100" workbookViewId="0">
      <selection activeCell="H2" sqref="H2"/>
    </sheetView>
  </sheetViews>
  <sheetFormatPr baseColWidth="10" defaultColWidth="9.1640625" defaultRowHeight="15"/>
  <cols>
    <col min="1" max="1" width="23.1640625" style="32" customWidth="1"/>
    <col min="2" max="2" width="12.6640625" style="32" customWidth="1"/>
    <col min="3" max="5" width="15.6640625" style="32" customWidth="1"/>
    <col min="6" max="6" width="9.1640625" style="32"/>
    <col min="7" max="7" width="9.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2" t="s">
        <v>159</v>
      </c>
      <c r="I2" s="36"/>
    </row>
    <row r="3" spans="1:9">
      <c r="B3" s="35" t="s">
        <v>6</v>
      </c>
    </row>
    <row r="5" spans="1:9">
      <c r="A5" s="37" t="s">
        <v>1</v>
      </c>
      <c r="B5" s="193" t="str">
        <f>'DATA SHEET'!C7</f>
        <v xml:space="preserve"> </v>
      </c>
      <c r="C5" s="193"/>
      <c r="D5" s="38"/>
      <c r="E5" s="39"/>
    </row>
    <row r="6" spans="1:9">
      <c r="A6" s="40" t="s">
        <v>2</v>
      </c>
      <c r="B6" s="41" t="str">
        <f>VLOOKUP('DATA SHEET'!C8, 'Price List'!A1:C6, 1, FALSE)</f>
        <v>8 Birch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294.24</v>
      </c>
      <c r="C7" s="44"/>
      <c r="D7" s="42"/>
      <c r="E7" s="43"/>
    </row>
    <row r="8" spans="1:9">
      <c r="A8" s="40" t="s">
        <v>61</v>
      </c>
      <c r="B8" s="45">
        <f>VLOOKUP('DATA SHEET'!C8, 'Price List'!A1:C6, 3, FALSE)</f>
        <v>53903200</v>
      </c>
      <c r="C8" s="45"/>
      <c r="D8" s="46"/>
      <c r="E8" s="43"/>
    </row>
    <row r="9" spans="1:9">
      <c r="A9" s="47" t="s">
        <v>8</v>
      </c>
      <c r="B9" s="48" t="s">
        <v>85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226</v>
      </c>
      <c r="C12" s="13">
        <f>B8-1000000</f>
        <v>52903200</v>
      </c>
      <c r="D12" s="52"/>
      <c r="E12" s="51"/>
    </row>
    <row r="13" spans="1:9" ht="18">
      <c r="A13" s="53" t="s">
        <v>163</v>
      </c>
      <c r="B13" s="15">
        <f>+VLOOKUP(B6,'Price List'!A1:D6,4,)</f>
        <v>0</v>
      </c>
      <c r="C13" s="31">
        <f>IF(B13&gt;VLOOKUP(B6,'Price List'!A1:D6,4,0),"beyond maximum discount",(C12*B13))</f>
        <v>0</v>
      </c>
      <c r="D13" s="52"/>
      <c r="E13" s="51"/>
    </row>
    <row r="14" spans="1:9">
      <c r="A14" s="53"/>
      <c r="B14" s="55"/>
      <c r="C14" s="13">
        <f>C12-C13</f>
        <v>52903200</v>
      </c>
      <c r="D14" s="52"/>
      <c r="E14" s="51"/>
    </row>
    <row r="15" spans="1:9">
      <c r="A15" s="53" t="s">
        <v>62</v>
      </c>
      <c r="B15" s="53"/>
      <c r="C15" s="20">
        <v>1000000</v>
      </c>
      <c r="D15" s="57"/>
      <c r="E15" s="51"/>
      <c r="F15" s="56"/>
    </row>
    <row r="16" spans="1:9" ht="16" thickBot="1">
      <c r="A16" s="35" t="s">
        <v>47</v>
      </c>
      <c r="B16" s="35"/>
      <c r="C16" s="21">
        <f>C14+C15</f>
        <v>53903200</v>
      </c>
      <c r="D16" s="58"/>
      <c r="E16" s="59"/>
      <c r="F16" s="60"/>
    </row>
    <row r="17" spans="1:7" ht="16" thickTop="1">
      <c r="B17" s="61"/>
      <c r="C17" s="23"/>
      <c r="D17" s="59"/>
      <c r="E17" s="62"/>
    </row>
    <row r="18" spans="1:7">
      <c r="A18" s="88" t="s">
        <v>10</v>
      </c>
      <c r="B18" s="88" t="s">
        <v>11</v>
      </c>
      <c r="C18" s="89" t="s">
        <v>12</v>
      </c>
      <c r="D18" s="89" t="s">
        <v>13</v>
      </c>
      <c r="E18" s="90" t="s">
        <v>14</v>
      </c>
    </row>
    <row r="19" spans="1:7">
      <c r="A19" s="91">
        <v>0</v>
      </c>
      <c r="B19" s="92">
        <f>'DATA SHEET'!C9</f>
        <v>43623</v>
      </c>
      <c r="C19" s="64" t="s">
        <v>15</v>
      </c>
      <c r="D19" s="16">
        <v>100000</v>
      </c>
      <c r="E19" s="93">
        <f>C16-D19</f>
        <v>53803200</v>
      </c>
    </row>
    <row r="20" spans="1:7">
      <c r="A20" s="94">
        <v>1</v>
      </c>
      <c r="B20" s="95">
        <f>EDATE(B19,1)</f>
        <v>43653</v>
      </c>
      <c r="C20" s="66" t="s">
        <v>66</v>
      </c>
      <c r="D20" s="18">
        <f>ROUND(((C16*0.1)-D19)/6,2)</f>
        <v>881720</v>
      </c>
      <c r="E20" s="96">
        <f>E19-D20</f>
        <v>52921480</v>
      </c>
      <c r="G20" s="156"/>
    </row>
    <row r="21" spans="1:7">
      <c r="A21" s="94">
        <v>2</v>
      </c>
      <c r="B21" s="95">
        <f t="shared" ref="B21:B67" si="0">EDATE(B20,1)</f>
        <v>43684</v>
      </c>
      <c r="C21" s="66" t="s">
        <v>67</v>
      </c>
      <c r="D21" s="18">
        <f>D20</f>
        <v>881720</v>
      </c>
      <c r="E21" s="96">
        <f t="shared" ref="E21:E67" si="1">E20-D21</f>
        <v>52039760</v>
      </c>
    </row>
    <row r="22" spans="1:7">
      <c r="A22" s="94">
        <v>3</v>
      </c>
      <c r="B22" s="95">
        <f t="shared" si="0"/>
        <v>43715</v>
      </c>
      <c r="C22" s="66" t="s">
        <v>68</v>
      </c>
      <c r="D22" s="18">
        <f t="shared" ref="D22:D25" si="2">D21</f>
        <v>881720</v>
      </c>
      <c r="E22" s="96">
        <f t="shared" si="1"/>
        <v>51158040</v>
      </c>
    </row>
    <row r="23" spans="1:7">
      <c r="A23" s="94">
        <v>4</v>
      </c>
      <c r="B23" s="95">
        <f t="shared" si="0"/>
        <v>43745</v>
      </c>
      <c r="C23" s="66" t="s">
        <v>69</v>
      </c>
      <c r="D23" s="18">
        <f t="shared" si="2"/>
        <v>881720</v>
      </c>
      <c r="E23" s="96">
        <f t="shared" si="1"/>
        <v>50276320</v>
      </c>
    </row>
    <row r="24" spans="1:7">
      <c r="A24" s="94">
        <v>5</v>
      </c>
      <c r="B24" s="95">
        <f t="shared" si="0"/>
        <v>43776</v>
      </c>
      <c r="C24" s="66" t="s">
        <v>70</v>
      </c>
      <c r="D24" s="18">
        <f t="shared" si="2"/>
        <v>881720</v>
      </c>
      <c r="E24" s="96">
        <f t="shared" si="1"/>
        <v>49394600</v>
      </c>
    </row>
    <row r="25" spans="1:7">
      <c r="A25" s="94">
        <v>6</v>
      </c>
      <c r="B25" s="95">
        <f t="shared" si="0"/>
        <v>43806</v>
      </c>
      <c r="C25" s="66" t="s">
        <v>71</v>
      </c>
      <c r="D25" s="18">
        <f t="shared" si="2"/>
        <v>881720</v>
      </c>
      <c r="E25" s="96">
        <f t="shared" si="1"/>
        <v>48512880</v>
      </c>
    </row>
    <row r="26" spans="1:7">
      <c r="A26" s="94">
        <v>7</v>
      </c>
      <c r="B26" s="95">
        <f t="shared" si="0"/>
        <v>43837</v>
      </c>
      <c r="C26" s="66" t="s">
        <v>16</v>
      </c>
      <c r="D26" s="154">
        <f>ROUND((C16*0.9)/42,2)</f>
        <v>1155068.57</v>
      </c>
      <c r="E26" s="96">
        <f t="shared" si="1"/>
        <v>47357811.43</v>
      </c>
      <c r="G26" s="156"/>
    </row>
    <row r="27" spans="1:7">
      <c r="A27" s="94">
        <v>8</v>
      </c>
      <c r="B27" s="95">
        <f t="shared" si="0"/>
        <v>43868</v>
      </c>
      <c r="C27" s="66" t="s">
        <v>17</v>
      </c>
      <c r="D27" s="18">
        <f>D26</f>
        <v>1155068.57</v>
      </c>
      <c r="E27" s="96">
        <f t="shared" si="1"/>
        <v>46202742.859999999</v>
      </c>
    </row>
    <row r="28" spans="1:7">
      <c r="A28" s="94">
        <v>9</v>
      </c>
      <c r="B28" s="95">
        <f t="shared" si="0"/>
        <v>43897</v>
      </c>
      <c r="C28" s="66" t="s">
        <v>18</v>
      </c>
      <c r="D28" s="18">
        <f t="shared" ref="D28:D66" si="3">D27</f>
        <v>1155068.57</v>
      </c>
      <c r="E28" s="96">
        <f t="shared" si="1"/>
        <v>45047674.289999999</v>
      </c>
    </row>
    <row r="29" spans="1:7">
      <c r="A29" s="94">
        <v>5</v>
      </c>
      <c r="B29" s="95">
        <f t="shared" si="0"/>
        <v>43928</v>
      </c>
      <c r="C29" s="66" t="s">
        <v>19</v>
      </c>
      <c r="D29" s="18">
        <f t="shared" si="3"/>
        <v>1155068.57</v>
      </c>
      <c r="E29" s="96">
        <f t="shared" si="1"/>
        <v>43892605.719999999</v>
      </c>
    </row>
    <row r="30" spans="1:7">
      <c r="A30" s="94">
        <v>6</v>
      </c>
      <c r="B30" s="95">
        <f t="shared" si="0"/>
        <v>43958</v>
      </c>
      <c r="C30" s="66" t="s">
        <v>20</v>
      </c>
      <c r="D30" s="18">
        <f t="shared" si="3"/>
        <v>1155068.57</v>
      </c>
      <c r="E30" s="96">
        <f t="shared" si="1"/>
        <v>42737537.149999999</v>
      </c>
    </row>
    <row r="31" spans="1:7">
      <c r="A31" s="94">
        <v>7</v>
      </c>
      <c r="B31" s="95">
        <f t="shared" si="0"/>
        <v>43989</v>
      </c>
      <c r="C31" s="66" t="s">
        <v>21</v>
      </c>
      <c r="D31" s="18">
        <f t="shared" si="3"/>
        <v>1155068.57</v>
      </c>
      <c r="E31" s="96">
        <f t="shared" si="1"/>
        <v>41582468.579999998</v>
      </c>
    </row>
    <row r="32" spans="1:7">
      <c r="A32" s="94">
        <v>8</v>
      </c>
      <c r="B32" s="95">
        <f t="shared" si="0"/>
        <v>44019</v>
      </c>
      <c r="C32" s="66" t="s">
        <v>22</v>
      </c>
      <c r="D32" s="18">
        <f t="shared" si="3"/>
        <v>1155068.57</v>
      </c>
      <c r="E32" s="96">
        <f t="shared" si="1"/>
        <v>40427400.009999998</v>
      </c>
    </row>
    <row r="33" spans="1:5">
      <c r="A33" s="94">
        <v>9</v>
      </c>
      <c r="B33" s="95">
        <f t="shared" si="0"/>
        <v>44050</v>
      </c>
      <c r="C33" s="66" t="s">
        <v>23</v>
      </c>
      <c r="D33" s="18">
        <f t="shared" si="3"/>
        <v>1155068.57</v>
      </c>
      <c r="E33" s="96">
        <f t="shared" si="1"/>
        <v>39272331.439999998</v>
      </c>
    </row>
    <row r="34" spans="1:5">
      <c r="A34" s="94">
        <v>10</v>
      </c>
      <c r="B34" s="95">
        <f t="shared" si="0"/>
        <v>44081</v>
      </c>
      <c r="C34" s="66" t="s">
        <v>24</v>
      </c>
      <c r="D34" s="18">
        <f t="shared" si="3"/>
        <v>1155068.57</v>
      </c>
      <c r="E34" s="96">
        <f t="shared" si="1"/>
        <v>38117262.869999997</v>
      </c>
    </row>
    <row r="35" spans="1:5">
      <c r="A35" s="94">
        <v>11</v>
      </c>
      <c r="B35" s="95">
        <f t="shared" si="0"/>
        <v>44111</v>
      </c>
      <c r="C35" s="66" t="s">
        <v>25</v>
      </c>
      <c r="D35" s="18">
        <f t="shared" si="3"/>
        <v>1155068.57</v>
      </c>
      <c r="E35" s="96">
        <f t="shared" si="1"/>
        <v>36962194.299999997</v>
      </c>
    </row>
    <row r="36" spans="1:5">
      <c r="A36" s="94">
        <v>12</v>
      </c>
      <c r="B36" s="95">
        <f t="shared" si="0"/>
        <v>44142</v>
      </c>
      <c r="C36" s="66" t="s">
        <v>26</v>
      </c>
      <c r="D36" s="18">
        <f t="shared" si="3"/>
        <v>1155068.57</v>
      </c>
      <c r="E36" s="96">
        <f t="shared" si="1"/>
        <v>35807125.729999997</v>
      </c>
    </row>
    <row r="37" spans="1:5">
      <c r="A37" s="94">
        <v>13</v>
      </c>
      <c r="B37" s="95">
        <f t="shared" si="0"/>
        <v>44172</v>
      </c>
      <c r="C37" s="66" t="s">
        <v>27</v>
      </c>
      <c r="D37" s="18">
        <f t="shared" si="3"/>
        <v>1155068.57</v>
      </c>
      <c r="E37" s="96">
        <f t="shared" si="1"/>
        <v>34652057.159999996</v>
      </c>
    </row>
    <row r="38" spans="1:5">
      <c r="A38" s="94">
        <v>14</v>
      </c>
      <c r="B38" s="95">
        <f t="shared" si="0"/>
        <v>44203</v>
      </c>
      <c r="C38" s="66" t="s">
        <v>28</v>
      </c>
      <c r="D38" s="18">
        <f t="shared" si="3"/>
        <v>1155068.57</v>
      </c>
      <c r="E38" s="96">
        <f t="shared" si="1"/>
        <v>33496988.589999996</v>
      </c>
    </row>
    <row r="39" spans="1:5">
      <c r="A39" s="94">
        <v>15</v>
      </c>
      <c r="B39" s="95">
        <f t="shared" si="0"/>
        <v>44234</v>
      </c>
      <c r="C39" s="66" t="s">
        <v>29</v>
      </c>
      <c r="D39" s="18">
        <f t="shared" si="3"/>
        <v>1155068.57</v>
      </c>
      <c r="E39" s="96">
        <f t="shared" si="1"/>
        <v>32341920.019999996</v>
      </c>
    </row>
    <row r="40" spans="1:5">
      <c r="A40" s="94">
        <v>16</v>
      </c>
      <c r="B40" s="95">
        <f t="shared" si="0"/>
        <v>44262</v>
      </c>
      <c r="C40" s="66" t="s">
        <v>30</v>
      </c>
      <c r="D40" s="18">
        <f t="shared" si="3"/>
        <v>1155068.57</v>
      </c>
      <c r="E40" s="96">
        <f t="shared" si="1"/>
        <v>31186851.449999996</v>
      </c>
    </row>
    <row r="41" spans="1:5">
      <c r="A41" s="94">
        <v>17</v>
      </c>
      <c r="B41" s="95">
        <f t="shared" si="0"/>
        <v>44293</v>
      </c>
      <c r="C41" s="66" t="s">
        <v>31</v>
      </c>
      <c r="D41" s="18">
        <f t="shared" si="3"/>
        <v>1155068.57</v>
      </c>
      <c r="E41" s="96">
        <f t="shared" si="1"/>
        <v>30031782.879999995</v>
      </c>
    </row>
    <row r="42" spans="1:5">
      <c r="A42" s="94">
        <v>18</v>
      </c>
      <c r="B42" s="95">
        <f t="shared" si="0"/>
        <v>44323</v>
      </c>
      <c r="C42" s="66" t="s">
        <v>32</v>
      </c>
      <c r="D42" s="18">
        <f t="shared" si="3"/>
        <v>1155068.57</v>
      </c>
      <c r="E42" s="96">
        <f t="shared" si="1"/>
        <v>28876714.309999995</v>
      </c>
    </row>
    <row r="43" spans="1:5">
      <c r="A43" s="94">
        <v>19</v>
      </c>
      <c r="B43" s="95">
        <f t="shared" si="0"/>
        <v>44354</v>
      </c>
      <c r="C43" s="66" t="s">
        <v>33</v>
      </c>
      <c r="D43" s="18">
        <f t="shared" si="3"/>
        <v>1155068.57</v>
      </c>
      <c r="E43" s="96">
        <f t="shared" si="1"/>
        <v>27721645.739999995</v>
      </c>
    </row>
    <row r="44" spans="1:5">
      <c r="A44" s="94">
        <v>20</v>
      </c>
      <c r="B44" s="95">
        <f t="shared" si="0"/>
        <v>44384</v>
      </c>
      <c r="C44" s="66" t="s">
        <v>34</v>
      </c>
      <c r="D44" s="18">
        <f t="shared" si="3"/>
        <v>1155068.57</v>
      </c>
      <c r="E44" s="96">
        <f t="shared" si="1"/>
        <v>26566577.169999994</v>
      </c>
    </row>
    <row r="45" spans="1:5">
      <c r="A45" s="94">
        <v>21</v>
      </c>
      <c r="B45" s="95">
        <f t="shared" si="0"/>
        <v>44415</v>
      </c>
      <c r="C45" s="66" t="s">
        <v>35</v>
      </c>
      <c r="D45" s="18">
        <f t="shared" si="3"/>
        <v>1155068.57</v>
      </c>
      <c r="E45" s="96">
        <f t="shared" si="1"/>
        <v>25411508.599999994</v>
      </c>
    </row>
    <row r="46" spans="1:5">
      <c r="A46" s="94">
        <v>22</v>
      </c>
      <c r="B46" s="95">
        <f t="shared" si="0"/>
        <v>44446</v>
      </c>
      <c r="C46" s="66" t="s">
        <v>36</v>
      </c>
      <c r="D46" s="18">
        <f t="shared" si="3"/>
        <v>1155068.57</v>
      </c>
      <c r="E46" s="96">
        <f t="shared" si="1"/>
        <v>24256440.029999994</v>
      </c>
    </row>
    <row r="47" spans="1:5">
      <c r="A47" s="94">
        <v>23</v>
      </c>
      <c r="B47" s="95">
        <f t="shared" si="0"/>
        <v>44476</v>
      </c>
      <c r="C47" s="66" t="s">
        <v>37</v>
      </c>
      <c r="D47" s="18">
        <f t="shared" si="3"/>
        <v>1155068.57</v>
      </c>
      <c r="E47" s="96">
        <f t="shared" si="1"/>
        <v>23101371.459999993</v>
      </c>
    </row>
    <row r="48" spans="1:5">
      <c r="A48" s="94">
        <v>24</v>
      </c>
      <c r="B48" s="95">
        <f t="shared" si="0"/>
        <v>44507</v>
      </c>
      <c r="C48" s="66" t="s">
        <v>38</v>
      </c>
      <c r="D48" s="18">
        <f t="shared" si="3"/>
        <v>1155068.57</v>
      </c>
      <c r="E48" s="96">
        <f t="shared" si="1"/>
        <v>21946302.889999993</v>
      </c>
    </row>
    <row r="49" spans="1:5">
      <c r="A49" s="94">
        <v>25</v>
      </c>
      <c r="B49" s="95">
        <f t="shared" si="0"/>
        <v>44537</v>
      </c>
      <c r="C49" s="66" t="s">
        <v>39</v>
      </c>
      <c r="D49" s="18">
        <f t="shared" si="3"/>
        <v>1155068.57</v>
      </c>
      <c r="E49" s="96">
        <f t="shared" si="1"/>
        <v>20791234.319999993</v>
      </c>
    </row>
    <row r="50" spans="1:5">
      <c r="A50" s="94">
        <v>26</v>
      </c>
      <c r="B50" s="95">
        <f t="shared" si="0"/>
        <v>44568</v>
      </c>
      <c r="C50" s="66" t="s">
        <v>74</v>
      </c>
      <c r="D50" s="18">
        <f t="shared" si="3"/>
        <v>1155068.57</v>
      </c>
      <c r="E50" s="96">
        <f t="shared" si="1"/>
        <v>19636165.749999993</v>
      </c>
    </row>
    <row r="51" spans="1:5">
      <c r="A51" s="94">
        <v>27</v>
      </c>
      <c r="B51" s="95">
        <f t="shared" si="0"/>
        <v>44599</v>
      </c>
      <c r="C51" s="66" t="s">
        <v>75</v>
      </c>
      <c r="D51" s="18">
        <f t="shared" si="3"/>
        <v>1155068.57</v>
      </c>
      <c r="E51" s="96">
        <f t="shared" si="1"/>
        <v>18481097.179999992</v>
      </c>
    </row>
    <row r="52" spans="1:5">
      <c r="A52" s="94">
        <v>28</v>
      </c>
      <c r="B52" s="95">
        <f t="shared" si="0"/>
        <v>44627</v>
      </c>
      <c r="C52" s="66" t="s">
        <v>76</v>
      </c>
      <c r="D52" s="18">
        <f t="shared" si="3"/>
        <v>1155068.57</v>
      </c>
      <c r="E52" s="96">
        <f t="shared" si="1"/>
        <v>17326028.609999992</v>
      </c>
    </row>
    <row r="53" spans="1:5">
      <c r="A53" s="94">
        <v>29</v>
      </c>
      <c r="B53" s="95">
        <f t="shared" si="0"/>
        <v>44658</v>
      </c>
      <c r="C53" s="66" t="s">
        <v>77</v>
      </c>
      <c r="D53" s="18">
        <f t="shared" si="3"/>
        <v>1155068.57</v>
      </c>
      <c r="E53" s="96">
        <f t="shared" si="1"/>
        <v>16170960.039999992</v>
      </c>
    </row>
    <row r="54" spans="1:5">
      <c r="A54" s="94">
        <v>30</v>
      </c>
      <c r="B54" s="95">
        <f t="shared" si="0"/>
        <v>44688</v>
      </c>
      <c r="C54" s="66" t="s">
        <v>78</v>
      </c>
      <c r="D54" s="18">
        <f t="shared" si="3"/>
        <v>1155068.57</v>
      </c>
      <c r="E54" s="96">
        <f t="shared" si="1"/>
        <v>15015891.469999991</v>
      </c>
    </row>
    <row r="55" spans="1:5">
      <c r="A55" s="94">
        <v>31</v>
      </c>
      <c r="B55" s="95">
        <f t="shared" si="0"/>
        <v>44719</v>
      </c>
      <c r="C55" s="66" t="s">
        <v>79</v>
      </c>
      <c r="D55" s="18">
        <f t="shared" si="3"/>
        <v>1155068.57</v>
      </c>
      <c r="E55" s="96">
        <f t="shared" si="1"/>
        <v>13860822.899999991</v>
      </c>
    </row>
    <row r="56" spans="1:5">
      <c r="A56" s="94">
        <v>32</v>
      </c>
      <c r="B56" s="95">
        <f t="shared" si="0"/>
        <v>44749</v>
      </c>
      <c r="C56" s="66" t="s">
        <v>86</v>
      </c>
      <c r="D56" s="18">
        <f t="shared" si="3"/>
        <v>1155068.57</v>
      </c>
      <c r="E56" s="96">
        <f t="shared" si="1"/>
        <v>12705754.329999991</v>
      </c>
    </row>
    <row r="57" spans="1:5">
      <c r="A57" s="94">
        <v>33</v>
      </c>
      <c r="B57" s="95">
        <f t="shared" si="0"/>
        <v>44780</v>
      </c>
      <c r="C57" s="66" t="s">
        <v>87</v>
      </c>
      <c r="D57" s="18">
        <f t="shared" si="3"/>
        <v>1155068.57</v>
      </c>
      <c r="E57" s="96">
        <f t="shared" si="1"/>
        <v>11550685.75999999</v>
      </c>
    </row>
    <row r="58" spans="1:5">
      <c r="A58" s="94">
        <v>34</v>
      </c>
      <c r="B58" s="95">
        <f t="shared" si="0"/>
        <v>44811</v>
      </c>
      <c r="C58" s="66" t="s">
        <v>88</v>
      </c>
      <c r="D58" s="18">
        <f t="shared" si="3"/>
        <v>1155068.57</v>
      </c>
      <c r="E58" s="96">
        <f t="shared" si="1"/>
        <v>10395617.18999999</v>
      </c>
    </row>
    <row r="59" spans="1:5">
      <c r="A59" s="94">
        <v>35</v>
      </c>
      <c r="B59" s="95">
        <f t="shared" si="0"/>
        <v>44841</v>
      </c>
      <c r="C59" s="66" t="s">
        <v>89</v>
      </c>
      <c r="D59" s="18">
        <f t="shared" si="3"/>
        <v>1155068.57</v>
      </c>
      <c r="E59" s="96">
        <f t="shared" si="1"/>
        <v>9240548.6199999899</v>
      </c>
    </row>
    <row r="60" spans="1:5">
      <c r="A60" s="94">
        <v>36</v>
      </c>
      <c r="B60" s="95">
        <f t="shared" si="0"/>
        <v>44872</v>
      </c>
      <c r="C60" s="66" t="s">
        <v>90</v>
      </c>
      <c r="D60" s="18">
        <f t="shared" si="3"/>
        <v>1155068.57</v>
      </c>
      <c r="E60" s="96">
        <f t="shared" si="1"/>
        <v>8085480.0499999896</v>
      </c>
    </row>
    <row r="61" spans="1:5">
      <c r="A61" s="94">
        <v>37</v>
      </c>
      <c r="B61" s="95">
        <f t="shared" si="0"/>
        <v>44902</v>
      </c>
      <c r="C61" s="66" t="s">
        <v>91</v>
      </c>
      <c r="D61" s="18">
        <f t="shared" si="3"/>
        <v>1155068.57</v>
      </c>
      <c r="E61" s="96">
        <f t="shared" si="1"/>
        <v>6930411.4799999893</v>
      </c>
    </row>
    <row r="62" spans="1:5">
      <c r="A62" s="94">
        <v>38</v>
      </c>
      <c r="B62" s="95">
        <f t="shared" si="0"/>
        <v>44933</v>
      </c>
      <c r="C62" s="66" t="s">
        <v>92</v>
      </c>
      <c r="D62" s="18">
        <f t="shared" si="3"/>
        <v>1155068.57</v>
      </c>
      <c r="E62" s="96">
        <f t="shared" si="1"/>
        <v>5775342.909999989</v>
      </c>
    </row>
    <row r="63" spans="1:5">
      <c r="A63" s="94">
        <v>39</v>
      </c>
      <c r="B63" s="95">
        <f t="shared" si="0"/>
        <v>44964</v>
      </c>
      <c r="C63" s="66" t="s">
        <v>93</v>
      </c>
      <c r="D63" s="18">
        <f t="shared" si="3"/>
        <v>1155068.57</v>
      </c>
      <c r="E63" s="96">
        <f t="shared" si="1"/>
        <v>4620274.3399999887</v>
      </c>
    </row>
    <row r="64" spans="1:5">
      <c r="A64" s="94">
        <v>40</v>
      </c>
      <c r="B64" s="95">
        <f t="shared" si="0"/>
        <v>44992</v>
      </c>
      <c r="C64" s="66" t="s">
        <v>94</v>
      </c>
      <c r="D64" s="18">
        <f t="shared" si="3"/>
        <v>1155068.57</v>
      </c>
      <c r="E64" s="96">
        <f t="shared" si="1"/>
        <v>3465205.7699999884</v>
      </c>
    </row>
    <row r="65" spans="1:5">
      <c r="A65" s="94">
        <v>41</v>
      </c>
      <c r="B65" s="95">
        <f t="shared" si="0"/>
        <v>45023</v>
      </c>
      <c r="C65" s="66" t="s">
        <v>95</v>
      </c>
      <c r="D65" s="18">
        <f t="shared" si="3"/>
        <v>1155068.57</v>
      </c>
      <c r="E65" s="96">
        <f t="shared" si="1"/>
        <v>2310137.1999999881</v>
      </c>
    </row>
    <row r="66" spans="1:5">
      <c r="A66" s="94">
        <v>42</v>
      </c>
      <c r="B66" s="95">
        <f t="shared" si="0"/>
        <v>45053</v>
      </c>
      <c r="C66" s="66" t="s">
        <v>96</v>
      </c>
      <c r="D66" s="18">
        <f t="shared" si="3"/>
        <v>1155068.57</v>
      </c>
      <c r="E66" s="96">
        <f t="shared" si="1"/>
        <v>1155068.629999988</v>
      </c>
    </row>
    <row r="67" spans="1:5">
      <c r="A67" s="94">
        <v>43</v>
      </c>
      <c r="B67" s="95">
        <f t="shared" si="0"/>
        <v>45084</v>
      </c>
      <c r="C67" s="68" t="s">
        <v>97</v>
      </c>
      <c r="D67" s="69">
        <f>C16-SUM(D19:D66)</f>
        <v>1155068.6299999878</v>
      </c>
      <c r="E67" s="97">
        <f t="shared" si="1"/>
        <v>0</v>
      </c>
    </row>
    <row r="68" spans="1:5">
      <c r="A68" s="83"/>
      <c r="B68" s="84"/>
      <c r="C68" s="85" t="s">
        <v>40</v>
      </c>
      <c r="D68" s="86">
        <f>SUM(D19:D67)</f>
        <v>53903200</v>
      </c>
      <c r="E68" s="87"/>
    </row>
    <row r="69" spans="1:5">
      <c r="A69" s="71" t="s">
        <v>41</v>
      </c>
      <c r="B69" s="72"/>
      <c r="D69" s="13"/>
    </row>
    <row r="70" spans="1:5">
      <c r="A70" s="73" t="s">
        <v>49</v>
      </c>
      <c r="D70" s="13"/>
    </row>
    <row r="71" spans="1:5">
      <c r="A71" s="73" t="s">
        <v>50</v>
      </c>
      <c r="D71" s="13"/>
    </row>
    <row r="72" spans="1:5">
      <c r="A72" s="73" t="s">
        <v>53</v>
      </c>
    </row>
    <row r="73" spans="1:5">
      <c r="A73" s="73" t="s">
        <v>42</v>
      </c>
    </row>
    <row r="74" spans="1:5">
      <c r="A74" s="73" t="s">
        <v>43</v>
      </c>
    </row>
    <row r="75" spans="1:5" ht="15" customHeight="1">
      <c r="A75" s="73"/>
    </row>
    <row r="76" spans="1:5">
      <c r="A76" s="53" t="s">
        <v>44</v>
      </c>
    </row>
    <row r="78" spans="1:5">
      <c r="A78" s="74"/>
      <c r="D78" s="74"/>
    </row>
    <row r="79" spans="1:5">
      <c r="A79" s="75" t="s">
        <v>45</v>
      </c>
      <c r="D79" s="75" t="s">
        <v>45</v>
      </c>
    </row>
  </sheetData>
  <sheetProtection algorithmName="SHA-512" hashValue="3ap+6A/Sv3lnVHmnKk48ngngBoYI1FnQzSnMOpZiHWvIi69GmeIEX2utFVCKIFz3pxA8FsTzP+0aWSqM2t8dvQ==" saltValue="P9HWDfo42NVfoXKUNX/ZDQ==" spinCount="100000" sheet="1" objects="1" scenarios="1" selectLockedCells="1"/>
  <mergeCells count="1">
    <mergeCell ref="B5:C5"/>
  </mergeCells>
  <hyperlinks>
    <hyperlink ref="B1" location="'DATA SHEET'!A1" display="HIGHLANDS PRIME, INC." xr:uid="{00000000-0004-0000-0F00-000000000000}"/>
    <hyperlink ref="H2" location="'DATA SHEET'!A1" display="back to input tab" xr:uid="{00000000-0004-0000-0F00-000001000000}"/>
  </hyperlinks>
  <printOptions horizontalCentered="1"/>
  <pageMargins left="0.7" right="0.7" top="0.75" bottom="0.75" header="0.3" footer="0.3"/>
  <pageSetup paperSize="258" scale="70" orientation="portrait" r:id="rId1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rowBreaks count="1" manualBreakCount="1">
    <brk id="45" max="4" man="1"/>
  </rowBreaks>
  <ignoredErrors>
    <ignoredError sqref="D26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5">
    <tabColor rgb="FF000099"/>
    <pageSetUpPr fitToPage="1"/>
  </sheetPr>
  <dimension ref="A1:I79"/>
  <sheetViews>
    <sheetView zoomScaleNormal="100" workbookViewId="0">
      <selection activeCell="H2" sqref="H2"/>
    </sheetView>
  </sheetViews>
  <sheetFormatPr baseColWidth="10" defaultColWidth="9.1640625" defaultRowHeight="15"/>
  <cols>
    <col min="1" max="1" width="22" style="32" customWidth="1"/>
    <col min="2" max="2" width="13.5" style="32" customWidth="1"/>
    <col min="3" max="5" width="15.6640625" style="32" customWidth="1"/>
    <col min="6" max="6" width="9.1640625" style="32"/>
    <col min="7" max="7" width="9.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2" t="s">
        <v>159</v>
      </c>
      <c r="I2" s="36"/>
    </row>
    <row r="3" spans="1:9">
      <c r="B3" s="35" t="s">
        <v>6</v>
      </c>
    </row>
    <row r="5" spans="1:9">
      <c r="A5" s="37" t="s">
        <v>1</v>
      </c>
      <c r="B5" s="193" t="str">
        <f>'DATA SHEET'!C7</f>
        <v xml:space="preserve"> </v>
      </c>
      <c r="C5" s="193"/>
      <c r="D5" s="38"/>
      <c r="E5" s="39"/>
    </row>
    <row r="6" spans="1:9">
      <c r="A6" s="40" t="s">
        <v>2</v>
      </c>
      <c r="B6" s="41" t="str">
        <f>VLOOKUP('DATA SHEET'!C8, 'Price List'!A1:C6, 1, FALSE)</f>
        <v>8 Birch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294.24</v>
      </c>
      <c r="C7" s="44"/>
      <c r="D7" s="42"/>
      <c r="E7" s="43"/>
    </row>
    <row r="8" spans="1:9">
      <c r="A8" s="40" t="s">
        <v>61</v>
      </c>
      <c r="B8" s="45">
        <f>VLOOKUP('DATA SHEET'!C8, 'Price List'!A1:C6, 3, FALSE)</f>
        <v>53903200</v>
      </c>
      <c r="C8" s="45"/>
      <c r="D8" s="46"/>
      <c r="E8" s="43"/>
    </row>
    <row r="9" spans="1:9">
      <c r="A9" s="47" t="s">
        <v>8</v>
      </c>
      <c r="B9" s="48" t="s">
        <v>85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63</v>
      </c>
      <c r="C12" s="13">
        <f>B8</f>
        <v>53903200</v>
      </c>
      <c r="D12" s="52"/>
      <c r="E12" s="51"/>
    </row>
    <row r="13" spans="1:9">
      <c r="A13" s="53" t="s">
        <v>64</v>
      </c>
      <c r="C13" s="14">
        <v>1000000</v>
      </c>
      <c r="D13" s="52"/>
      <c r="E13" s="51"/>
    </row>
    <row r="14" spans="1:9">
      <c r="A14" s="35"/>
      <c r="B14" s="35"/>
      <c r="C14" s="22">
        <f>C12-C13</f>
        <v>52903200</v>
      </c>
      <c r="D14" s="58"/>
      <c r="E14" s="59"/>
      <c r="F14" s="60"/>
    </row>
    <row r="15" spans="1:9">
      <c r="A15" s="53" t="s">
        <v>163</v>
      </c>
      <c r="B15" s="15">
        <f>+VLOOKUP(B6,'Price List'!A1:D6,4,)</f>
        <v>0</v>
      </c>
      <c r="C15" s="14">
        <f>IF(B15&gt;VLOOKUP(B6,'Price List'!A1:D6,4,0),"beyond maximum discount",(C14*B15))</f>
        <v>0</v>
      </c>
      <c r="D15" s="58"/>
      <c r="E15" s="59"/>
      <c r="F15" s="60"/>
    </row>
    <row r="16" spans="1:9" ht="16" thickBot="1">
      <c r="A16" s="35" t="s">
        <v>47</v>
      </c>
      <c r="B16" s="35"/>
      <c r="C16" s="21">
        <f>C14-C15</f>
        <v>52903200</v>
      </c>
      <c r="D16" s="58"/>
      <c r="E16" s="59"/>
      <c r="F16" s="60"/>
    </row>
    <row r="17" spans="1:7" ht="16" thickTop="1">
      <c r="B17" s="61"/>
      <c r="C17" s="23"/>
      <c r="D17" s="59"/>
      <c r="E17" s="62"/>
    </row>
    <row r="18" spans="1:7">
      <c r="A18" s="88" t="s">
        <v>10</v>
      </c>
      <c r="B18" s="89" t="s">
        <v>11</v>
      </c>
      <c r="C18" s="104" t="s">
        <v>12</v>
      </c>
      <c r="D18" s="89" t="s">
        <v>13</v>
      </c>
      <c r="E18" s="90" t="s">
        <v>14</v>
      </c>
    </row>
    <row r="19" spans="1:7">
      <c r="A19" s="91">
        <v>0</v>
      </c>
      <c r="B19" s="65">
        <f>'DATA SHEET'!C9</f>
        <v>43623</v>
      </c>
      <c r="C19" s="105" t="s">
        <v>15</v>
      </c>
      <c r="D19" s="16">
        <v>100000</v>
      </c>
      <c r="E19" s="93">
        <f>C16-D19</f>
        <v>52803200</v>
      </c>
    </row>
    <row r="20" spans="1:7">
      <c r="A20" s="94">
        <v>1</v>
      </c>
      <c r="B20" s="67">
        <f>EDATE(B19,1)</f>
        <v>43653</v>
      </c>
      <c r="C20" s="106" t="s">
        <v>66</v>
      </c>
      <c r="D20" s="18">
        <f>ROUND(((C16*0.1)-D19)/6,2)</f>
        <v>865053.33</v>
      </c>
      <c r="E20" s="96">
        <f>E19-D20</f>
        <v>51938146.670000002</v>
      </c>
      <c r="G20" s="156"/>
    </row>
    <row r="21" spans="1:7">
      <c r="A21" s="94">
        <v>2</v>
      </c>
      <c r="B21" s="67">
        <f t="shared" ref="B21:B67" si="0">EDATE(B20,1)</f>
        <v>43684</v>
      </c>
      <c r="C21" s="106" t="s">
        <v>67</v>
      </c>
      <c r="D21" s="18">
        <f>D20</f>
        <v>865053.33</v>
      </c>
      <c r="E21" s="96">
        <f t="shared" ref="E21:E67" si="1">E20-D21</f>
        <v>51073093.340000004</v>
      </c>
    </row>
    <row r="22" spans="1:7">
      <c r="A22" s="94">
        <v>3</v>
      </c>
      <c r="B22" s="67">
        <f t="shared" si="0"/>
        <v>43715</v>
      </c>
      <c r="C22" s="106" t="s">
        <v>68</v>
      </c>
      <c r="D22" s="18">
        <f t="shared" ref="D22:D25" si="2">D21</f>
        <v>865053.33</v>
      </c>
      <c r="E22" s="96">
        <f t="shared" si="1"/>
        <v>50208040.010000005</v>
      </c>
    </row>
    <row r="23" spans="1:7">
      <c r="A23" s="94">
        <v>4</v>
      </c>
      <c r="B23" s="67">
        <f t="shared" si="0"/>
        <v>43745</v>
      </c>
      <c r="C23" s="106" t="s">
        <v>69</v>
      </c>
      <c r="D23" s="18">
        <f t="shared" si="2"/>
        <v>865053.33</v>
      </c>
      <c r="E23" s="96">
        <f t="shared" si="1"/>
        <v>49342986.680000007</v>
      </c>
    </row>
    <row r="24" spans="1:7">
      <c r="A24" s="94">
        <v>5</v>
      </c>
      <c r="B24" s="67">
        <f t="shared" si="0"/>
        <v>43776</v>
      </c>
      <c r="C24" s="106" t="s">
        <v>70</v>
      </c>
      <c r="D24" s="18">
        <f t="shared" si="2"/>
        <v>865053.33</v>
      </c>
      <c r="E24" s="96">
        <f t="shared" si="1"/>
        <v>48477933.350000009</v>
      </c>
    </row>
    <row r="25" spans="1:7">
      <c r="A25" s="94">
        <v>6</v>
      </c>
      <c r="B25" s="67">
        <f t="shared" si="0"/>
        <v>43806</v>
      </c>
      <c r="C25" s="106" t="s">
        <v>71</v>
      </c>
      <c r="D25" s="18">
        <f t="shared" si="2"/>
        <v>865053.33</v>
      </c>
      <c r="E25" s="96">
        <f t="shared" si="1"/>
        <v>47612880.020000011</v>
      </c>
    </row>
    <row r="26" spans="1:7">
      <c r="A26" s="94">
        <v>7</v>
      </c>
      <c r="B26" s="67">
        <f t="shared" si="0"/>
        <v>43837</v>
      </c>
      <c r="C26" s="106" t="s">
        <v>16</v>
      </c>
      <c r="D26" s="18">
        <f>ROUND((C16*0.9)/42,2)</f>
        <v>1133640</v>
      </c>
      <c r="E26" s="96">
        <f t="shared" si="1"/>
        <v>46479240.020000011</v>
      </c>
      <c r="G26" s="156"/>
    </row>
    <row r="27" spans="1:7">
      <c r="A27" s="94">
        <v>8</v>
      </c>
      <c r="B27" s="67">
        <f t="shared" si="0"/>
        <v>43868</v>
      </c>
      <c r="C27" s="106" t="s">
        <v>17</v>
      </c>
      <c r="D27" s="18">
        <f>D26</f>
        <v>1133640</v>
      </c>
      <c r="E27" s="96">
        <f t="shared" si="1"/>
        <v>45345600.020000011</v>
      </c>
    </row>
    <row r="28" spans="1:7">
      <c r="A28" s="94">
        <v>9</v>
      </c>
      <c r="B28" s="67">
        <f t="shared" si="0"/>
        <v>43897</v>
      </c>
      <c r="C28" s="106" t="s">
        <v>18</v>
      </c>
      <c r="D28" s="18">
        <f t="shared" ref="D28:D66" si="3">D27</f>
        <v>1133640</v>
      </c>
      <c r="E28" s="96">
        <f t="shared" si="1"/>
        <v>44211960.020000011</v>
      </c>
    </row>
    <row r="29" spans="1:7">
      <c r="A29" s="94">
        <v>5</v>
      </c>
      <c r="B29" s="67">
        <f t="shared" si="0"/>
        <v>43928</v>
      </c>
      <c r="C29" s="106" t="s">
        <v>19</v>
      </c>
      <c r="D29" s="18">
        <f t="shared" si="3"/>
        <v>1133640</v>
      </c>
      <c r="E29" s="96">
        <f t="shared" si="1"/>
        <v>43078320.020000011</v>
      </c>
    </row>
    <row r="30" spans="1:7">
      <c r="A30" s="94">
        <v>6</v>
      </c>
      <c r="B30" s="67">
        <f t="shared" si="0"/>
        <v>43958</v>
      </c>
      <c r="C30" s="106" t="s">
        <v>20</v>
      </c>
      <c r="D30" s="18">
        <f t="shared" si="3"/>
        <v>1133640</v>
      </c>
      <c r="E30" s="96">
        <f t="shared" si="1"/>
        <v>41944680.020000011</v>
      </c>
    </row>
    <row r="31" spans="1:7">
      <c r="A31" s="94">
        <v>7</v>
      </c>
      <c r="B31" s="67">
        <f t="shared" si="0"/>
        <v>43989</v>
      </c>
      <c r="C31" s="106" t="s">
        <v>21</v>
      </c>
      <c r="D31" s="18">
        <f t="shared" si="3"/>
        <v>1133640</v>
      </c>
      <c r="E31" s="96">
        <f t="shared" si="1"/>
        <v>40811040.020000011</v>
      </c>
    </row>
    <row r="32" spans="1:7">
      <c r="A32" s="94">
        <v>8</v>
      </c>
      <c r="B32" s="67">
        <f t="shared" si="0"/>
        <v>44019</v>
      </c>
      <c r="C32" s="106" t="s">
        <v>22</v>
      </c>
      <c r="D32" s="18">
        <f t="shared" si="3"/>
        <v>1133640</v>
      </c>
      <c r="E32" s="96">
        <f t="shared" si="1"/>
        <v>39677400.020000011</v>
      </c>
    </row>
    <row r="33" spans="1:5">
      <c r="A33" s="94">
        <v>9</v>
      </c>
      <c r="B33" s="67">
        <f t="shared" si="0"/>
        <v>44050</v>
      </c>
      <c r="C33" s="106" t="s">
        <v>23</v>
      </c>
      <c r="D33" s="18">
        <f t="shared" si="3"/>
        <v>1133640</v>
      </c>
      <c r="E33" s="96">
        <f t="shared" si="1"/>
        <v>38543760.020000011</v>
      </c>
    </row>
    <row r="34" spans="1:5">
      <c r="A34" s="94">
        <v>10</v>
      </c>
      <c r="B34" s="67">
        <f t="shared" si="0"/>
        <v>44081</v>
      </c>
      <c r="C34" s="106" t="s">
        <v>24</v>
      </c>
      <c r="D34" s="18">
        <f t="shared" si="3"/>
        <v>1133640</v>
      </c>
      <c r="E34" s="96">
        <f t="shared" si="1"/>
        <v>37410120.020000011</v>
      </c>
    </row>
    <row r="35" spans="1:5">
      <c r="A35" s="94">
        <v>11</v>
      </c>
      <c r="B35" s="67">
        <f t="shared" si="0"/>
        <v>44111</v>
      </c>
      <c r="C35" s="106" t="s">
        <v>25</v>
      </c>
      <c r="D35" s="18">
        <f t="shared" si="3"/>
        <v>1133640</v>
      </c>
      <c r="E35" s="96">
        <f t="shared" si="1"/>
        <v>36276480.020000011</v>
      </c>
    </row>
    <row r="36" spans="1:5">
      <c r="A36" s="94">
        <v>12</v>
      </c>
      <c r="B36" s="67">
        <f t="shared" si="0"/>
        <v>44142</v>
      </c>
      <c r="C36" s="106" t="s">
        <v>26</v>
      </c>
      <c r="D36" s="18">
        <f t="shared" si="3"/>
        <v>1133640</v>
      </c>
      <c r="E36" s="96">
        <f t="shared" si="1"/>
        <v>35142840.020000011</v>
      </c>
    </row>
    <row r="37" spans="1:5">
      <c r="A37" s="94">
        <v>13</v>
      </c>
      <c r="B37" s="67">
        <f t="shared" si="0"/>
        <v>44172</v>
      </c>
      <c r="C37" s="106" t="s">
        <v>27</v>
      </c>
      <c r="D37" s="18">
        <f t="shared" si="3"/>
        <v>1133640</v>
      </c>
      <c r="E37" s="96">
        <f t="shared" si="1"/>
        <v>34009200.020000011</v>
      </c>
    </row>
    <row r="38" spans="1:5">
      <c r="A38" s="94">
        <v>14</v>
      </c>
      <c r="B38" s="67">
        <f t="shared" si="0"/>
        <v>44203</v>
      </c>
      <c r="C38" s="106" t="s">
        <v>28</v>
      </c>
      <c r="D38" s="18">
        <f t="shared" si="3"/>
        <v>1133640</v>
      </c>
      <c r="E38" s="96">
        <f t="shared" si="1"/>
        <v>32875560.020000011</v>
      </c>
    </row>
    <row r="39" spans="1:5">
      <c r="A39" s="94">
        <v>15</v>
      </c>
      <c r="B39" s="67">
        <f t="shared" si="0"/>
        <v>44234</v>
      </c>
      <c r="C39" s="106" t="s">
        <v>29</v>
      </c>
      <c r="D39" s="18">
        <f t="shared" si="3"/>
        <v>1133640</v>
      </c>
      <c r="E39" s="96">
        <f t="shared" si="1"/>
        <v>31741920.020000011</v>
      </c>
    </row>
    <row r="40" spans="1:5">
      <c r="A40" s="94">
        <v>16</v>
      </c>
      <c r="B40" s="67">
        <f t="shared" si="0"/>
        <v>44262</v>
      </c>
      <c r="C40" s="106" t="s">
        <v>30</v>
      </c>
      <c r="D40" s="18">
        <f t="shared" si="3"/>
        <v>1133640</v>
      </c>
      <c r="E40" s="96">
        <f t="shared" si="1"/>
        <v>30608280.020000011</v>
      </c>
    </row>
    <row r="41" spans="1:5">
      <c r="A41" s="94">
        <v>17</v>
      </c>
      <c r="B41" s="67">
        <f t="shared" si="0"/>
        <v>44293</v>
      </c>
      <c r="C41" s="106" t="s">
        <v>31</v>
      </c>
      <c r="D41" s="18">
        <f t="shared" si="3"/>
        <v>1133640</v>
      </c>
      <c r="E41" s="96">
        <f t="shared" si="1"/>
        <v>29474640.020000011</v>
      </c>
    </row>
    <row r="42" spans="1:5">
      <c r="A42" s="94">
        <v>18</v>
      </c>
      <c r="B42" s="67">
        <f t="shared" si="0"/>
        <v>44323</v>
      </c>
      <c r="C42" s="106" t="s">
        <v>32</v>
      </c>
      <c r="D42" s="18">
        <f t="shared" si="3"/>
        <v>1133640</v>
      </c>
      <c r="E42" s="96">
        <f t="shared" si="1"/>
        <v>28341000.020000011</v>
      </c>
    </row>
    <row r="43" spans="1:5">
      <c r="A43" s="94">
        <v>19</v>
      </c>
      <c r="B43" s="67">
        <f t="shared" si="0"/>
        <v>44354</v>
      </c>
      <c r="C43" s="106" t="s">
        <v>33</v>
      </c>
      <c r="D43" s="18">
        <f t="shared" si="3"/>
        <v>1133640</v>
      </c>
      <c r="E43" s="96">
        <f t="shared" si="1"/>
        <v>27207360.020000011</v>
      </c>
    </row>
    <row r="44" spans="1:5">
      <c r="A44" s="94">
        <v>20</v>
      </c>
      <c r="B44" s="67">
        <f t="shared" si="0"/>
        <v>44384</v>
      </c>
      <c r="C44" s="106" t="s">
        <v>34</v>
      </c>
      <c r="D44" s="18">
        <f t="shared" si="3"/>
        <v>1133640</v>
      </c>
      <c r="E44" s="96">
        <f t="shared" si="1"/>
        <v>26073720.020000011</v>
      </c>
    </row>
    <row r="45" spans="1:5">
      <c r="A45" s="94">
        <v>21</v>
      </c>
      <c r="B45" s="67">
        <f t="shared" si="0"/>
        <v>44415</v>
      </c>
      <c r="C45" s="106" t="s">
        <v>35</v>
      </c>
      <c r="D45" s="18">
        <f t="shared" si="3"/>
        <v>1133640</v>
      </c>
      <c r="E45" s="96">
        <f t="shared" si="1"/>
        <v>24940080.020000011</v>
      </c>
    </row>
    <row r="46" spans="1:5">
      <c r="A46" s="94">
        <v>22</v>
      </c>
      <c r="B46" s="67">
        <f t="shared" si="0"/>
        <v>44446</v>
      </c>
      <c r="C46" s="106" t="s">
        <v>36</v>
      </c>
      <c r="D46" s="18">
        <f t="shared" si="3"/>
        <v>1133640</v>
      </c>
      <c r="E46" s="96">
        <f t="shared" si="1"/>
        <v>23806440.020000011</v>
      </c>
    </row>
    <row r="47" spans="1:5">
      <c r="A47" s="94">
        <v>23</v>
      </c>
      <c r="B47" s="67">
        <f t="shared" si="0"/>
        <v>44476</v>
      </c>
      <c r="C47" s="106" t="s">
        <v>37</v>
      </c>
      <c r="D47" s="18">
        <f t="shared" si="3"/>
        <v>1133640</v>
      </c>
      <c r="E47" s="96">
        <f t="shared" si="1"/>
        <v>22672800.020000011</v>
      </c>
    </row>
    <row r="48" spans="1:5">
      <c r="A48" s="94">
        <v>24</v>
      </c>
      <c r="B48" s="67">
        <f t="shared" si="0"/>
        <v>44507</v>
      </c>
      <c r="C48" s="106" t="s">
        <v>38</v>
      </c>
      <c r="D48" s="18">
        <f t="shared" si="3"/>
        <v>1133640</v>
      </c>
      <c r="E48" s="96">
        <f t="shared" si="1"/>
        <v>21539160.020000011</v>
      </c>
    </row>
    <row r="49" spans="1:5">
      <c r="A49" s="94">
        <v>25</v>
      </c>
      <c r="B49" s="67">
        <f t="shared" si="0"/>
        <v>44537</v>
      </c>
      <c r="C49" s="106" t="s">
        <v>39</v>
      </c>
      <c r="D49" s="18">
        <f t="shared" si="3"/>
        <v>1133640</v>
      </c>
      <c r="E49" s="96">
        <f t="shared" si="1"/>
        <v>20405520.020000011</v>
      </c>
    </row>
    <row r="50" spans="1:5">
      <c r="A50" s="94">
        <v>26</v>
      </c>
      <c r="B50" s="67">
        <f t="shared" si="0"/>
        <v>44568</v>
      </c>
      <c r="C50" s="106" t="s">
        <v>74</v>
      </c>
      <c r="D50" s="18">
        <f t="shared" si="3"/>
        <v>1133640</v>
      </c>
      <c r="E50" s="96">
        <f t="shared" si="1"/>
        <v>19271880.020000011</v>
      </c>
    </row>
    <row r="51" spans="1:5">
      <c r="A51" s="94">
        <v>27</v>
      </c>
      <c r="B51" s="67">
        <f t="shared" si="0"/>
        <v>44599</v>
      </c>
      <c r="C51" s="106" t="s">
        <v>75</v>
      </c>
      <c r="D51" s="18">
        <f t="shared" si="3"/>
        <v>1133640</v>
      </c>
      <c r="E51" s="96">
        <f t="shared" si="1"/>
        <v>18138240.020000011</v>
      </c>
    </row>
    <row r="52" spans="1:5">
      <c r="A52" s="94">
        <v>28</v>
      </c>
      <c r="B52" s="67">
        <f t="shared" si="0"/>
        <v>44627</v>
      </c>
      <c r="C52" s="106" t="s">
        <v>76</v>
      </c>
      <c r="D52" s="18">
        <f t="shared" si="3"/>
        <v>1133640</v>
      </c>
      <c r="E52" s="96">
        <f t="shared" si="1"/>
        <v>17004600.020000011</v>
      </c>
    </row>
    <row r="53" spans="1:5">
      <c r="A53" s="94">
        <v>29</v>
      </c>
      <c r="B53" s="67">
        <f t="shared" si="0"/>
        <v>44658</v>
      </c>
      <c r="C53" s="106" t="s">
        <v>77</v>
      </c>
      <c r="D53" s="18">
        <f t="shared" si="3"/>
        <v>1133640</v>
      </c>
      <c r="E53" s="96">
        <f t="shared" si="1"/>
        <v>15870960.020000011</v>
      </c>
    </row>
    <row r="54" spans="1:5">
      <c r="A54" s="94">
        <v>30</v>
      </c>
      <c r="B54" s="67">
        <f t="shared" si="0"/>
        <v>44688</v>
      </c>
      <c r="C54" s="106" t="s">
        <v>78</v>
      </c>
      <c r="D54" s="18">
        <f t="shared" si="3"/>
        <v>1133640</v>
      </c>
      <c r="E54" s="96">
        <f t="shared" si="1"/>
        <v>14737320.020000011</v>
      </c>
    </row>
    <row r="55" spans="1:5">
      <c r="A55" s="94">
        <v>31</v>
      </c>
      <c r="B55" s="67">
        <f t="shared" si="0"/>
        <v>44719</v>
      </c>
      <c r="C55" s="106" t="s">
        <v>79</v>
      </c>
      <c r="D55" s="18">
        <f t="shared" si="3"/>
        <v>1133640</v>
      </c>
      <c r="E55" s="96">
        <f t="shared" si="1"/>
        <v>13603680.020000011</v>
      </c>
    </row>
    <row r="56" spans="1:5">
      <c r="A56" s="94">
        <v>32</v>
      </c>
      <c r="B56" s="67">
        <f t="shared" si="0"/>
        <v>44749</v>
      </c>
      <c r="C56" s="106" t="s">
        <v>86</v>
      </c>
      <c r="D56" s="18">
        <f t="shared" si="3"/>
        <v>1133640</v>
      </c>
      <c r="E56" s="96">
        <f t="shared" si="1"/>
        <v>12470040.020000011</v>
      </c>
    </row>
    <row r="57" spans="1:5">
      <c r="A57" s="94">
        <v>33</v>
      </c>
      <c r="B57" s="67">
        <f t="shared" si="0"/>
        <v>44780</v>
      </c>
      <c r="C57" s="106" t="s">
        <v>87</v>
      </c>
      <c r="D57" s="18">
        <f t="shared" si="3"/>
        <v>1133640</v>
      </c>
      <c r="E57" s="96">
        <f t="shared" si="1"/>
        <v>11336400.020000011</v>
      </c>
    </row>
    <row r="58" spans="1:5">
      <c r="A58" s="94">
        <v>34</v>
      </c>
      <c r="B58" s="67">
        <f t="shared" si="0"/>
        <v>44811</v>
      </c>
      <c r="C58" s="106" t="s">
        <v>88</v>
      </c>
      <c r="D58" s="18">
        <f t="shared" si="3"/>
        <v>1133640</v>
      </c>
      <c r="E58" s="96">
        <f t="shared" si="1"/>
        <v>10202760.020000011</v>
      </c>
    </row>
    <row r="59" spans="1:5">
      <c r="A59" s="94">
        <v>35</v>
      </c>
      <c r="B59" s="67">
        <f t="shared" si="0"/>
        <v>44841</v>
      </c>
      <c r="C59" s="106" t="s">
        <v>89</v>
      </c>
      <c r="D59" s="18">
        <f t="shared" si="3"/>
        <v>1133640</v>
      </c>
      <c r="E59" s="96">
        <f t="shared" si="1"/>
        <v>9069120.0200000107</v>
      </c>
    </row>
    <row r="60" spans="1:5">
      <c r="A60" s="94">
        <v>36</v>
      </c>
      <c r="B60" s="67">
        <f t="shared" si="0"/>
        <v>44872</v>
      </c>
      <c r="C60" s="106" t="s">
        <v>90</v>
      </c>
      <c r="D60" s="18">
        <f t="shared" si="3"/>
        <v>1133640</v>
      </c>
      <c r="E60" s="96">
        <f t="shared" si="1"/>
        <v>7935480.0200000107</v>
      </c>
    </row>
    <row r="61" spans="1:5">
      <c r="A61" s="94">
        <v>37</v>
      </c>
      <c r="B61" s="67">
        <f t="shared" si="0"/>
        <v>44902</v>
      </c>
      <c r="C61" s="106" t="s">
        <v>91</v>
      </c>
      <c r="D61" s="18">
        <f t="shared" si="3"/>
        <v>1133640</v>
      </c>
      <c r="E61" s="96">
        <f t="shared" si="1"/>
        <v>6801840.0200000107</v>
      </c>
    </row>
    <row r="62" spans="1:5">
      <c r="A62" s="94">
        <v>38</v>
      </c>
      <c r="B62" s="67">
        <f t="shared" si="0"/>
        <v>44933</v>
      </c>
      <c r="C62" s="106" t="s">
        <v>92</v>
      </c>
      <c r="D62" s="18">
        <f t="shared" si="3"/>
        <v>1133640</v>
      </c>
      <c r="E62" s="96">
        <f t="shared" si="1"/>
        <v>5668200.0200000107</v>
      </c>
    </row>
    <row r="63" spans="1:5">
      <c r="A63" s="94">
        <v>39</v>
      </c>
      <c r="B63" s="67">
        <f t="shared" si="0"/>
        <v>44964</v>
      </c>
      <c r="C63" s="106" t="s">
        <v>93</v>
      </c>
      <c r="D63" s="18">
        <f t="shared" si="3"/>
        <v>1133640</v>
      </c>
      <c r="E63" s="96">
        <f t="shared" si="1"/>
        <v>4534560.0200000107</v>
      </c>
    </row>
    <row r="64" spans="1:5">
      <c r="A64" s="94">
        <v>40</v>
      </c>
      <c r="B64" s="67">
        <f t="shared" si="0"/>
        <v>44992</v>
      </c>
      <c r="C64" s="106" t="s">
        <v>94</v>
      </c>
      <c r="D64" s="18">
        <f t="shared" si="3"/>
        <v>1133640</v>
      </c>
      <c r="E64" s="96">
        <f t="shared" si="1"/>
        <v>3400920.0200000107</v>
      </c>
    </row>
    <row r="65" spans="1:5">
      <c r="A65" s="94">
        <v>41</v>
      </c>
      <c r="B65" s="67">
        <f t="shared" si="0"/>
        <v>45023</v>
      </c>
      <c r="C65" s="106" t="s">
        <v>95</v>
      </c>
      <c r="D65" s="18">
        <f t="shared" si="3"/>
        <v>1133640</v>
      </c>
      <c r="E65" s="96">
        <f t="shared" si="1"/>
        <v>2267280.0200000107</v>
      </c>
    </row>
    <row r="66" spans="1:5">
      <c r="A66" s="94">
        <v>42</v>
      </c>
      <c r="B66" s="67">
        <f t="shared" si="0"/>
        <v>45053</v>
      </c>
      <c r="C66" s="106" t="s">
        <v>96</v>
      </c>
      <c r="D66" s="18">
        <f t="shared" si="3"/>
        <v>1133640</v>
      </c>
      <c r="E66" s="96">
        <f t="shared" si="1"/>
        <v>1133640.0200000107</v>
      </c>
    </row>
    <row r="67" spans="1:5">
      <c r="A67" s="168">
        <v>43</v>
      </c>
      <c r="B67" s="100">
        <f t="shared" si="0"/>
        <v>45084</v>
      </c>
      <c r="C67" s="169" t="s">
        <v>97</v>
      </c>
      <c r="D67" s="29">
        <f>C16-SUM(D19:D66)</f>
        <v>1133640.0199999958</v>
      </c>
      <c r="E67" s="170">
        <f t="shared" si="1"/>
        <v>1.4901161193847656E-8</v>
      </c>
    </row>
    <row r="68" spans="1:5">
      <c r="A68" s="83"/>
      <c r="B68" s="84"/>
      <c r="C68" s="85" t="s">
        <v>40</v>
      </c>
      <c r="D68" s="86">
        <f>SUM(D19:D67)</f>
        <v>52903200</v>
      </c>
      <c r="E68" s="87"/>
    </row>
    <row r="69" spans="1:5">
      <c r="A69" s="71" t="s">
        <v>41</v>
      </c>
      <c r="B69" s="72"/>
      <c r="D69" s="13"/>
    </row>
    <row r="70" spans="1:5">
      <c r="A70" s="73" t="s">
        <v>49</v>
      </c>
      <c r="D70" s="13"/>
    </row>
    <row r="71" spans="1:5">
      <c r="A71" s="73" t="s">
        <v>50</v>
      </c>
      <c r="D71" s="13"/>
    </row>
    <row r="72" spans="1:5">
      <c r="A72" s="73" t="s">
        <v>53</v>
      </c>
    </row>
    <row r="73" spans="1:5">
      <c r="A73" s="73" t="s">
        <v>42</v>
      </c>
    </row>
    <row r="74" spans="1:5">
      <c r="A74" s="73" t="s">
        <v>43</v>
      </c>
    </row>
    <row r="75" spans="1:5" ht="15" customHeight="1">
      <c r="A75" s="73"/>
    </row>
    <row r="76" spans="1:5">
      <c r="A76" s="53" t="s">
        <v>44</v>
      </c>
    </row>
    <row r="78" spans="1:5">
      <c r="A78" s="74"/>
      <c r="D78" s="74"/>
    </row>
    <row r="79" spans="1:5">
      <c r="A79" s="75" t="s">
        <v>45</v>
      </c>
      <c r="D79" s="75" t="s">
        <v>45</v>
      </c>
    </row>
  </sheetData>
  <sheetProtection algorithmName="SHA-512" hashValue="I377RkXEcMHGllFNQ3C39nWVMTO+fGKNndbPP7rioPjXme/f2hyU1f+eNFudYJRtKtBilmGw8hQxE24XKpDICg==" saltValue="yV02S45NZ23SVyRJbSAuiA==" spinCount="100000" sheet="1" objects="1" scenarios="1" selectLockedCells="1"/>
  <mergeCells count="1">
    <mergeCell ref="B5:C5"/>
  </mergeCells>
  <hyperlinks>
    <hyperlink ref="B1" location="'DATA SHEET'!A1" display="HIGHLANDS PRIME, INC." xr:uid="{00000000-0004-0000-1000-000000000000}"/>
    <hyperlink ref="H2" location="'DATA SHEET'!A1" display="back to input tab" xr:uid="{00000000-0004-0000-1000-000001000000}"/>
  </hyperlinks>
  <printOptions horizontalCentered="1"/>
  <pageMargins left="0.7" right="0.7" top="0.75" bottom="0.75" header="0.3" footer="0.3"/>
  <pageSetup paperSize="258" scale="57" orientation="portrait" r:id="rId1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rowBreaks count="1" manualBreakCount="1">
    <brk id="45" max="4" man="1"/>
  </rowBreaks>
  <ignoredErrors>
    <ignoredError sqref="D26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6">
    <tabColor rgb="FFFF9900"/>
    <pageSetUpPr fitToPage="1"/>
  </sheetPr>
  <dimension ref="A1:I91"/>
  <sheetViews>
    <sheetView topLeftCell="A2" zoomScaleNormal="100" workbookViewId="0">
      <selection activeCell="H2" sqref="H2"/>
    </sheetView>
  </sheetViews>
  <sheetFormatPr baseColWidth="10" defaultColWidth="9.1640625" defaultRowHeight="15"/>
  <cols>
    <col min="1" max="1" width="18.6640625" style="32" customWidth="1"/>
    <col min="2" max="2" width="12.6640625" style="32" customWidth="1"/>
    <col min="3" max="5" width="15.6640625" style="32" customWidth="1"/>
    <col min="6" max="6" width="9.1640625" style="32"/>
    <col min="7" max="7" width="9.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62" t="s">
        <v>159</v>
      </c>
      <c r="I2" s="36"/>
    </row>
    <row r="3" spans="1:9">
      <c r="B3" s="35" t="s">
        <v>6</v>
      </c>
    </row>
    <row r="5" spans="1:9">
      <c r="A5" s="37" t="s">
        <v>1</v>
      </c>
      <c r="B5" s="193" t="str">
        <f>'DATA SHEET'!C7</f>
        <v xml:space="preserve"> </v>
      </c>
      <c r="C5" s="193"/>
      <c r="D5" s="38"/>
      <c r="E5" s="39"/>
    </row>
    <row r="6" spans="1:9">
      <c r="A6" s="40" t="s">
        <v>2</v>
      </c>
      <c r="B6" s="41" t="str">
        <f>VLOOKUP('DATA SHEET'!C8, 'Price List'!A1:C6, 1, FALSE)</f>
        <v>8 Birch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294.24</v>
      </c>
      <c r="C7" s="44"/>
      <c r="D7" s="42"/>
      <c r="E7" s="43"/>
    </row>
    <row r="8" spans="1:9">
      <c r="A8" s="40" t="s">
        <v>61</v>
      </c>
      <c r="B8" s="45">
        <f>VLOOKUP('DATA SHEET'!C8, 'Price List'!A1:C6, 3, FALSE)</f>
        <v>53903200</v>
      </c>
      <c r="C8" s="45"/>
      <c r="D8" s="46"/>
      <c r="E8" s="43"/>
    </row>
    <row r="9" spans="1:9">
      <c r="A9" s="47" t="s">
        <v>8</v>
      </c>
      <c r="B9" s="48" t="s">
        <v>164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57</v>
      </c>
      <c r="C12" s="13">
        <f>B8-1000000</f>
        <v>52903200</v>
      </c>
      <c r="D12" s="52"/>
      <c r="E12" s="51"/>
    </row>
    <row r="13" spans="1:9" ht="18">
      <c r="A13" s="53" t="s">
        <v>163</v>
      </c>
      <c r="B13" s="15">
        <f>+VLOOKUP(B6,'Price List'!A1:D6,4,)</f>
        <v>0</v>
      </c>
      <c r="C13" s="31">
        <f>IF(B13&gt;VLOOKUP(B6,'Price List'!A1:D6,4,0),"beyond maximum discount",(C12*B13))</f>
        <v>0</v>
      </c>
      <c r="D13" s="52"/>
      <c r="E13" s="51"/>
    </row>
    <row r="14" spans="1:9">
      <c r="A14" s="53"/>
      <c r="B14" s="55"/>
      <c r="C14" s="13">
        <f>C12-C13</f>
        <v>52903200</v>
      </c>
      <c r="D14" s="52"/>
      <c r="E14" s="51"/>
    </row>
    <row r="15" spans="1:9">
      <c r="A15" s="53" t="s">
        <v>62</v>
      </c>
      <c r="B15" s="53"/>
      <c r="C15" s="20">
        <v>1000000</v>
      </c>
      <c r="D15" s="57"/>
      <c r="E15" s="51"/>
      <c r="F15" s="56"/>
    </row>
    <row r="16" spans="1:9" ht="16" thickBot="1">
      <c r="A16" s="35" t="s">
        <v>47</v>
      </c>
      <c r="B16" s="35"/>
      <c r="C16" s="21">
        <f>C14+C15</f>
        <v>53903200</v>
      </c>
      <c r="D16" s="58"/>
      <c r="E16" s="59"/>
      <c r="F16" s="60"/>
    </row>
    <row r="17" spans="1:7" ht="16" thickTop="1">
      <c r="B17" s="61"/>
      <c r="C17" s="23"/>
      <c r="D17" s="59"/>
      <c r="E17" s="62"/>
    </row>
    <row r="18" spans="1:7">
      <c r="A18" s="88" t="s">
        <v>10</v>
      </c>
      <c r="B18" s="88" t="s">
        <v>11</v>
      </c>
      <c r="C18" s="89" t="s">
        <v>12</v>
      </c>
      <c r="D18" s="89" t="s">
        <v>13</v>
      </c>
      <c r="E18" s="90" t="s">
        <v>14</v>
      </c>
    </row>
    <row r="19" spans="1:7">
      <c r="A19" s="91">
        <v>0</v>
      </c>
      <c r="B19" s="92">
        <f>'DATA SHEET'!C9</f>
        <v>43623</v>
      </c>
      <c r="C19" s="64" t="s">
        <v>15</v>
      </c>
      <c r="D19" s="16">
        <v>100000</v>
      </c>
      <c r="E19" s="93">
        <f>C16-D19</f>
        <v>53803200</v>
      </c>
    </row>
    <row r="20" spans="1:7">
      <c r="A20" s="94">
        <v>1</v>
      </c>
      <c r="B20" s="95">
        <f>EDATE(B19,1)</f>
        <v>43653</v>
      </c>
      <c r="C20" s="66" t="s">
        <v>165</v>
      </c>
      <c r="D20" s="18">
        <f>ROUND(((C16*1)-D19)/60,2)</f>
        <v>896720</v>
      </c>
      <c r="E20" s="96">
        <f>E19-D20</f>
        <v>52906480</v>
      </c>
      <c r="G20" s="156"/>
    </row>
    <row r="21" spans="1:7">
      <c r="A21" s="94">
        <v>2</v>
      </c>
      <c r="B21" s="95">
        <f t="shared" ref="B21:B79" si="0">EDATE(B20,1)</f>
        <v>43684</v>
      </c>
      <c r="C21" s="66" t="s">
        <v>166</v>
      </c>
      <c r="D21" s="18">
        <f>D20</f>
        <v>896720</v>
      </c>
      <c r="E21" s="96">
        <f t="shared" ref="E21:E79" si="1">E20-D21</f>
        <v>52009760</v>
      </c>
    </row>
    <row r="22" spans="1:7">
      <c r="A22" s="94">
        <v>3</v>
      </c>
      <c r="B22" s="95">
        <f t="shared" si="0"/>
        <v>43715</v>
      </c>
      <c r="C22" s="66" t="s">
        <v>167</v>
      </c>
      <c r="D22" s="18">
        <f t="shared" ref="D22:D25" si="2">D21</f>
        <v>896720</v>
      </c>
      <c r="E22" s="96">
        <f t="shared" si="1"/>
        <v>51113040</v>
      </c>
    </row>
    <row r="23" spans="1:7">
      <c r="A23" s="94">
        <v>4</v>
      </c>
      <c r="B23" s="95">
        <f t="shared" si="0"/>
        <v>43745</v>
      </c>
      <c r="C23" s="66" t="s">
        <v>168</v>
      </c>
      <c r="D23" s="18">
        <f t="shared" si="2"/>
        <v>896720</v>
      </c>
      <c r="E23" s="96">
        <f t="shared" si="1"/>
        <v>50216320</v>
      </c>
    </row>
    <row r="24" spans="1:7">
      <c r="A24" s="94">
        <v>5</v>
      </c>
      <c r="B24" s="95">
        <f t="shared" si="0"/>
        <v>43776</v>
      </c>
      <c r="C24" s="66" t="s">
        <v>169</v>
      </c>
      <c r="D24" s="18">
        <f t="shared" si="2"/>
        <v>896720</v>
      </c>
      <c r="E24" s="96">
        <f t="shared" si="1"/>
        <v>49319600</v>
      </c>
    </row>
    <row r="25" spans="1:7">
      <c r="A25" s="94">
        <v>6</v>
      </c>
      <c r="B25" s="95">
        <f t="shared" si="0"/>
        <v>43806</v>
      </c>
      <c r="C25" s="66" t="s">
        <v>170</v>
      </c>
      <c r="D25" s="18">
        <f t="shared" si="2"/>
        <v>896720</v>
      </c>
      <c r="E25" s="96">
        <f t="shared" si="1"/>
        <v>48422880</v>
      </c>
    </row>
    <row r="26" spans="1:7">
      <c r="A26" s="94">
        <v>7</v>
      </c>
      <c r="B26" s="95">
        <f t="shared" si="0"/>
        <v>43837</v>
      </c>
      <c r="C26" s="66" t="s">
        <v>171</v>
      </c>
      <c r="D26" s="154">
        <f>D25</f>
        <v>896720</v>
      </c>
      <c r="E26" s="96">
        <f t="shared" si="1"/>
        <v>47526160</v>
      </c>
      <c r="G26" s="156"/>
    </row>
    <row r="27" spans="1:7">
      <c r="A27" s="94">
        <v>8</v>
      </c>
      <c r="B27" s="95">
        <f t="shared" si="0"/>
        <v>43868</v>
      </c>
      <c r="C27" s="66" t="s">
        <v>172</v>
      </c>
      <c r="D27" s="18">
        <f>D26</f>
        <v>896720</v>
      </c>
      <c r="E27" s="96">
        <f t="shared" si="1"/>
        <v>46629440</v>
      </c>
    </row>
    <row r="28" spans="1:7">
      <c r="A28" s="94">
        <v>9</v>
      </c>
      <c r="B28" s="95">
        <f t="shared" si="0"/>
        <v>43897</v>
      </c>
      <c r="C28" s="66" t="s">
        <v>173</v>
      </c>
      <c r="D28" s="18">
        <f t="shared" ref="D28:D79" si="3">D27</f>
        <v>896720</v>
      </c>
      <c r="E28" s="96">
        <f t="shared" si="1"/>
        <v>45732720</v>
      </c>
    </row>
    <row r="29" spans="1:7">
      <c r="A29" s="94">
        <v>5</v>
      </c>
      <c r="B29" s="95">
        <f t="shared" si="0"/>
        <v>43928</v>
      </c>
      <c r="C29" s="66" t="s">
        <v>174</v>
      </c>
      <c r="D29" s="18">
        <f t="shared" si="3"/>
        <v>896720</v>
      </c>
      <c r="E29" s="96">
        <f t="shared" si="1"/>
        <v>44836000</v>
      </c>
    </row>
    <row r="30" spans="1:7">
      <c r="A30" s="94">
        <v>6</v>
      </c>
      <c r="B30" s="95">
        <f t="shared" si="0"/>
        <v>43958</v>
      </c>
      <c r="C30" s="66" t="s">
        <v>175</v>
      </c>
      <c r="D30" s="18">
        <f t="shared" si="3"/>
        <v>896720</v>
      </c>
      <c r="E30" s="96">
        <f t="shared" si="1"/>
        <v>43939280</v>
      </c>
    </row>
    <row r="31" spans="1:7">
      <c r="A31" s="94">
        <v>7</v>
      </c>
      <c r="B31" s="95">
        <f t="shared" si="0"/>
        <v>43989</v>
      </c>
      <c r="C31" s="66" t="s">
        <v>176</v>
      </c>
      <c r="D31" s="18">
        <f t="shared" si="3"/>
        <v>896720</v>
      </c>
      <c r="E31" s="96">
        <f t="shared" si="1"/>
        <v>43042560</v>
      </c>
    </row>
    <row r="32" spans="1:7">
      <c r="A32" s="94">
        <v>8</v>
      </c>
      <c r="B32" s="95">
        <f t="shared" si="0"/>
        <v>44019</v>
      </c>
      <c r="C32" s="66" t="s">
        <v>177</v>
      </c>
      <c r="D32" s="18">
        <f t="shared" si="3"/>
        <v>896720</v>
      </c>
      <c r="E32" s="96">
        <f t="shared" si="1"/>
        <v>42145840</v>
      </c>
    </row>
    <row r="33" spans="1:5">
      <c r="A33" s="94">
        <v>9</v>
      </c>
      <c r="B33" s="95">
        <f t="shared" si="0"/>
        <v>44050</v>
      </c>
      <c r="C33" s="66" t="s">
        <v>178</v>
      </c>
      <c r="D33" s="18">
        <f t="shared" si="3"/>
        <v>896720</v>
      </c>
      <c r="E33" s="96">
        <f t="shared" si="1"/>
        <v>41249120</v>
      </c>
    </row>
    <row r="34" spans="1:5">
      <c r="A34" s="94">
        <v>10</v>
      </c>
      <c r="B34" s="95">
        <f t="shared" si="0"/>
        <v>44081</v>
      </c>
      <c r="C34" s="66" t="s">
        <v>179</v>
      </c>
      <c r="D34" s="18">
        <f t="shared" si="3"/>
        <v>896720</v>
      </c>
      <c r="E34" s="96">
        <f t="shared" si="1"/>
        <v>40352400</v>
      </c>
    </row>
    <row r="35" spans="1:5">
      <c r="A35" s="94">
        <v>11</v>
      </c>
      <c r="B35" s="95">
        <f t="shared" si="0"/>
        <v>44111</v>
      </c>
      <c r="C35" s="66" t="s">
        <v>180</v>
      </c>
      <c r="D35" s="18">
        <f t="shared" si="3"/>
        <v>896720</v>
      </c>
      <c r="E35" s="96">
        <f t="shared" si="1"/>
        <v>39455680</v>
      </c>
    </row>
    <row r="36" spans="1:5">
      <c r="A36" s="94">
        <v>12</v>
      </c>
      <c r="B36" s="95">
        <f t="shared" si="0"/>
        <v>44142</v>
      </c>
      <c r="C36" s="66" t="s">
        <v>181</v>
      </c>
      <c r="D36" s="18">
        <f t="shared" si="3"/>
        <v>896720</v>
      </c>
      <c r="E36" s="96">
        <f t="shared" si="1"/>
        <v>38558960</v>
      </c>
    </row>
    <row r="37" spans="1:5">
      <c r="A37" s="94">
        <v>13</v>
      </c>
      <c r="B37" s="95">
        <f t="shared" si="0"/>
        <v>44172</v>
      </c>
      <c r="C37" s="66" t="s">
        <v>182</v>
      </c>
      <c r="D37" s="18">
        <f t="shared" si="3"/>
        <v>896720</v>
      </c>
      <c r="E37" s="96">
        <f t="shared" si="1"/>
        <v>37662240</v>
      </c>
    </row>
    <row r="38" spans="1:5">
      <c r="A38" s="94">
        <v>14</v>
      </c>
      <c r="B38" s="95">
        <f t="shared" si="0"/>
        <v>44203</v>
      </c>
      <c r="C38" s="66" t="s">
        <v>183</v>
      </c>
      <c r="D38" s="18">
        <f t="shared" si="3"/>
        <v>896720</v>
      </c>
      <c r="E38" s="96">
        <f t="shared" si="1"/>
        <v>36765520</v>
      </c>
    </row>
    <row r="39" spans="1:5">
      <c r="A39" s="94">
        <v>15</v>
      </c>
      <c r="B39" s="95">
        <f t="shared" si="0"/>
        <v>44234</v>
      </c>
      <c r="C39" s="66" t="s">
        <v>184</v>
      </c>
      <c r="D39" s="18">
        <f t="shared" si="3"/>
        <v>896720</v>
      </c>
      <c r="E39" s="96">
        <f t="shared" si="1"/>
        <v>35868800</v>
      </c>
    </row>
    <row r="40" spans="1:5">
      <c r="A40" s="94">
        <v>16</v>
      </c>
      <c r="B40" s="95">
        <f t="shared" si="0"/>
        <v>44262</v>
      </c>
      <c r="C40" s="66" t="s">
        <v>185</v>
      </c>
      <c r="D40" s="18">
        <f t="shared" si="3"/>
        <v>896720</v>
      </c>
      <c r="E40" s="96">
        <f t="shared" si="1"/>
        <v>34972080</v>
      </c>
    </row>
    <row r="41" spans="1:5">
      <c r="A41" s="94">
        <v>17</v>
      </c>
      <c r="B41" s="95">
        <f t="shared" si="0"/>
        <v>44293</v>
      </c>
      <c r="C41" s="66" t="s">
        <v>186</v>
      </c>
      <c r="D41" s="18">
        <f t="shared" si="3"/>
        <v>896720</v>
      </c>
      <c r="E41" s="96">
        <f t="shared" si="1"/>
        <v>34075360</v>
      </c>
    </row>
    <row r="42" spans="1:5">
      <c r="A42" s="94">
        <v>18</v>
      </c>
      <c r="B42" s="95">
        <f t="shared" si="0"/>
        <v>44323</v>
      </c>
      <c r="C42" s="66" t="s">
        <v>187</v>
      </c>
      <c r="D42" s="18">
        <f t="shared" si="3"/>
        <v>896720</v>
      </c>
      <c r="E42" s="96">
        <f t="shared" si="1"/>
        <v>33178640</v>
      </c>
    </row>
    <row r="43" spans="1:5">
      <c r="A43" s="94">
        <v>19</v>
      </c>
      <c r="B43" s="95">
        <f t="shared" si="0"/>
        <v>44354</v>
      </c>
      <c r="C43" s="66" t="s">
        <v>188</v>
      </c>
      <c r="D43" s="18">
        <f t="shared" si="3"/>
        <v>896720</v>
      </c>
      <c r="E43" s="96">
        <f t="shared" si="1"/>
        <v>32281920</v>
      </c>
    </row>
    <row r="44" spans="1:5">
      <c r="A44" s="94">
        <v>20</v>
      </c>
      <c r="B44" s="95">
        <f t="shared" si="0"/>
        <v>44384</v>
      </c>
      <c r="C44" s="66" t="s">
        <v>189</v>
      </c>
      <c r="D44" s="18">
        <f t="shared" si="3"/>
        <v>896720</v>
      </c>
      <c r="E44" s="96">
        <f t="shared" si="1"/>
        <v>31385200</v>
      </c>
    </row>
    <row r="45" spans="1:5">
      <c r="A45" s="94">
        <v>21</v>
      </c>
      <c r="B45" s="95">
        <f t="shared" si="0"/>
        <v>44415</v>
      </c>
      <c r="C45" s="66" t="s">
        <v>190</v>
      </c>
      <c r="D45" s="18">
        <f t="shared" si="3"/>
        <v>896720</v>
      </c>
      <c r="E45" s="96">
        <f t="shared" si="1"/>
        <v>30488480</v>
      </c>
    </row>
    <row r="46" spans="1:5">
      <c r="A46" s="94">
        <v>22</v>
      </c>
      <c r="B46" s="95">
        <f t="shared" si="0"/>
        <v>44446</v>
      </c>
      <c r="C46" s="66" t="s">
        <v>191</v>
      </c>
      <c r="D46" s="18">
        <f t="shared" si="3"/>
        <v>896720</v>
      </c>
      <c r="E46" s="96">
        <f t="shared" si="1"/>
        <v>29591760</v>
      </c>
    </row>
    <row r="47" spans="1:5">
      <c r="A47" s="94">
        <v>23</v>
      </c>
      <c r="B47" s="95">
        <f t="shared" si="0"/>
        <v>44476</v>
      </c>
      <c r="C47" s="66" t="s">
        <v>192</v>
      </c>
      <c r="D47" s="18">
        <f t="shared" si="3"/>
        <v>896720</v>
      </c>
      <c r="E47" s="96">
        <f t="shared" si="1"/>
        <v>28695040</v>
      </c>
    </row>
    <row r="48" spans="1:5">
      <c r="A48" s="94">
        <v>24</v>
      </c>
      <c r="B48" s="95">
        <f t="shared" si="0"/>
        <v>44507</v>
      </c>
      <c r="C48" s="66" t="s">
        <v>193</v>
      </c>
      <c r="D48" s="18">
        <f t="shared" si="3"/>
        <v>896720</v>
      </c>
      <c r="E48" s="96">
        <f t="shared" si="1"/>
        <v>27798320</v>
      </c>
    </row>
    <row r="49" spans="1:5">
      <c r="A49" s="94">
        <v>25</v>
      </c>
      <c r="B49" s="95">
        <f t="shared" si="0"/>
        <v>44537</v>
      </c>
      <c r="C49" s="66" t="s">
        <v>194</v>
      </c>
      <c r="D49" s="18">
        <f t="shared" si="3"/>
        <v>896720</v>
      </c>
      <c r="E49" s="96">
        <f t="shared" si="1"/>
        <v>26901600</v>
      </c>
    </row>
    <row r="50" spans="1:5">
      <c r="A50" s="94">
        <v>26</v>
      </c>
      <c r="B50" s="95">
        <f t="shared" si="0"/>
        <v>44568</v>
      </c>
      <c r="C50" s="66" t="s">
        <v>195</v>
      </c>
      <c r="D50" s="18">
        <f t="shared" si="3"/>
        <v>896720</v>
      </c>
      <c r="E50" s="96">
        <f t="shared" si="1"/>
        <v>26004880</v>
      </c>
    </row>
    <row r="51" spans="1:5">
      <c r="A51" s="94">
        <v>27</v>
      </c>
      <c r="B51" s="95">
        <f t="shared" si="0"/>
        <v>44599</v>
      </c>
      <c r="C51" s="66" t="s">
        <v>196</v>
      </c>
      <c r="D51" s="18">
        <f t="shared" si="3"/>
        <v>896720</v>
      </c>
      <c r="E51" s="96">
        <f t="shared" si="1"/>
        <v>25108160</v>
      </c>
    </row>
    <row r="52" spans="1:5">
      <c r="A52" s="94">
        <v>28</v>
      </c>
      <c r="B52" s="95">
        <f t="shared" si="0"/>
        <v>44627</v>
      </c>
      <c r="C52" s="66" t="s">
        <v>197</v>
      </c>
      <c r="D52" s="18">
        <f t="shared" si="3"/>
        <v>896720</v>
      </c>
      <c r="E52" s="96">
        <f t="shared" si="1"/>
        <v>24211440</v>
      </c>
    </row>
    <row r="53" spans="1:5">
      <c r="A53" s="94">
        <v>29</v>
      </c>
      <c r="B53" s="95">
        <f t="shared" si="0"/>
        <v>44658</v>
      </c>
      <c r="C53" s="66" t="s">
        <v>198</v>
      </c>
      <c r="D53" s="18">
        <f t="shared" si="3"/>
        <v>896720</v>
      </c>
      <c r="E53" s="96">
        <f t="shared" si="1"/>
        <v>23314720</v>
      </c>
    </row>
    <row r="54" spans="1:5">
      <c r="A54" s="94">
        <v>30</v>
      </c>
      <c r="B54" s="95">
        <f t="shared" si="0"/>
        <v>44688</v>
      </c>
      <c r="C54" s="66" t="s">
        <v>199</v>
      </c>
      <c r="D54" s="18">
        <f t="shared" si="3"/>
        <v>896720</v>
      </c>
      <c r="E54" s="96">
        <f t="shared" si="1"/>
        <v>22418000</v>
      </c>
    </row>
    <row r="55" spans="1:5">
      <c r="A55" s="94">
        <v>31</v>
      </c>
      <c r="B55" s="95">
        <f t="shared" si="0"/>
        <v>44719</v>
      </c>
      <c r="C55" s="66" t="s">
        <v>200</v>
      </c>
      <c r="D55" s="18">
        <f t="shared" si="3"/>
        <v>896720</v>
      </c>
      <c r="E55" s="96">
        <f t="shared" si="1"/>
        <v>21521280</v>
      </c>
    </row>
    <row r="56" spans="1:5">
      <c r="A56" s="94">
        <v>32</v>
      </c>
      <c r="B56" s="95">
        <f t="shared" si="0"/>
        <v>44749</v>
      </c>
      <c r="C56" s="66" t="s">
        <v>201</v>
      </c>
      <c r="D56" s="18">
        <f t="shared" si="3"/>
        <v>896720</v>
      </c>
      <c r="E56" s="96">
        <f t="shared" si="1"/>
        <v>20624560</v>
      </c>
    </row>
    <row r="57" spans="1:5">
      <c r="A57" s="94">
        <v>33</v>
      </c>
      <c r="B57" s="95">
        <f t="shared" si="0"/>
        <v>44780</v>
      </c>
      <c r="C57" s="66" t="s">
        <v>202</v>
      </c>
      <c r="D57" s="18">
        <f t="shared" si="3"/>
        <v>896720</v>
      </c>
      <c r="E57" s="96">
        <f t="shared" si="1"/>
        <v>19727840</v>
      </c>
    </row>
    <row r="58" spans="1:5">
      <c r="A58" s="94">
        <v>34</v>
      </c>
      <c r="B58" s="95">
        <f t="shared" si="0"/>
        <v>44811</v>
      </c>
      <c r="C58" s="66" t="s">
        <v>203</v>
      </c>
      <c r="D58" s="18">
        <f t="shared" si="3"/>
        <v>896720</v>
      </c>
      <c r="E58" s="96">
        <f t="shared" si="1"/>
        <v>18831120</v>
      </c>
    </row>
    <row r="59" spans="1:5">
      <c r="A59" s="94">
        <v>35</v>
      </c>
      <c r="B59" s="95">
        <f t="shared" si="0"/>
        <v>44841</v>
      </c>
      <c r="C59" s="66" t="s">
        <v>204</v>
      </c>
      <c r="D59" s="18">
        <f t="shared" si="3"/>
        <v>896720</v>
      </c>
      <c r="E59" s="96">
        <f t="shared" si="1"/>
        <v>17934400</v>
      </c>
    </row>
    <row r="60" spans="1:5">
      <c r="A60" s="94">
        <v>36</v>
      </c>
      <c r="B60" s="95">
        <f t="shared" si="0"/>
        <v>44872</v>
      </c>
      <c r="C60" s="66" t="s">
        <v>205</v>
      </c>
      <c r="D60" s="18">
        <f t="shared" si="3"/>
        <v>896720</v>
      </c>
      <c r="E60" s="96">
        <f t="shared" si="1"/>
        <v>17037680</v>
      </c>
    </row>
    <row r="61" spans="1:5">
      <c r="A61" s="94">
        <v>37</v>
      </c>
      <c r="B61" s="95">
        <f t="shared" si="0"/>
        <v>44902</v>
      </c>
      <c r="C61" s="66" t="s">
        <v>206</v>
      </c>
      <c r="D61" s="18">
        <f t="shared" si="3"/>
        <v>896720</v>
      </c>
      <c r="E61" s="96">
        <f t="shared" si="1"/>
        <v>16140960</v>
      </c>
    </row>
    <row r="62" spans="1:5">
      <c r="A62" s="94">
        <v>38</v>
      </c>
      <c r="B62" s="95">
        <f t="shared" si="0"/>
        <v>44933</v>
      </c>
      <c r="C62" s="66" t="s">
        <v>207</v>
      </c>
      <c r="D62" s="18">
        <f t="shared" si="3"/>
        <v>896720</v>
      </c>
      <c r="E62" s="96">
        <f t="shared" si="1"/>
        <v>15244240</v>
      </c>
    </row>
    <row r="63" spans="1:5">
      <c r="A63" s="94">
        <v>39</v>
      </c>
      <c r="B63" s="95">
        <f t="shared" si="0"/>
        <v>44964</v>
      </c>
      <c r="C63" s="66" t="s">
        <v>208</v>
      </c>
      <c r="D63" s="18">
        <f t="shared" si="3"/>
        <v>896720</v>
      </c>
      <c r="E63" s="96">
        <f t="shared" si="1"/>
        <v>14347520</v>
      </c>
    </row>
    <row r="64" spans="1:5">
      <c r="A64" s="94">
        <v>40</v>
      </c>
      <c r="B64" s="95">
        <f t="shared" si="0"/>
        <v>44992</v>
      </c>
      <c r="C64" s="66" t="s">
        <v>209</v>
      </c>
      <c r="D64" s="18">
        <f t="shared" si="3"/>
        <v>896720</v>
      </c>
      <c r="E64" s="96">
        <f t="shared" si="1"/>
        <v>13450800</v>
      </c>
    </row>
    <row r="65" spans="1:5">
      <c r="A65" s="94">
        <v>41</v>
      </c>
      <c r="B65" s="95">
        <f t="shared" si="0"/>
        <v>45023</v>
      </c>
      <c r="C65" s="66" t="s">
        <v>210</v>
      </c>
      <c r="D65" s="18">
        <f t="shared" si="3"/>
        <v>896720</v>
      </c>
      <c r="E65" s="96">
        <f t="shared" si="1"/>
        <v>12554080</v>
      </c>
    </row>
    <row r="66" spans="1:5">
      <c r="A66" s="94">
        <v>42</v>
      </c>
      <c r="B66" s="95">
        <f t="shared" si="0"/>
        <v>45053</v>
      </c>
      <c r="C66" s="66" t="s">
        <v>211</v>
      </c>
      <c r="D66" s="18">
        <f t="shared" si="3"/>
        <v>896720</v>
      </c>
      <c r="E66" s="96">
        <f t="shared" si="1"/>
        <v>11657360</v>
      </c>
    </row>
    <row r="67" spans="1:5">
      <c r="A67" s="94">
        <v>43</v>
      </c>
      <c r="B67" s="95">
        <f t="shared" si="0"/>
        <v>45084</v>
      </c>
      <c r="C67" s="66" t="s">
        <v>212</v>
      </c>
      <c r="D67" s="18">
        <f t="shared" si="3"/>
        <v>896720</v>
      </c>
      <c r="E67" s="170">
        <f t="shared" si="1"/>
        <v>10760640</v>
      </c>
    </row>
    <row r="68" spans="1:5">
      <c r="A68" s="94">
        <v>44</v>
      </c>
      <c r="B68" s="95">
        <f t="shared" si="0"/>
        <v>45114</v>
      </c>
      <c r="C68" s="66" t="s">
        <v>213</v>
      </c>
      <c r="D68" s="18">
        <f t="shared" si="3"/>
        <v>896720</v>
      </c>
      <c r="E68" s="30">
        <f t="shared" si="1"/>
        <v>9863920</v>
      </c>
    </row>
    <row r="69" spans="1:5">
      <c r="A69" s="94">
        <v>45</v>
      </c>
      <c r="B69" s="95">
        <f t="shared" si="0"/>
        <v>45145</v>
      </c>
      <c r="C69" s="66" t="s">
        <v>214</v>
      </c>
      <c r="D69" s="18">
        <f t="shared" si="3"/>
        <v>896720</v>
      </c>
      <c r="E69" s="30">
        <f t="shared" si="1"/>
        <v>8967200</v>
      </c>
    </row>
    <row r="70" spans="1:5">
      <c r="A70" s="94">
        <v>46</v>
      </c>
      <c r="B70" s="95">
        <f t="shared" si="0"/>
        <v>45176</v>
      </c>
      <c r="C70" s="66" t="s">
        <v>215</v>
      </c>
      <c r="D70" s="18">
        <f t="shared" si="3"/>
        <v>896720</v>
      </c>
      <c r="E70" s="30">
        <f t="shared" si="1"/>
        <v>8070480</v>
      </c>
    </row>
    <row r="71" spans="1:5">
      <c r="A71" s="94">
        <v>47</v>
      </c>
      <c r="B71" s="95">
        <f t="shared" si="0"/>
        <v>45206</v>
      </c>
      <c r="C71" s="66" t="s">
        <v>216</v>
      </c>
      <c r="D71" s="18">
        <f t="shared" si="3"/>
        <v>896720</v>
      </c>
      <c r="E71" s="30">
        <f t="shared" si="1"/>
        <v>7173760</v>
      </c>
    </row>
    <row r="72" spans="1:5">
      <c r="A72" s="94">
        <v>48</v>
      </c>
      <c r="B72" s="95">
        <f t="shared" si="0"/>
        <v>45237</v>
      </c>
      <c r="C72" s="66" t="s">
        <v>217</v>
      </c>
      <c r="D72" s="18">
        <f t="shared" si="3"/>
        <v>896720</v>
      </c>
      <c r="E72" s="30">
        <f t="shared" si="1"/>
        <v>6277040</v>
      </c>
    </row>
    <row r="73" spans="1:5">
      <c r="A73" s="94">
        <v>49</v>
      </c>
      <c r="B73" s="95">
        <f t="shared" si="0"/>
        <v>45267</v>
      </c>
      <c r="C73" s="66" t="s">
        <v>218</v>
      </c>
      <c r="D73" s="18">
        <f t="shared" si="3"/>
        <v>896720</v>
      </c>
      <c r="E73" s="19">
        <f t="shared" si="1"/>
        <v>5380320</v>
      </c>
    </row>
    <row r="74" spans="1:5">
      <c r="A74" s="94">
        <v>50</v>
      </c>
      <c r="B74" s="95">
        <f t="shared" si="0"/>
        <v>45298</v>
      </c>
      <c r="C74" s="66" t="s">
        <v>219</v>
      </c>
      <c r="D74" s="18">
        <f t="shared" si="3"/>
        <v>896720</v>
      </c>
      <c r="E74" s="19">
        <f t="shared" si="1"/>
        <v>4483600</v>
      </c>
    </row>
    <row r="75" spans="1:5">
      <c r="A75" s="94">
        <v>51</v>
      </c>
      <c r="B75" s="95">
        <f t="shared" si="0"/>
        <v>45329</v>
      </c>
      <c r="C75" s="66" t="s">
        <v>220</v>
      </c>
      <c r="D75" s="18">
        <f t="shared" si="3"/>
        <v>896720</v>
      </c>
      <c r="E75" s="82">
        <f t="shared" si="1"/>
        <v>3586880</v>
      </c>
    </row>
    <row r="76" spans="1:5">
      <c r="A76" s="94">
        <v>52</v>
      </c>
      <c r="B76" s="95">
        <f t="shared" si="0"/>
        <v>45358</v>
      </c>
      <c r="C76" s="66" t="s">
        <v>221</v>
      </c>
      <c r="D76" s="18">
        <f t="shared" si="3"/>
        <v>896720</v>
      </c>
      <c r="E76" s="19">
        <f t="shared" si="1"/>
        <v>2690160</v>
      </c>
    </row>
    <row r="77" spans="1:5">
      <c r="A77" s="94">
        <v>53</v>
      </c>
      <c r="B77" s="95">
        <f t="shared" si="0"/>
        <v>45389</v>
      </c>
      <c r="C77" s="66" t="s">
        <v>222</v>
      </c>
      <c r="D77" s="18">
        <f t="shared" si="3"/>
        <v>896720</v>
      </c>
      <c r="E77" s="82">
        <f t="shared" si="1"/>
        <v>1793440</v>
      </c>
    </row>
    <row r="78" spans="1:5">
      <c r="A78" s="94">
        <v>54</v>
      </c>
      <c r="B78" s="95">
        <f t="shared" si="0"/>
        <v>45419</v>
      </c>
      <c r="C78" s="66" t="s">
        <v>223</v>
      </c>
      <c r="D78" s="18">
        <f t="shared" si="3"/>
        <v>896720</v>
      </c>
      <c r="E78" s="172">
        <f t="shared" si="1"/>
        <v>896720</v>
      </c>
    </row>
    <row r="79" spans="1:5">
      <c r="A79" s="94">
        <v>55</v>
      </c>
      <c r="B79" s="95">
        <f t="shared" si="0"/>
        <v>45450</v>
      </c>
      <c r="C79" s="66" t="s">
        <v>224</v>
      </c>
      <c r="D79" s="18">
        <f t="shared" si="3"/>
        <v>896720</v>
      </c>
      <c r="E79" s="70">
        <f t="shared" si="1"/>
        <v>0</v>
      </c>
    </row>
    <row r="80" spans="1:5">
      <c r="A80" s="83"/>
      <c r="B80" s="84"/>
      <c r="C80" s="85" t="s">
        <v>40</v>
      </c>
      <c r="D80" s="86">
        <f>SUM(D19:D79)</f>
        <v>53903200</v>
      </c>
      <c r="E80" s="87"/>
    </row>
    <row r="81" spans="1:4">
      <c r="A81" s="71" t="s">
        <v>41</v>
      </c>
      <c r="B81" s="72"/>
      <c r="D81" s="13"/>
    </row>
    <row r="82" spans="1:4">
      <c r="A82" s="73" t="s">
        <v>49</v>
      </c>
      <c r="D82" s="13"/>
    </row>
    <row r="83" spans="1:4">
      <c r="A83" s="73" t="s">
        <v>50</v>
      </c>
      <c r="D83" s="13"/>
    </row>
    <row r="84" spans="1:4">
      <c r="A84" s="73" t="s">
        <v>53</v>
      </c>
    </row>
    <row r="85" spans="1:4">
      <c r="A85" s="73" t="s">
        <v>42</v>
      </c>
    </row>
    <row r="86" spans="1:4">
      <c r="A86" s="73" t="s">
        <v>43</v>
      </c>
    </row>
    <row r="87" spans="1:4" ht="15" customHeight="1">
      <c r="A87" s="73"/>
    </row>
    <row r="88" spans="1:4">
      <c r="A88" s="53" t="s">
        <v>44</v>
      </c>
    </row>
    <row r="90" spans="1:4">
      <c r="A90" s="74"/>
      <c r="D90" s="74"/>
    </row>
    <row r="91" spans="1:4">
      <c r="A91" s="75" t="s">
        <v>45</v>
      </c>
      <c r="D91" s="75" t="s">
        <v>45</v>
      </c>
    </row>
  </sheetData>
  <sheetProtection algorithmName="SHA-512" hashValue="C9cJD4CV7YJrlpN4CxubGYAuFxjcuspvXdTg3ncAc8k7WdiBMedA2EjBzAk5xljbIY1VXirQUwEs3NXBn2SZ6w==" saltValue="xdVKsz1aENwfsHSMoR9TmA==" spinCount="100000" sheet="1" objects="1" scenarios="1" selectLockedCells="1"/>
  <mergeCells count="1">
    <mergeCell ref="B5:C5"/>
  </mergeCells>
  <hyperlinks>
    <hyperlink ref="B1" location="'DATA SHEET'!A1" display="HIGHLANDS PRIME, INC." xr:uid="{00000000-0004-0000-1100-000000000000}"/>
    <hyperlink ref="H2" location="'DATA SHEET'!A1" display="back to input tab" xr:uid="{00000000-0004-0000-1100-000001000000}"/>
  </hyperlinks>
  <printOptions horizontalCentered="1"/>
  <pageMargins left="0.7" right="0.7" top="0.75" bottom="0.75" header="0.3" footer="0.3"/>
  <pageSetup paperSize="258" scale="70" orientation="portrait" r:id="rId1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rowBreaks count="1" manualBreakCount="1">
    <brk id="45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7">
    <tabColor rgb="FF000099"/>
    <pageSetUpPr fitToPage="1"/>
  </sheetPr>
  <dimension ref="A1:I89"/>
  <sheetViews>
    <sheetView topLeftCell="A2" zoomScaleNormal="100" workbookViewId="0">
      <selection activeCell="H2" sqref="H2"/>
    </sheetView>
  </sheetViews>
  <sheetFormatPr baseColWidth="10" defaultColWidth="9.1640625" defaultRowHeight="15"/>
  <cols>
    <col min="1" max="1" width="18.6640625" style="32" customWidth="1"/>
    <col min="2" max="2" width="12.6640625" style="32" customWidth="1"/>
    <col min="3" max="5" width="15.6640625" style="32" customWidth="1"/>
    <col min="6" max="6" width="9.1640625" style="32"/>
    <col min="7" max="7" width="9.5" style="32" bestFit="1" customWidth="1"/>
    <col min="8" max="16384" width="9.1640625" style="32"/>
  </cols>
  <sheetData>
    <row r="1" spans="1:9" ht="20">
      <c r="B1" s="33" t="s">
        <v>4</v>
      </c>
      <c r="E1" s="34" t="s">
        <v>5</v>
      </c>
    </row>
    <row r="2" spans="1:9">
      <c r="B2" s="35" t="s">
        <v>46</v>
      </c>
      <c r="H2" s="173" t="s">
        <v>159</v>
      </c>
      <c r="I2" s="36"/>
    </row>
    <row r="3" spans="1:9">
      <c r="B3" s="35" t="s">
        <v>6</v>
      </c>
    </row>
    <row r="5" spans="1:9">
      <c r="A5" s="37" t="s">
        <v>1</v>
      </c>
      <c r="B5" s="193" t="str">
        <f>'DATA SHEET'!C7</f>
        <v xml:space="preserve"> </v>
      </c>
      <c r="C5" s="193"/>
      <c r="D5" s="38"/>
      <c r="E5" s="39"/>
    </row>
    <row r="6" spans="1:9">
      <c r="A6" s="40" t="s">
        <v>2</v>
      </c>
      <c r="B6" s="41" t="str">
        <f>VLOOKUP('DATA SHEET'!C8, 'Price List'!A1:C6, 1, FALSE)</f>
        <v>8 Birch Circle</v>
      </c>
      <c r="C6" s="41"/>
      <c r="D6" s="42"/>
      <c r="E6" s="43"/>
    </row>
    <row r="7" spans="1:9">
      <c r="A7" s="40" t="s">
        <v>7</v>
      </c>
      <c r="B7" s="44">
        <f>VLOOKUP('DATA SHEET'!C8, 'Price List'!A1:C6, 2, FALSE)</f>
        <v>294.24</v>
      </c>
      <c r="C7" s="44"/>
      <c r="D7" s="42"/>
      <c r="E7" s="43"/>
    </row>
    <row r="8" spans="1:9">
      <c r="A8" s="40" t="s">
        <v>61</v>
      </c>
      <c r="B8" s="45">
        <f>VLOOKUP('DATA SHEET'!C8, 'Price List'!A1:C6, 3, FALSE)</f>
        <v>53903200</v>
      </c>
      <c r="C8" s="45"/>
      <c r="D8" s="46"/>
      <c r="E8" s="43"/>
    </row>
    <row r="9" spans="1:9">
      <c r="A9" s="47" t="s">
        <v>8</v>
      </c>
      <c r="B9" s="48" t="s">
        <v>164</v>
      </c>
      <c r="C9" s="48"/>
      <c r="D9" s="49"/>
      <c r="E9" s="50"/>
    </row>
    <row r="10" spans="1:9">
      <c r="D10" s="51"/>
      <c r="E10" s="51"/>
    </row>
    <row r="11" spans="1:9">
      <c r="A11" s="35" t="s">
        <v>9</v>
      </c>
      <c r="D11" s="52"/>
      <c r="E11" s="51"/>
    </row>
    <row r="12" spans="1:9">
      <c r="A12" s="53" t="s">
        <v>57</v>
      </c>
      <c r="C12" s="13">
        <f>B8-1000000</f>
        <v>52903200</v>
      </c>
      <c r="D12" s="52"/>
      <c r="E12" s="51"/>
    </row>
    <row r="13" spans="1:9">
      <c r="A13" s="53" t="s">
        <v>163</v>
      </c>
      <c r="B13" s="15">
        <f>+VLOOKUP(B6,'Price List'!A1:D6,4,)</f>
        <v>0</v>
      </c>
      <c r="C13" s="13">
        <f>IF(B13&gt;VLOOKUP(B6,'Price List'!A1:D6,4,0),"beyond maximum discount",(C12*B13))</f>
        <v>0</v>
      </c>
      <c r="D13" s="52"/>
      <c r="E13" s="51"/>
    </row>
    <row r="14" spans="1:9" ht="16" thickBot="1">
      <c r="A14" s="35" t="s">
        <v>47</v>
      </c>
      <c r="B14" s="35"/>
      <c r="C14" s="21">
        <f>C12-C13</f>
        <v>52903200</v>
      </c>
      <c r="D14" s="58"/>
      <c r="E14" s="59"/>
      <c r="F14" s="60"/>
    </row>
    <row r="15" spans="1:9" ht="16" thickTop="1">
      <c r="B15" s="61"/>
      <c r="C15" s="23"/>
      <c r="D15" s="59"/>
      <c r="E15" s="62"/>
    </row>
    <row r="16" spans="1:9">
      <c r="A16" s="88" t="s">
        <v>10</v>
      </c>
      <c r="B16" s="88" t="s">
        <v>11</v>
      </c>
      <c r="C16" s="89" t="s">
        <v>12</v>
      </c>
      <c r="D16" s="89" t="s">
        <v>13</v>
      </c>
      <c r="E16" s="90" t="s">
        <v>14</v>
      </c>
    </row>
    <row r="17" spans="1:7">
      <c r="A17" s="91">
        <v>0</v>
      </c>
      <c r="B17" s="92">
        <f>'DATA SHEET'!C9</f>
        <v>43623</v>
      </c>
      <c r="C17" s="64" t="s">
        <v>15</v>
      </c>
      <c r="D17" s="16">
        <v>100000</v>
      </c>
      <c r="E17" s="93">
        <f>C14-D17</f>
        <v>52803200</v>
      </c>
    </row>
    <row r="18" spans="1:7">
      <c r="A18" s="94">
        <v>1</v>
      </c>
      <c r="B18" s="95">
        <f>EDATE(B17,1)</f>
        <v>43653</v>
      </c>
      <c r="C18" s="66" t="s">
        <v>165</v>
      </c>
      <c r="D18" s="18">
        <f>ROUND(((C14*1)-D17)/60,2)</f>
        <v>880053.33</v>
      </c>
      <c r="E18" s="96">
        <f>E17-D18</f>
        <v>51923146.670000002</v>
      </c>
      <c r="G18" s="156"/>
    </row>
    <row r="19" spans="1:7">
      <c r="A19" s="94">
        <v>2</v>
      </c>
      <c r="B19" s="95">
        <f t="shared" ref="B19:B77" si="0">EDATE(B18,1)</f>
        <v>43684</v>
      </c>
      <c r="C19" s="66" t="s">
        <v>166</v>
      </c>
      <c r="D19" s="18">
        <f>D18</f>
        <v>880053.33</v>
      </c>
      <c r="E19" s="96">
        <f t="shared" ref="E19:E77" si="1">E18-D19</f>
        <v>51043093.340000004</v>
      </c>
    </row>
    <row r="20" spans="1:7">
      <c r="A20" s="94">
        <v>3</v>
      </c>
      <c r="B20" s="95">
        <f t="shared" si="0"/>
        <v>43715</v>
      </c>
      <c r="C20" s="66" t="s">
        <v>167</v>
      </c>
      <c r="D20" s="18">
        <f t="shared" ref="D20:D23" si="2">D19</f>
        <v>880053.33</v>
      </c>
      <c r="E20" s="96">
        <f t="shared" si="1"/>
        <v>50163040.010000005</v>
      </c>
    </row>
    <row r="21" spans="1:7">
      <c r="A21" s="94">
        <v>4</v>
      </c>
      <c r="B21" s="95">
        <f t="shared" si="0"/>
        <v>43745</v>
      </c>
      <c r="C21" s="66" t="s">
        <v>168</v>
      </c>
      <c r="D21" s="18">
        <f t="shared" si="2"/>
        <v>880053.33</v>
      </c>
      <c r="E21" s="96">
        <f t="shared" si="1"/>
        <v>49282986.680000007</v>
      </c>
    </row>
    <row r="22" spans="1:7">
      <c r="A22" s="94">
        <v>5</v>
      </c>
      <c r="B22" s="95">
        <f t="shared" si="0"/>
        <v>43776</v>
      </c>
      <c r="C22" s="66" t="s">
        <v>169</v>
      </c>
      <c r="D22" s="18">
        <f t="shared" si="2"/>
        <v>880053.33</v>
      </c>
      <c r="E22" s="96">
        <f t="shared" si="1"/>
        <v>48402933.350000009</v>
      </c>
    </row>
    <row r="23" spans="1:7">
      <c r="A23" s="94">
        <v>6</v>
      </c>
      <c r="B23" s="95">
        <f t="shared" si="0"/>
        <v>43806</v>
      </c>
      <c r="C23" s="66" t="s">
        <v>170</v>
      </c>
      <c r="D23" s="18">
        <f t="shared" si="2"/>
        <v>880053.33</v>
      </c>
      <c r="E23" s="96">
        <f t="shared" si="1"/>
        <v>47522880.020000011</v>
      </c>
    </row>
    <row r="24" spans="1:7">
      <c r="A24" s="94">
        <v>7</v>
      </c>
      <c r="B24" s="95">
        <f t="shared" si="0"/>
        <v>43837</v>
      </c>
      <c r="C24" s="66" t="s">
        <v>171</v>
      </c>
      <c r="D24" s="154">
        <f>D23</f>
        <v>880053.33</v>
      </c>
      <c r="E24" s="96">
        <f t="shared" si="1"/>
        <v>46642826.690000013</v>
      </c>
      <c r="G24" s="156"/>
    </row>
    <row r="25" spans="1:7">
      <c r="A25" s="94">
        <v>8</v>
      </c>
      <c r="B25" s="95">
        <f t="shared" si="0"/>
        <v>43868</v>
      </c>
      <c r="C25" s="66" t="s">
        <v>172</v>
      </c>
      <c r="D25" s="18">
        <f>D24</f>
        <v>880053.33</v>
      </c>
      <c r="E25" s="96">
        <f t="shared" si="1"/>
        <v>45762773.360000014</v>
      </c>
    </row>
    <row r="26" spans="1:7">
      <c r="A26" s="94">
        <v>9</v>
      </c>
      <c r="B26" s="95">
        <f t="shared" si="0"/>
        <v>43897</v>
      </c>
      <c r="C26" s="66" t="s">
        <v>173</v>
      </c>
      <c r="D26" s="18">
        <f t="shared" ref="D26:D77" si="3">D25</f>
        <v>880053.33</v>
      </c>
      <c r="E26" s="96">
        <f t="shared" si="1"/>
        <v>44882720.030000016</v>
      </c>
    </row>
    <row r="27" spans="1:7">
      <c r="A27" s="94">
        <v>5</v>
      </c>
      <c r="B27" s="95">
        <f t="shared" si="0"/>
        <v>43928</v>
      </c>
      <c r="C27" s="66" t="s">
        <v>174</v>
      </c>
      <c r="D27" s="18">
        <f t="shared" si="3"/>
        <v>880053.33</v>
      </c>
      <c r="E27" s="96">
        <f t="shared" si="1"/>
        <v>44002666.700000018</v>
      </c>
    </row>
    <row r="28" spans="1:7">
      <c r="A28" s="94">
        <v>6</v>
      </c>
      <c r="B28" s="95">
        <f t="shared" si="0"/>
        <v>43958</v>
      </c>
      <c r="C28" s="66" t="s">
        <v>175</v>
      </c>
      <c r="D28" s="18">
        <f t="shared" si="3"/>
        <v>880053.33</v>
      </c>
      <c r="E28" s="96">
        <f t="shared" si="1"/>
        <v>43122613.37000002</v>
      </c>
    </row>
    <row r="29" spans="1:7">
      <c r="A29" s="94">
        <v>7</v>
      </c>
      <c r="B29" s="95">
        <f t="shared" si="0"/>
        <v>43989</v>
      </c>
      <c r="C29" s="66" t="s">
        <v>176</v>
      </c>
      <c r="D29" s="18">
        <f t="shared" si="3"/>
        <v>880053.33</v>
      </c>
      <c r="E29" s="96">
        <f t="shared" si="1"/>
        <v>42242560.040000021</v>
      </c>
    </row>
    <row r="30" spans="1:7">
      <c r="A30" s="94">
        <v>8</v>
      </c>
      <c r="B30" s="95">
        <f t="shared" si="0"/>
        <v>44019</v>
      </c>
      <c r="C30" s="66" t="s">
        <v>177</v>
      </c>
      <c r="D30" s="18">
        <f t="shared" si="3"/>
        <v>880053.33</v>
      </c>
      <c r="E30" s="96">
        <f t="shared" si="1"/>
        <v>41362506.710000023</v>
      </c>
    </row>
    <row r="31" spans="1:7">
      <c r="A31" s="94">
        <v>9</v>
      </c>
      <c r="B31" s="95">
        <f t="shared" si="0"/>
        <v>44050</v>
      </c>
      <c r="C31" s="66" t="s">
        <v>178</v>
      </c>
      <c r="D31" s="18">
        <f t="shared" si="3"/>
        <v>880053.33</v>
      </c>
      <c r="E31" s="96">
        <f t="shared" si="1"/>
        <v>40482453.380000025</v>
      </c>
    </row>
    <row r="32" spans="1:7">
      <c r="A32" s="94">
        <v>10</v>
      </c>
      <c r="B32" s="95">
        <f t="shared" si="0"/>
        <v>44081</v>
      </c>
      <c r="C32" s="66" t="s">
        <v>179</v>
      </c>
      <c r="D32" s="18">
        <f t="shared" si="3"/>
        <v>880053.33</v>
      </c>
      <c r="E32" s="96">
        <f t="shared" si="1"/>
        <v>39602400.050000027</v>
      </c>
    </row>
    <row r="33" spans="1:5">
      <c r="A33" s="94">
        <v>11</v>
      </c>
      <c r="B33" s="95">
        <f t="shared" si="0"/>
        <v>44111</v>
      </c>
      <c r="C33" s="66" t="s">
        <v>180</v>
      </c>
      <c r="D33" s="18">
        <f t="shared" si="3"/>
        <v>880053.33</v>
      </c>
      <c r="E33" s="96">
        <f t="shared" si="1"/>
        <v>38722346.720000029</v>
      </c>
    </row>
    <row r="34" spans="1:5">
      <c r="A34" s="94">
        <v>12</v>
      </c>
      <c r="B34" s="95">
        <f t="shared" si="0"/>
        <v>44142</v>
      </c>
      <c r="C34" s="66" t="s">
        <v>181</v>
      </c>
      <c r="D34" s="18">
        <f t="shared" si="3"/>
        <v>880053.33</v>
      </c>
      <c r="E34" s="96">
        <f t="shared" si="1"/>
        <v>37842293.39000003</v>
      </c>
    </row>
    <row r="35" spans="1:5">
      <c r="A35" s="94">
        <v>13</v>
      </c>
      <c r="B35" s="95">
        <f t="shared" si="0"/>
        <v>44172</v>
      </c>
      <c r="C35" s="66" t="s">
        <v>182</v>
      </c>
      <c r="D35" s="18">
        <f t="shared" si="3"/>
        <v>880053.33</v>
      </c>
      <c r="E35" s="96">
        <f t="shared" si="1"/>
        <v>36962240.060000032</v>
      </c>
    </row>
    <row r="36" spans="1:5">
      <c r="A36" s="94">
        <v>14</v>
      </c>
      <c r="B36" s="95">
        <f t="shared" si="0"/>
        <v>44203</v>
      </c>
      <c r="C36" s="66" t="s">
        <v>183</v>
      </c>
      <c r="D36" s="18">
        <f t="shared" si="3"/>
        <v>880053.33</v>
      </c>
      <c r="E36" s="96">
        <f t="shared" si="1"/>
        <v>36082186.730000034</v>
      </c>
    </row>
    <row r="37" spans="1:5">
      <c r="A37" s="94">
        <v>15</v>
      </c>
      <c r="B37" s="95">
        <f t="shared" si="0"/>
        <v>44234</v>
      </c>
      <c r="C37" s="66" t="s">
        <v>184</v>
      </c>
      <c r="D37" s="18">
        <f t="shared" si="3"/>
        <v>880053.33</v>
      </c>
      <c r="E37" s="96">
        <f t="shared" si="1"/>
        <v>35202133.400000036</v>
      </c>
    </row>
    <row r="38" spans="1:5">
      <c r="A38" s="94">
        <v>16</v>
      </c>
      <c r="B38" s="95">
        <f t="shared" si="0"/>
        <v>44262</v>
      </c>
      <c r="C38" s="66" t="s">
        <v>185</v>
      </c>
      <c r="D38" s="18">
        <f t="shared" si="3"/>
        <v>880053.33</v>
      </c>
      <c r="E38" s="96">
        <f t="shared" si="1"/>
        <v>34322080.070000038</v>
      </c>
    </row>
    <row r="39" spans="1:5">
      <c r="A39" s="94">
        <v>17</v>
      </c>
      <c r="B39" s="95">
        <f t="shared" si="0"/>
        <v>44293</v>
      </c>
      <c r="C39" s="66" t="s">
        <v>186</v>
      </c>
      <c r="D39" s="18">
        <f t="shared" si="3"/>
        <v>880053.33</v>
      </c>
      <c r="E39" s="96">
        <f t="shared" si="1"/>
        <v>33442026.740000039</v>
      </c>
    </row>
    <row r="40" spans="1:5">
      <c r="A40" s="94">
        <v>18</v>
      </c>
      <c r="B40" s="95">
        <f t="shared" si="0"/>
        <v>44323</v>
      </c>
      <c r="C40" s="66" t="s">
        <v>187</v>
      </c>
      <c r="D40" s="18">
        <f t="shared" si="3"/>
        <v>880053.33</v>
      </c>
      <c r="E40" s="96">
        <f t="shared" si="1"/>
        <v>32561973.410000041</v>
      </c>
    </row>
    <row r="41" spans="1:5">
      <c r="A41" s="94">
        <v>19</v>
      </c>
      <c r="B41" s="95">
        <f t="shared" si="0"/>
        <v>44354</v>
      </c>
      <c r="C41" s="66" t="s">
        <v>188</v>
      </c>
      <c r="D41" s="18">
        <f t="shared" si="3"/>
        <v>880053.33</v>
      </c>
      <c r="E41" s="96">
        <f t="shared" si="1"/>
        <v>31681920.080000043</v>
      </c>
    </row>
    <row r="42" spans="1:5">
      <c r="A42" s="94">
        <v>20</v>
      </c>
      <c r="B42" s="95">
        <f t="shared" si="0"/>
        <v>44384</v>
      </c>
      <c r="C42" s="66" t="s">
        <v>189</v>
      </c>
      <c r="D42" s="18">
        <f t="shared" si="3"/>
        <v>880053.33</v>
      </c>
      <c r="E42" s="96">
        <f t="shared" si="1"/>
        <v>30801866.750000045</v>
      </c>
    </row>
    <row r="43" spans="1:5">
      <c r="A43" s="94">
        <v>21</v>
      </c>
      <c r="B43" s="95">
        <f t="shared" si="0"/>
        <v>44415</v>
      </c>
      <c r="C43" s="66" t="s">
        <v>190</v>
      </c>
      <c r="D43" s="18">
        <f t="shared" si="3"/>
        <v>880053.33</v>
      </c>
      <c r="E43" s="96">
        <f t="shared" si="1"/>
        <v>29921813.420000046</v>
      </c>
    </row>
    <row r="44" spans="1:5">
      <c r="A44" s="94">
        <v>22</v>
      </c>
      <c r="B44" s="95">
        <f t="shared" si="0"/>
        <v>44446</v>
      </c>
      <c r="C44" s="66" t="s">
        <v>191</v>
      </c>
      <c r="D44" s="18">
        <f t="shared" si="3"/>
        <v>880053.33</v>
      </c>
      <c r="E44" s="96">
        <f t="shared" si="1"/>
        <v>29041760.090000048</v>
      </c>
    </row>
    <row r="45" spans="1:5">
      <c r="A45" s="94">
        <v>23</v>
      </c>
      <c r="B45" s="95">
        <f t="shared" si="0"/>
        <v>44476</v>
      </c>
      <c r="C45" s="66" t="s">
        <v>192</v>
      </c>
      <c r="D45" s="18">
        <f t="shared" si="3"/>
        <v>880053.33</v>
      </c>
      <c r="E45" s="96">
        <f t="shared" si="1"/>
        <v>28161706.76000005</v>
      </c>
    </row>
    <row r="46" spans="1:5">
      <c r="A46" s="94">
        <v>24</v>
      </c>
      <c r="B46" s="95">
        <f t="shared" si="0"/>
        <v>44507</v>
      </c>
      <c r="C46" s="66" t="s">
        <v>193</v>
      </c>
      <c r="D46" s="18">
        <f t="shared" si="3"/>
        <v>880053.33</v>
      </c>
      <c r="E46" s="96">
        <f t="shared" si="1"/>
        <v>27281653.430000052</v>
      </c>
    </row>
    <row r="47" spans="1:5">
      <c r="A47" s="94">
        <v>25</v>
      </c>
      <c r="B47" s="95">
        <f t="shared" si="0"/>
        <v>44537</v>
      </c>
      <c r="C47" s="66" t="s">
        <v>194</v>
      </c>
      <c r="D47" s="18">
        <f t="shared" si="3"/>
        <v>880053.33</v>
      </c>
      <c r="E47" s="96">
        <f t="shared" si="1"/>
        <v>26401600.100000054</v>
      </c>
    </row>
    <row r="48" spans="1:5">
      <c r="A48" s="94">
        <v>26</v>
      </c>
      <c r="B48" s="95">
        <f t="shared" si="0"/>
        <v>44568</v>
      </c>
      <c r="C48" s="66" t="s">
        <v>195</v>
      </c>
      <c r="D48" s="18">
        <f t="shared" si="3"/>
        <v>880053.33</v>
      </c>
      <c r="E48" s="96">
        <f t="shared" si="1"/>
        <v>25521546.770000055</v>
      </c>
    </row>
    <row r="49" spans="1:5">
      <c r="A49" s="94">
        <v>27</v>
      </c>
      <c r="B49" s="95">
        <f t="shared" si="0"/>
        <v>44599</v>
      </c>
      <c r="C49" s="66" t="s">
        <v>196</v>
      </c>
      <c r="D49" s="18">
        <f t="shared" si="3"/>
        <v>880053.33</v>
      </c>
      <c r="E49" s="96">
        <f t="shared" si="1"/>
        <v>24641493.440000057</v>
      </c>
    </row>
    <row r="50" spans="1:5">
      <c r="A50" s="94">
        <v>28</v>
      </c>
      <c r="B50" s="95">
        <f t="shared" si="0"/>
        <v>44627</v>
      </c>
      <c r="C50" s="66" t="s">
        <v>197</v>
      </c>
      <c r="D50" s="18">
        <f t="shared" si="3"/>
        <v>880053.33</v>
      </c>
      <c r="E50" s="96">
        <f t="shared" si="1"/>
        <v>23761440.110000059</v>
      </c>
    </row>
    <row r="51" spans="1:5">
      <c r="A51" s="94">
        <v>29</v>
      </c>
      <c r="B51" s="95">
        <f t="shared" si="0"/>
        <v>44658</v>
      </c>
      <c r="C51" s="66" t="s">
        <v>198</v>
      </c>
      <c r="D51" s="18">
        <f t="shared" si="3"/>
        <v>880053.33</v>
      </c>
      <c r="E51" s="96">
        <f t="shared" si="1"/>
        <v>22881386.780000061</v>
      </c>
    </row>
    <row r="52" spans="1:5">
      <c r="A52" s="94">
        <v>30</v>
      </c>
      <c r="B52" s="95">
        <f t="shared" si="0"/>
        <v>44688</v>
      </c>
      <c r="C52" s="66" t="s">
        <v>199</v>
      </c>
      <c r="D52" s="18">
        <f t="shared" si="3"/>
        <v>880053.33</v>
      </c>
      <c r="E52" s="96">
        <f t="shared" si="1"/>
        <v>22001333.450000063</v>
      </c>
    </row>
    <row r="53" spans="1:5">
      <c r="A53" s="94">
        <v>31</v>
      </c>
      <c r="B53" s="95">
        <f t="shared" si="0"/>
        <v>44719</v>
      </c>
      <c r="C53" s="66" t="s">
        <v>200</v>
      </c>
      <c r="D53" s="18">
        <f t="shared" si="3"/>
        <v>880053.33</v>
      </c>
      <c r="E53" s="96">
        <f t="shared" si="1"/>
        <v>21121280.120000064</v>
      </c>
    </row>
    <row r="54" spans="1:5">
      <c r="A54" s="94">
        <v>32</v>
      </c>
      <c r="B54" s="95">
        <f t="shared" si="0"/>
        <v>44749</v>
      </c>
      <c r="C54" s="66" t="s">
        <v>201</v>
      </c>
      <c r="D54" s="18">
        <f t="shared" si="3"/>
        <v>880053.33</v>
      </c>
      <c r="E54" s="96">
        <f t="shared" si="1"/>
        <v>20241226.790000066</v>
      </c>
    </row>
    <row r="55" spans="1:5">
      <c r="A55" s="94">
        <v>33</v>
      </c>
      <c r="B55" s="95">
        <f t="shared" si="0"/>
        <v>44780</v>
      </c>
      <c r="C55" s="66" t="s">
        <v>202</v>
      </c>
      <c r="D55" s="18">
        <f t="shared" si="3"/>
        <v>880053.33</v>
      </c>
      <c r="E55" s="96">
        <f t="shared" si="1"/>
        <v>19361173.460000068</v>
      </c>
    </row>
    <row r="56" spans="1:5">
      <c r="A56" s="94">
        <v>34</v>
      </c>
      <c r="B56" s="95">
        <f t="shared" si="0"/>
        <v>44811</v>
      </c>
      <c r="C56" s="66" t="s">
        <v>203</v>
      </c>
      <c r="D56" s="18">
        <f t="shared" si="3"/>
        <v>880053.33</v>
      </c>
      <c r="E56" s="96">
        <f t="shared" si="1"/>
        <v>18481120.13000007</v>
      </c>
    </row>
    <row r="57" spans="1:5">
      <c r="A57" s="94">
        <v>35</v>
      </c>
      <c r="B57" s="95">
        <f t="shared" si="0"/>
        <v>44841</v>
      </c>
      <c r="C57" s="66" t="s">
        <v>204</v>
      </c>
      <c r="D57" s="18">
        <f t="shared" si="3"/>
        <v>880053.33</v>
      </c>
      <c r="E57" s="96">
        <f t="shared" si="1"/>
        <v>17601066.800000072</v>
      </c>
    </row>
    <row r="58" spans="1:5">
      <c r="A58" s="94">
        <v>36</v>
      </c>
      <c r="B58" s="95">
        <f t="shared" si="0"/>
        <v>44872</v>
      </c>
      <c r="C58" s="66" t="s">
        <v>205</v>
      </c>
      <c r="D58" s="18">
        <f t="shared" si="3"/>
        <v>880053.33</v>
      </c>
      <c r="E58" s="96">
        <f t="shared" si="1"/>
        <v>16721013.470000071</v>
      </c>
    </row>
    <row r="59" spans="1:5">
      <c r="A59" s="94">
        <v>37</v>
      </c>
      <c r="B59" s="95">
        <f t="shared" si="0"/>
        <v>44902</v>
      </c>
      <c r="C59" s="66" t="s">
        <v>206</v>
      </c>
      <c r="D59" s="18">
        <f t="shared" si="3"/>
        <v>880053.33</v>
      </c>
      <c r="E59" s="96">
        <f t="shared" si="1"/>
        <v>15840960.140000071</v>
      </c>
    </row>
    <row r="60" spans="1:5">
      <c r="A60" s="94">
        <v>38</v>
      </c>
      <c r="B60" s="95">
        <f t="shared" si="0"/>
        <v>44933</v>
      </c>
      <c r="C60" s="66" t="s">
        <v>207</v>
      </c>
      <c r="D60" s="18">
        <f t="shared" si="3"/>
        <v>880053.33</v>
      </c>
      <c r="E60" s="96">
        <f t="shared" si="1"/>
        <v>14960906.810000071</v>
      </c>
    </row>
    <row r="61" spans="1:5">
      <c r="A61" s="94">
        <v>39</v>
      </c>
      <c r="B61" s="95">
        <f t="shared" si="0"/>
        <v>44964</v>
      </c>
      <c r="C61" s="66" t="s">
        <v>208</v>
      </c>
      <c r="D61" s="18">
        <f t="shared" si="3"/>
        <v>880053.33</v>
      </c>
      <c r="E61" s="96">
        <f t="shared" si="1"/>
        <v>14080853.480000071</v>
      </c>
    </row>
    <row r="62" spans="1:5">
      <c r="A62" s="94">
        <v>40</v>
      </c>
      <c r="B62" s="95">
        <f t="shared" si="0"/>
        <v>44992</v>
      </c>
      <c r="C62" s="66" t="s">
        <v>209</v>
      </c>
      <c r="D62" s="18">
        <f t="shared" si="3"/>
        <v>880053.33</v>
      </c>
      <c r="E62" s="96">
        <f t="shared" si="1"/>
        <v>13200800.150000071</v>
      </c>
    </row>
    <row r="63" spans="1:5">
      <c r="A63" s="94">
        <v>41</v>
      </c>
      <c r="B63" s="95">
        <f t="shared" si="0"/>
        <v>45023</v>
      </c>
      <c r="C63" s="66" t="s">
        <v>210</v>
      </c>
      <c r="D63" s="18">
        <f t="shared" si="3"/>
        <v>880053.33</v>
      </c>
      <c r="E63" s="96">
        <f t="shared" si="1"/>
        <v>12320746.820000071</v>
      </c>
    </row>
    <row r="64" spans="1:5">
      <c r="A64" s="94">
        <v>42</v>
      </c>
      <c r="B64" s="95">
        <f t="shared" si="0"/>
        <v>45053</v>
      </c>
      <c r="C64" s="66" t="s">
        <v>211</v>
      </c>
      <c r="D64" s="18">
        <f t="shared" si="3"/>
        <v>880053.33</v>
      </c>
      <c r="E64" s="96">
        <f t="shared" si="1"/>
        <v>11440693.490000071</v>
      </c>
    </row>
    <row r="65" spans="1:5">
      <c r="A65" s="94">
        <v>43</v>
      </c>
      <c r="B65" s="95">
        <f t="shared" si="0"/>
        <v>45084</v>
      </c>
      <c r="C65" s="66" t="s">
        <v>212</v>
      </c>
      <c r="D65" s="18">
        <f t="shared" si="3"/>
        <v>880053.33</v>
      </c>
      <c r="E65" s="170">
        <f t="shared" si="1"/>
        <v>10560640.160000071</v>
      </c>
    </row>
    <row r="66" spans="1:5">
      <c r="A66" s="94">
        <v>44</v>
      </c>
      <c r="B66" s="95">
        <f t="shared" si="0"/>
        <v>45114</v>
      </c>
      <c r="C66" s="66" t="s">
        <v>213</v>
      </c>
      <c r="D66" s="18">
        <f t="shared" si="3"/>
        <v>880053.33</v>
      </c>
      <c r="E66" s="30">
        <f t="shared" si="1"/>
        <v>9680586.8300000709</v>
      </c>
    </row>
    <row r="67" spans="1:5">
      <c r="A67" s="94">
        <v>45</v>
      </c>
      <c r="B67" s="95">
        <f t="shared" si="0"/>
        <v>45145</v>
      </c>
      <c r="C67" s="66" t="s">
        <v>214</v>
      </c>
      <c r="D67" s="18">
        <f t="shared" si="3"/>
        <v>880053.33</v>
      </c>
      <c r="E67" s="19">
        <f t="shared" si="1"/>
        <v>8800533.5000000708</v>
      </c>
    </row>
    <row r="68" spans="1:5">
      <c r="A68" s="94">
        <v>46</v>
      </c>
      <c r="B68" s="95">
        <f t="shared" si="0"/>
        <v>45176</v>
      </c>
      <c r="C68" s="66" t="s">
        <v>215</v>
      </c>
      <c r="D68" s="18">
        <f t="shared" si="3"/>
        <v>880053.33</v>
      </c>
      <c r="E68" s="172">
        <f t="shared" si="1"/>
        <v>7920480.1700000707</v>
      </c>
    </row>
    <row r="69" spans="1:5">
      <c r="A69" s="94">
        <v>47</v>
      </c>
      <c r="B69" s="95">
        <f t="shared" si="0"/>
        <v>45206</v>
      </c>
      <c r="C69" s="66" t="s">
        <v>216</v>
      </c>
      <c r="D69" s="18">
        <f t="shared" si="3"/>
        <v>880053.33</v>
      </c>
      <c r="E69" s="19">
        <f t="shared" si="1"/>
        <v>7040426.8400000706</v>
      </c>
    </row>
    <row r="70" spans="1:5">
      <c r="A70" s="94">
        <v>48</v>
      </c>
      <c r="B70" s="95">
        <f t="shared" si="0"/>
        <v>45237</v>
      </c>
      <c r="C70" s="66" t="s">
        <v>217</v>
      </c>
      <c r="D70" s="18">
        <f t="shared" si="3"/>
        <v>880053.33</v>
      </c>
      <c r="E70" s="82">
        <f t="shared" si="1"/>
        <v>6160373.5100000706</v>
      </c>
    </row>
    <row r="71" spans="1:5">
      <c r="A71" s="94">
        <v>49</v>
      </c>
      <c r="B71" s="95">
        <f t="shared" si="0"/>
        <v>45267</v>
      </c>
      <c r="C71" s="66" t="s">
        <v>218</v>
      </c>
      <c r="D71" s="18">
        <f t="shared" si="3"/>
        <v>880053.33</v>
      </c>
      <c r="E71" s="172">
        <f t="shared" si="1"/>
        <v>5280320.1800000705</v>
      </c>
    </row>
    <row r="72" spans="1:5">
      <c r="A72" s="94">
        <v>50</v>
      </c>
      <c r="B72" s="95">
        <f t="shared" si="0"/>
        <v>45298</v>
      </c>
      <c r="C72" s="66" t="s">
        <v>219</v>
      </c>
      <c r="D72" s="18">
        <f t="shared" si="3"/>
        <v>880053.33</v>
      </c>
      <c r="E72" s="30">
        <f t="shared" si="1"/>
        <v>4400266.8500000704</v>
      </c>
    </row>
    <row r="73" spans="1:5">
      <c r="A73" s="94">
        <v>51</v>
      </c>
      <c r="B73" s="95">
        <f t="shared" si="0"/>
        <v>45329</v>
      </c>
      <c r="C73" s="66" t="s">
        <v>220</v>
      </c>
      <c r="D73" s="18">
        <f t="shared" si="3"/>
        <v>880053.33</v>
      </c>
      <c r="E73" s="19">
        <f t="shared" si="1"/>
        <v>3520213.5200000703</v>
      </c>
    </row>
    <row r="74" spans="1:5">
      <c r="A74" s="94">
        <v>52</v>
      </c>
      <c r="B74" s="95">
        <f t="shared" si="0"/>
        <v>45358</v>
      </c>
      <c r="C74" s="66" t="s">
        <v>221</v>
      </c>
      <c r="D74" s="18">
        <f t="shared" si="3"/>
        <v>880053.33</v>
      </c>
      <c r="E74" s="172">
        <f t="shared" si="1"/>
        <v>2640160.1900000703</v>
      </c>
    </row>
    <row r="75" spans="1:5">
      <c r="A75" s="94">
        <v>53</v>
      </c>
      <c r="B75" s="95">
        <f t="shared" si="0"/>
        <v>45389</v>
      </c>
      <c r="C75" s="66" t="s">
        <v>222</v>
      </c>
      <c r="D75" s="18">
        <f t="shared" si="3"/>
        <v>880053.33</v>
      </c>
      <c r="E75" s="19">
        <f t="shared" si="1"/>
        <v>1760106.8600000702</v>
      </c>
    </row>
    <row r="76" spans="1:5">
      <c r="A76" s="94">
        <v>54</v>
      </c>
      <c r="B76" s="95">
        <f t="shared" si="0"/>
        <v>45419</v>
      </c>
      <c r="C76" s="66" t="s">
        <v>223</v>
      </c>
      <c r="D76" s="18">
        <f t="shared" si="3"/>
        <v>880053.33</v>
      </c>
      <c r="E76" s="172">
        <f t="shared" si="1"/>
        <v>880053.53000007023</v>
      </c>
    </row>
    <row r="77" spans="1:5">
      <c r="A77" s="94">
        <v>55</v>
      </c>
      <c r="B77" s="95">
        <f t="shared" si="0"/>
        <v>45450</v>
      </c>
      <c r="C77" s="66" t="s">
        <v>224</v>
      </c>
      <c r="D77" s="18">
        <f t="shared" si="3"/>
        <v>880053.33</v>
      </c>
      <c r="E77" s="70">
        <f t="shared" si="1"/>
        <v>0.20000007026828825</v>
      </c>
    </row>
    <row r="78" spans="1:5">
      <c r="A78" s="83"/>
      <c r="B78" s="84"/>
      <c r="C78" s="85" t="s">
        <v>40</v>
      </c>
      <c r="D78" s="86">
        <f>SUM(D17:D77)</f>
        <v>52903199.79999993</v>
      </c>
      <c r="E78" s="87"/>
    </row>
    <row r="79" spans="1:5">
      <c r="A79" s="71" t="s">
        <v>41</v>
      </c>
      <c r="B79" s="72"/>
      <c r="D79" s="13"/>
    </row>
    <row r="80" spans="1:5">
      <c r="A80" s="73" t="s">
        <v>49</v>
      </c>
      <c r="D80" s="13"/>
    </row>
    <row r="81" spans="1:4">
      <c r="A81" s="73" t="s">
        <v>50</v>
      </c>
      <c r="D81" s="13"/>
    </row>
    <row r="82" spans="1:4">
      <c r="A82" s="73" t="s">
        <v>53</v>
      </c>
    </row>
    <row r="83" spans="1:4">
      <c r="A83" s="73" t="s">
        <v>42</v>
      </c>
    </row>
    <row r="84" spans="1:4">
      <c r="A84" s="73" t="s">
        <v>43</v>
      </c>
    </row>
    <row r="85" spans="1:4" ht="15" customHeight="1">
      <c r="A85" s="73"/>
    </row>
    <row r="86" spans="1:4">
      <c r="A86" s="53" t="s">
        <v>44</v>
      </c>
    </row>
    <row r="88" spans="1:4">
      <c r="A88" s="74"/>
      <c r="D88" s="74"/>
    </row>
    <row r="89" spans="1:4">
      <c r="A89" s="75" t="s">
        <v>45</v>
      </c>
      <c r="D89" s="75" t="s">
        <v>45</v>
      </c>
    </row>
  </sheetData>
  <sheetProtection algorithmName="SHA-512" hashValue="kXrlF2D2ZCx0V4GGdVHHpwaSJsu0l+CnwU11uwMohipNvRxiVJI7bCqpXtf/wKHolUuivS03pYJ4ASdQOsgqaA==" saltValue="VZVOfJYvO7XVrOpV8pz17g==" spinCount="100000" sheet="1" objects="1" scenarios="1" selectLockedCells="1"/>
  <mergeCells count="1">
    <mergeCell ref="B5:C5"/>
  </mergeCells>
  <hyperlinks>
    <hyperlink ref="B1" location="'DATA SHEET'!A1" display="HIGHLANDS PRIME, INC." xr:uid="{00000000-0004-0000-1200-000000000000}"/>
    <hyperlink ref="H2" location="'DATA SHEET'!A1" display="back to input tab" xr:uid="{00000000-0004-0000-1200-000001000000}"/>
  </hyperlinks>
  <printOptions horizontalCentered="1"/>
  <pageMargins left="0.7" right="0.7" top="0.75" bottom="0.75" header="0.3" footer="0.3"/>
  <pageSetup paperSize="258" scale="70" orientation="portrait" r:id="rId1"/>
  <headerFooter>
    <oddFooter>&amp;L&amp;8A project of HIGHLANDS PRIME, INC. 
The Woodlands Point at Tagaytay Highlands , Brgy. Calabuso, Tagaytay City
Project slated for completion by December 2021.
HLURB License To Sell No. 20987&amp;RPage &amp;P of &amp;N</oddFooter>
  </headerFooter>
  <rowBreaks count="1" manualBreakCount="1">
    <brk id="4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 tint="-0.499984740745262"/>
  </sheetPr>
  <dimension ref="A1:K20"/>
  <sheetViews>
    <sheetView zoomScaleNormal="100" workbookViewId="0">
      <selection activeCell="C9" sqref="C9"/>
    </sheetView>
  </sheetViews>
  <sheetFormatPr baseColWidth="10" defaultColWidth="8.83203125" defaultRowHeight="15"/>
  <cols>
    <col min="1" max="1" width="9.1640625" style="8"/>
    <col min="2" max="2" width="35.6640625" customWidth="1"/>
    <col min="3" max="3" width="36.83203125" customWidth="1"/>
    <col min="4" max="4" width="9.1640625" style="8"/>
    <col min="5" max="5" width="25.6640625" customWidth="1"/>
    <col min="6" max="6" width="20" style="7" bestFit="1" customWidth="1"/>
    <col min="7" max="7" width="25.6640625" customWidth="1"/>
    <col min="8" max="8" width="16.6640625" bestFit="1" customWidth="1"/>
    <col min="9" max="11" width="9.1640625" style="8"/>
  </cols>
  <sheetData>
    <row r="1" spans="2:11" s="8" customFormat="1" ht="19">
      <c r="B1" s="1" t="s">
        <v>0</v>
      </c>
      <c r="F1" s="9"/>
    </row>
    <row r="2" spans="2:11" s="8" customFormat="1" ht="16" thickBot="1">
      <c r="F2" s="9"/>
    </row>
    <row r="3" spans="2:11" s="8" customFormat="1">
      <c r="B3" s="2"/>
      <c r="C3" s="3"/>
      <c r="F3" s="9"/>
    </row>
    <row r="4" spans="2:11" s="8" customFormat="1" ht="24">
      <c r="B4" s="4"/>
      <c r="C4" s="11" t="s">
        <v>59</v>
      </c>
      <c r="F4" s="9"/>
    </row>
    <row r="5" spans="2:11" s="8" customFormat="1">
      <c r="B5" s="4"/>
      <c r="C5" s="12" t="s">
        <v>230</v>
      </c>
      <c r="F5" s="9"/>
    </row>
    <row r="6" spans="2:11" s="8" customFormat="1">
      <c r="B6" s="4"/>
      <c r="C6" s="5"/>
      <c r="F6" s="9"/>
    </row>
    <row r="7" spans="2:11" s="8" customFormat="1">
      <c r="B7" s="6" t="s">
        <v>1</v>
      </c>
      <c r="C7" s="24" t="s">
        <v>54</v>
      </c>
      <c r="F7" s="9"/>
    </row>
    <row r="8" spans="2:11" s="8" customFormat="1" ht="15.75" customHeight="1">
      <c r="B8" s="6" t="s">
        <v>2</v>
      </c>
      <c r="C8" s="25" t="s">
        <v>231</v>
      </c>
      <c r="F8" s="9"/>
    </row>
    <row r="9" spans="2:11" s="8" customFormat="1" ht="16" thickBot="1">
      <c r="B9" s="10" t="s">
        <v>3</v>
      </c>
      <c r="C9" s="26">
        <v>43623</v>
      </c>
      <c r="F9" s="9"/>
    </row>
    <row r="10" spans="2:11" s="8" customFormat="1">
      <c r="F10" s="9"/>
    </row>
    <row r="11" spans="2:11" s="8" customFormat="1" ht="19">
      <c r="B11" s="1" t="s">
        <v>55</v>
      </c>
    </row>
    <row r="12" spans="2:11" s="8" customFormat="1" ht="19">
      <c r="B12" s="1" t="s">
        <v>56</v>
      </c>
    </row>
    <row r="13" spans="2:11" s="8" customFormat="1" ht="19">
      <c r="B13" s="1" t="s">
        <v>158</v>
      </c>
    </row>
    <row r="14" spans="2:11" s="8" customFormat="1" ht="19">
      <c r="B14" s="166"/>
    </row>
    <row r="15" spans="2:11" ht="21">
      <c r="B15" s="27" t="s">
        <v>51</v>
      </c>
      <c r="C15" s="28" t="s">
        <v>52</v>
      </c>
      <c r="E15" s="8"/>
      <c r="F15" s="8"/>
      <c r="G15" s="8"/>
      <c r="H15" s="8"/>
      <c r="J15"/>
      <c r="K15"/>
    </row>
    <row r="16" spans="2:11" s="8" customFormat="1">
      <c r="B16" s="163" t="s">
        <v>58</v>
      </c>
      <c r="C16" s="164" t="s">
        <v>58</v>
      </c>
      <c r="F16" s="9"/>
    </row>
    <row r="17" spans="2:8" s="8" customFormat="1">
      <c r="B17" s="163" t="s">
        <v>160</v>
      </c>
      <c r="C17" s="164" t="s">
        <v>160</v>
      </c>
      <c r="F17" s="9"/>
    </row>
    <row r="18" spans="2:8" s="8" customFormat="1">
      <c r="B18" s="163" t="s">
        <v>161</v>
      </c>
      <c r="C18" s="164" t="s">
        <v>161</v>
      </c>
      <c r="F18" s="9"/>
    </row>
    <row r="19" spans="2:8" s="8" customFormat="1">
      <c r="B19" s="163" t="s">
        <v>162</v>
      </c>
      <c r="C19" s="164" t="s">
        <v>162</v>
      </c>
      <c r="F19" s="9"/>
    </row>
    <row r="20" spans="2:8" s="8" customFormat="1">
      <c r="E20"/>
      <c r="F20" s="7"/>
      <c r="G20"/>
      <c r="H20"/>
    </row>
  </sheetData>
  <sheetProtection selectLockedCells="1"/>
  <hyperlinks>
    <hyperlink ref="B15" location="'Non-member'!A1" display="NON-MEMBER" xr:uid="{00000000-0004-0000-0100-000000000000}"/>
    <hyperlink ref="C15" location="Member!A1" display="MEMBER" xr:uid="{00000000-0004-0000-0100-000001000000}"/>
    <hyperlink ref="B16" location="'INST 1_Non-member '!Print_Titles" display="Installment 1" xr:uid="{00000000-0004-0000-0100-000002000000}"/>
    <hyperlink ref="C16" location="'INST 1_Member'!Print_Titles" display="Installment 1" xr:uid="{00000000-0004-0000-0100-000003000000}"/>
    <hyperlink ref="B17" location="'INST 2_Non-member'!Print_Titles" display="Installment 2" xr:uid="{00000000-0004-0000-0100-000004000000}"/>
    <hyperlink ref="C17" location="'INST 2_Member'!Print_Titles" display="Installment 2" xr:uid="{00000000-0004-0000-0100-000005000000}"/>
    <hyperlink ref="B18" location="'NO DP TERM 1_Non-member'!Print_Titles" display="No DP Term 1" xr:uid="{00000000-0004-0000-0100-000006000000}"/>
    <hyperlink ref="C18" location="'NP DP TERM 1_Member '!Print_Titles" display="No DP Term 1" xr:uid="{00000000-0004-0000-0100-000007000000}"/>
    <hyperlink ref="B19" location="'NO DP TERM 2_Non-member'!Print_Titles" display="No DP Term 2" xr:uid="{00000000-0004-0000-0100-000008000000}"/>
    <hyperlink ref="C19" location="'NP DP TERM 2_Member'!Print_Titles" display="No DP Term 2" xr:uid="{00000000-0004-0000-0100-000009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3"/>
  <sheetViews>
    <sheetView workbookViewId="0">
      <selection activeCell="G9" sqref="A1:G9"/>
    </sheetView>
  </sheetViews>
  <sheetFormatPr baseColWidth="10" defaultColWidth="9.1640625" defaultRowHeight="15"/>
  <cols>
    <col min="1" max="1" width="14.5" style="174" customWidth="1"/>
    <col min="2" max="2" width="13.1640625" style="175" customWidth="1"/>
    <col min="3" max="3" width="14.33203125" style="174" bestFit="1" customWidth="1"/>
    <col min="4" max="4" width="13.33203125" style="175" bestFit="1" customWidth="1"/>
    <col min="5" max="5" width="13.33203125" style="174" bestFit="1" customWidth="1"/>
    <col min="6" max="16384" width="9.1640625" style="174"/>
  </cols>
  <sheetData>
    <row r="1" spans="1:9">
      <c r="A1" s="174" t="s">
        <v>225</v>
      </c>
      <c r="B1" s="183">
        <v>294.24</v>
      </c>
      <c r="C1" s="175">
        <v>53903200</v>
      </c>
      <c r="D1" s="184">
        <v>0</v>
      </c>
      <c r="E1" s="175">
        <v>1000000</v>
      </c>
      <c r="H1" s="181"/>
      <c r="I1" s="181"/>
    </row>
    <row r="2" spans="1:9">
      <c r="A2" s="185" t="s">
        <v>81</v>
      </c>
      <c r="B2" s="186">
        <v>239.2</v>
      </c>
      <c r="C2" s="187">
        <v>47040000</v>
      </c>
      <c r="D2" s="188">
        <v>0.02</v>
      </c>
      <c r="E2" s="175">
        <v>0</v>
      </c>
      <c r="H2" s="181"/>
      <c r="I2" s="181"/>
    </row>
    <row r="3" spans="1:9">
      <c r="A3" s="185" t="s">
        <v>82</v>
      </c>
      <c r="B3" s="189">
        <v>241.82</v>
      </c>
      <c r="C3" s="187">
        <f>47670000+250000</f>
        <v>47920000</v>
      </c>
      <c r="D3" s="188">
        <v>0.02</v>
      </c>
      <c r="E3" s="175">
        <v>0</v>
      </c>
      <c r="H3" s="181"/>
      <c r="I3" s="181"/>
    </row>
    <row r="4" spans="1:9">
      <c r="A4" s="185" t="s">
        <v>83</v>
      </c>
      <c r="B4" s="189">
        <v>241.82</v>
      </c>
      <c r="C4" s="187">
        <f>46980000+250000</f>
        <v>47230000</v>
      </c>
      <c r="D4" s="188">
        <v>0.02</v>
      </c>
      <c r="E4" s="175">
        <v>0</v>
      </c>
      <c r="H4" s="181"/>
      <c r="I4" s="181"/>
    </row>
    <row r="5" spans="1:9">
      <c r="A5" s="185" t="s">
        <v>84</v>
      </c>
      <c r="B5" s="189">
        <v>320.27999999999997</v>
      </c>
      <c r="C5" s="187">
        <f>58970000+250000</f>
        <v>59220000</v>
      </c>
      <c r="D5" s="188">
        <v>0.02</v>
      </c>
      <c r="E5" s="175">
        <v>0</v>
      </c>
      <c r="H5" s="181"/>
      <c r="I5" s="181"/>
    </row>
    <row r="6" spans="1:9">
      <c r="A6" s="185" t="s">
        <v>228</v>
      </c>
      <c r="B6" s="189">
        <v>320.27999999999997</v>
      </c>
      <c r="C6" s="187">
        <v>59720000</v>
      </c>
      <c r="D6" s="188">
        <v>0.02</v>
      </c>
      <c r="E6" s="175">
        <v>1000000</v>
      </c>
      <c r="H6" s="181"/>
      <c r="I6" s="181"/>
    </row>
    <row r="7" spans="1:9">
      <c r="H7" s="181"/>
      <c r="I7" s="181"/>
    </row>
    <row r="8" spans="1:9">
      <c r="H8" s="181"/>
      <c r="I8" s="181"/>
    </row>
    <row r="9" spans="1:9">
      <c r="H9" s="181"/>
      <c r="I9" s="181"/>
    </row>
    <row r="10" spans="1:9">
      <c r="A10" s="181"/>
      <c r="B10" s="182"/>
      <c r="C10" s="181"/>
      <c r="D10" s="182"/>
      <c r="E10" s="181"/>
      <c r="F10" s="181"/>
      <c r="G10" s="181"/>
      <c r="H10" s="181"/>
      <c r="I10" s="181"/>
    </row>
    <row r="11" spans="1:9">
      <c r="A11" s="181"/>
      <c r="B11" s="182"/>
      <c r="C11" s="181"/>
      <c r="D11" s="182"/>
      <c r="E11" s="181"/>
      <c r="F11" s="181"/>
      <c r="G11" s="181"/>
      <c r="H11" s="181"/>
      <c r="I11" s="181"/>
    </row>
    <row r="12" spans="1:9">
      <c r="A12" s="181"/>
      <c r="B12" s="182"/>
      <c r="C12" s="181"/>
      <c r="D12" s="182"/>
      <c r="E12" s="181"/>
      <c r="F12" s="181"/>
      <c r="G12" s="181"/>
      <c r="H12" s="181"/>
      <c r="I12" s="181"/>
    </row>
    <row r="13" spans="1:9">
      <c r="A13" s="181"/>
      <c r="B13" s="182"/>
      <c r="C13" s="181"/>
      <c r="D13" s="182"/>
      <c r="E13" s="181"/>
      <c r="F13" s="181"/>
      <c r="G13" s="181"/>
      <c r="H13" s="181"/>
      <c r="I13" s="181"/>
    </row>
    <row r="14" spans="1:9">
      <c r="A14" s="181"/>
      <c r="B14" s="182"/>
      <c r="C14" s="181"/>
      <c r="D14" s="182"/>
      <c r="E14" s="181"/>
      <c r="F14" s="181"/>
      <c r="G14" s="181"/>
      <c r="H14" s="181"/>
      <c r="I14" s="181"/>
    </row>
    <row r="15" spans="1:9">
      <c r="A15" s="181"/>
      <c r="B15" s="182"/>
      <c r="C15" s="181"/>
      <c r="D15" s="182"/>
      <c r="E15" s="181"/>
      <c r="F15" s="181"/>
      <c r="G15" s="181"/>
      <c r="H15" s="181"/>
      <c r="I15" s="181"/>
    </row>
    <row r="16" spans="1:9">
      <c r="A16" s="181"/>
      <c r="B16" s="182"/>
      <c r="C16" s="181"/>
      <c r="D16" s="182"/>
      <c r="E16" s="181"/>
      <c r="F16" s="181"/>
      <c r="G16" s="181"/>
      <c r="H16" s="181"/>
      <c r="I16" s="181"/>
    </row>
    <row r="17" spans="1:9">
      <c r="A17" s="181"/>
      <c r="B17" s="182"/>
      <c r="C17" s="181"/>
      <c r="D17" s="182"/>
      <c r="E17" s="181"/>
      <c r="F17" s="181"/>
      <c r="G17" s="181"/>
      <c r="H17" s="181"/>
      <c r="I17" s="181"/>
    </row>
    <row r="18" spans="1:9">
      <c r="A18" s="176"/>
      <c r="B18" s="177"/>
      <c r="C18" s="176"/>
      <c r="D18" s="177"/>
      <c r="E18" s="176"/>
      <c r="F18" s="176"/>
      <c r="G18" s="176"/>
      <c r="H18" s="176"/>
      <c r="I18" s="176"/>
    </row>
    <row r="19" spans="1:9">
      <c r="A19" s="176"/>
      <c r="B19" s="177"/>
      <c r="C19" s="176"/>
      <c r="D19" s="177"/>
      <c r="E19" s="176"/>
      <c r="F19" s="176"/>
      <c r="G19" s="176"/>
      <c r="H19" s="176"/>
      <c r="I19" s="176"/>
    </row>
    <row r="20" spans="1:9">
      <c r="A20" s="176"/>
      <c r="B20" s="177"/>
      <c r="C20" s="176"/>
      <c r="D20" s="177"/>
      <c r="E20" s="176"/>
      <c r="F20" s="176"/>
      <c r="G20" s="176"/>
      <c r="H20" s="176"/>
      <c r="I20" s="176"/>
    </row>
    <row r="21" spans="1:9">
      <c r="A21" s="176"/>
      <c r="B21" s="177"/>
      <c r="C21" s="176"/>
      <c r="D21" s="177"/>
      <c r="E21" s="176"/>
      <c r="F21" s="176"/>
      <c r="G21" s="176"/>
      <c r="H21" s="176"/>
      <c r="I21" s="176"/>
    </row>
    <row r="22" spans="1:9">
      <c r="A22" s="176"/>
      <c r="B22" s="177"/>
      <c r="C22" s="176"/>
      <c r="D22" s="177"/>
      <c r="E22" s="176"/>
      <c r="F22" s="176"/>
      <c r="G22" s="176"/>
      <c r="H22" s="176"/>
      <c r="I22" s="176"/>
    </row>
    <row r="23" spans="1:9">
      <c r="A23" s="176"/>
      <c r="B23" s="177"/>
      <c r="C23" s="176"/>
      <c r="D23" s="177"/>
      <c r="E23" s="176"/>
      <c r="F23" s="176"/>
      <c r="G23" s="176"/>
      <c r="H23" s="176"/>
      <c r="I23" s="176"/>
    </row>
  </sheetData>
  <sheetProtection algorithmName="SHA-512" hashValue="s54A5b2y1R+uD2InxzZqUBp5UwaT5/ciiduD/9+PBN/9qBOHwrNwlSwhc3y4ahVaRLE21DgvvJd+S85kMa4MXQ==" saltValue="7xezi7sOErxY0oliQsN2N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F31"/>
  <sheetViews>
    <sheetView showGridLines="0" topLeftCell="A10" zoomScaleNormal="100" workbookViewId="0">
      <selection activeCell="A22" sqref="A22"/>
    </sheetView>
  </sheetViews>
  <sheetFormatPr baseColWidth="10" defaultColWidth="9.1640625" defaultRowHeight="15"/>
  <cols>
    <col min="1" max="1" width="1.6640625" style="108" customWidth="1"/>
    <col min="2" max="2" width="27.33203125" style="109" customWidth="1"/>
    <col min="3" max="6" width="25.6640625" style="109" customWidth="1"/>
    <col min="7" max="16384" width="9.1640625" style="109"/>
  </cols>
  <sheetData>
    <row r="1" spans="1:6" ht="39" customHeight="1"/>
    <row r="2" spans="1:6" ht="30.75" customHeight="1">
      <c r="C2" s="191" t="s">
        <v>141</v>
      </c>
      <c r="D2" s="191"/>
      <c r="E2" s="191"/>
      <c r="F2" s="191"/>
    </row>
    <row r="3" spans="1:6">
      <c r="B3" s="110"/>
      <c r="C3" s="111"/>
      <c r="D3" s="111"/>
      <c r="E3" s="111"/>
      <c r="F3" s="111"/>
    </row>
    <row r="4" spans="1:6" s="113" customFormat="1" ht="21.75" customHeight="1">
      <c r="A4" s="112"/>
      <c r="B4" s="192" t="s">
        <v>152</v>
      </c>
      <c r="C4" s="123" t="s">
        <v>144</v>
      </c>
      <c r="D4" s="121" t="s">
        <v>145</v>
      </c>
      <c r="E4" s="121" t="s">
        <v>146</v>
      </c>
      <c r="F4" s="121" t="s">
        <v>147</v>
      </c>
    </row>
    <row r="5" spans="1:6" s="113" customFormat="1" ht="42" customHeight="1">
      <c r="A5" s="112"/>
      <c r="B5" s="192"/>
      <c r="C5" s="130" t="s">
        <v>142</v>
      </c>
      <c r="D5" s="120" t="s">
        <v>143</v>
      </c>
      <c r="E5" s="124" t="s">
        <v>148</v>
      </c>
      <c r="F5" s="120" t="s">
        <v>149</v>
      </c>
    </row>
    <row r="6" spans="1:6" s="115" customFormat="1" ht="16.5" customHeight="1">
      <c r="A6" s="114"/>
      <c r="B6" s="125" t="s">
        <v>150</v>
      </c>
      <c r="C6" s="131">
        <f>47610000-750000</f>
        <v>46860000</v>
      </c>
      <c r="D6" s="138">
        <f>+C6</f>
        <v>46860000</v>
      </c>
      <c r="E6" s="131">
        <f>+C6</f>
        <v>46860000</v>
      </c>
      <c r="F6" s="138">
        <f>+D6</f>
        <v>46860000</v>
      </c>
    </row>
    <row r="7" spans="1:6" s="115" customFormat="1" ht="13.5" customHeight="1">
      <c r="A7" s="114"/>
      <c r="B7" s="126" t="s">
        <v>129</v>
      </c>
      <c r="C7" s="132">
        <v>0.02</v>
      </c>
      <c r="D7" s="139">
        <v>0.02</v>
      </c>
      <c r="E7" s="132">
        <v>0.02</v>
      </c>
      <c r="F7" s="139">
        <v>0.02</v>
      </c>
    </row>
    <row r="8" spans="1:6" s="115" customFormat="1" ht="13.5" customHeight="1">
      <c r="A8" s="114"/>
      <c r="B8" s="126" t="s">
        <v>130</v>
      </c>
      <c r="C8" s="133">
        <f>C6*C7</f>
        <v>937200</v>
      </c>
      <c r="D8" s="140">
        <f t="shared" ref="D8:F8" si="0">D6*D7</f>
        <v>937200</v>
      </c>
      <c r="E8" s="133">
        <f t="shared" si="0"/>
        <v>937200</v>
      </c>
      <c r="F8" s="140">
        <f t="shared" si="0"/>
        <v>937200</v>
      </c>
    </row>
    <row r="9" spans="1:6" s="115" customFormat="1" ht="13.5" customHeight="1">
      <c r="A9" s="114"/>
      <c r="B9" s="126" t="s">
        <v>132</v>
      </c>
      <c r="C9" s="132">
        <v>0.02</v>
      </c>
      <c r="D9" s="139">
        <v>0.01</v>
      </c>
      <c r="E9" s="132">
        <v>0</v>
      </c>
      <c r="F9" s="139">
        <v>0</v>
      </c>
    </row>
    <row r="10" spans="1:6" s="115" customFormat="1" ht="13.5" customHeight="1">
      <c r="A10" s="114"/>
      <c r="B10" s="126" t="s">
        <v>131</v>
      </c>
      <c r="C10" s="133">
        <f>(C6-C8)*C9</f>
        <v>918456</v>
      </c>
      <c r="D10" s="140">
        <f t="shared" ref="D10:F10" si="1">(D6-D8)*D9</f>
        <v>459228</v>
      </c>
      <c r="E10" s="145">
        <f t="shared" si="1"/>
        <v>0</v>
      </c>
      <c r="F10" s="146">
        <f t="shared" si="1"/>
        <v>0</v>
      </c>
    </row>
    <row r="11" spans="1:6" s="117" customFormat="1" ht="16.5" customHeight="1">
      <c r="A11" s="116"/>
      <c r="B11" s="128" t="s">
        <v>133</v>
      </c>
      <c r="C11" s="148">
        <f>C6-C8-C10+750000</f>
        <v>45754344</v>
      </c>
      <c r="D11" s="151">
        <f>D6-D8-D10+750000</f>
        <v>46213572</v>
      </c>
      <c r="E11" s="148">
        <f>E6-E8-E10+750000</f>
        <v>46672800</v>
      </c>
      <c r="F11" s="151">
        <f>F6-F8-F10+750000</f>
        <v>46672800</v>
      </c>
    </row>
    <row r="12" spans="1:6" s="115" customFormat="1" ht="4.5" customHeight="1">
      <c r="A12" s="114"/>
      <c r="B12" s="126"/>
      <c r="C12" s="135"/>
      <c r="D12" s="142"/>
      <c r="E12" s="135"/>
      <c r="F12" s="142"/>
    </row>
    <row r="13" spans="1:6" s="115" customFormat="1" ht="16.5" customHeight="1">
      <c r="A13" s="114"/>
      <c r="B13" s="147" t="s">
        <v>15</v>
      </c>
      <c r="C13" s="148">
        <v>100000</v>
      </c>
      <c r="D13" s="151">
        <v>100000</v>
      </c>
      <c r="E13" s="148">
        <v>100000</v>
      </c>
      <c r="F13" s="151">
        <v>100000</v>
      </c>
    </row>
    <row r="14" spans="1:6" s="115" customFormat="1" ht="16.5" customHeight="1">
      <c r="A14" s="114"/>
      <c r="B14" s="128" t="s">
        <v>134</v>
      </c>
      <c r="C14" s="135"/>
      <c r="D14" s="142"/>
      <c r="E14" s="135"/>
      <c r="F14" s="142"/>
    </row>
    <row r="15" spans="1:6" s="115" customFormat="1" ht="17.25" customHeight="1">
      <c r="A15" s="114"/>
      <c r="B15" s="126" t="s">
        <v>135</v>
      </c>
      <c r="C15" s="136">
        <v>0.2</v>
      </c>
      <c r="D15" s="143">
        <v>0.1</v>
      </c>
      <c r="E15" s="136">
        <v>0.2</v>
      </c>
      <c r="F15" s="143">
        <v>0.1</v>
      </c>
    </row>
    <row r="16" spans="1:6" s="115" customFormat="1" ht="17.25" customHeight="1">
      <c r="A16" s="114"/>
      <c r="B16" s="126" t="s">
        <v>136</v>
      </c>
      <c r="C16" s="133">
        <f>((C11*C15)-C13)</f>
        <v>9050868.8000000007</v>
      </c>
      <c r="D16" s="140">
        <f>((D11*D15)-D13)</f>
        <v>4521357.2</v>
      </c>
      <c r="E16" s="133">
        <f>((E11*E15)-E13)</f>
        <v>9234560</v>
      </c>
      <c r="F16" s="140">
        <f>((F11*F15)-F13)</f>
        <v>4567280</v>
      </c>
    </row>
    <row r="17" spans="1:6" s="115" customFormat="1" ht="17.25" customHeight="1">
      <c r="A17" s="114"/>
      <c r="B17" s="126" t="s">
        <v>137</v>
      </c>
      <c r="C17" s="137">
        <v>1</v>
      </c>
      <c r="D17" s="144">
        <v>1</v>
      </c>
      <c r="E17" s="137">
        <v>6</v>
      </c>
      <c r="F17" s="144">
        <v>6</v>
      </c>
    </row>
    <row r="18" spans="1:6" s="115" customFormat="1" ht="17.25" customHeight="1">
      <c r="A18" s="114"/>
      <c r="B18" s="128" t="s">
        <v>138</v>
      </c>
      <c r="C18" s="148">
        <f>C16/C17</f>
        <v>9050868.8000000007</v>
      </c>
      <c r="D18" s="151">
        <f t="shared" ref="D18:F18" si="2">D16/D17</f>
        <v>4521357.2</v>
      </c>
      <c r="E18" s="148">
        <f t="shared" si="2"/>
        <v>1539093.3333333333</v>
      </c>
      <c r="F18" s="151">
        <f t="shared" si="2"/>
        <v>761213.33333333337</v>
      </c>
    </row>
    <row r="19" spans="1:6" s="119" customFormat="1" ht="4.5" customHeight="1">
      <c r="A19" s="118"/>
      <c r="B19" s="128"/>
      <c r="C19" s="149"/>
      <c r="D19" s="152"/>
      <c r="E19" s="149"/>
      <c r="F19" s="152"/>
    </row>
    <row r="20" spans="1:6" s="115" customFormat="1" ht="16.5" customHeight="1">
      <c r="A20" s="114"/>
      <c r="B20" s="128" t="s">
        <v>139</v>
      </c>
      <c r="C20" s="135"/>
      <c r="D20" s="142"/>
      <c r="E20" s="135"/>
      <c r="F20" s="142"/>
    </row>
    <row r="21" spans="1:6" s="115" customFormat="1" ht="17.25" customHeight="1">
      <c r="A21" s="114"/>
      <c r="B21" s="126" t="s">
        <v>135</v>
      </c>
      <c r="C21" s="136">
        <v>0.4</v>
      </c>
      <c r="D21" s="143">
        <v>0.2</v>
      </c>
      <c r="E21" s="136">
        <v>0.6</v>
      </c>
      <c r="F21" s="143">
        <v>0.9</v>
      </c>
    </row>
    <row r="22" spans="1:6" s="115" customFormat="1" ht="17.25" customHeight="1">
      <c r="A22" s="114"/>
      <c r="B22" s="126" t="s">
        <v>140</v>
      </c>
      <c r="C22" s="133">
        <f>(C11*C21)</f>
        <v>18301737.600000001</v>
      </c>
      <c r="D22" s="140">
        <f>(D11*D21)</f>
        <v>9242714.4000000004</v>
      </c>
      <c r="E22" s="133">
        <f>(E11*E21)</f>
        <v>28003680</v>
      </c>
      <c r="F22" s="140">
        <f>(F11*F21)</f>
        <v>42005520</v>
      </c>
    </row>
    <row r="23" spans="1:6" s="115" customFormat="1" ht="17.25" customHeight="1">
      <c r="A23" s="114"/>
      <c r="B23" s="126" t="s">
        <v>137</v>
      </c>
      <c r="C23" s="137">
        <v>24</v>
      </c>
      <c r="D23" s="144">
        <v>6</v>
      </c>
      <c r="E23" s="137">
        <v>24</v>
      </c>
      <c r="F23" s="144">
        <v>42</v>
      </c>
    </row>
    <row r="24" spans="1:6" s="115" customFormat="1" ht="17.25" customHeight="1">
      <c r="A24" s="114"/>
      <c r="B24" s="128" t="s">
        <v>138</v>
      </c>
      <c r="C24" s="148">
        <f>C22/C23</f>
        <v>762572.4</v>
      </c>
      <c r="D24" s="151">
        <f t="shared" ref="D24" si="3">D22/D23</f>
        <v>1540452.4000000001</v>
      </c>
      <c r="E24" s="148">
        <f t="shared" ref="E24:F24" si="4">E22/E23</f>
        <v>1166820</v>
      </c>
      <c r="F24" s="151">
        <f t="shared" si="4"/>
        <v>1000131.4285714285</v>
      </c>
    </row>
    <row r="25" spans="1:6" s="115" customFormat="1" ht="4.5" customHeight="1">
      <c r="A25" s="114"/>
      <c r="B25" s="128"/>
      <c r="C25" s="150"/>
      <c r="D25" s="153"/>
      <c r="E25" s="150"/>
      <c r="F25" s="153"/>
    </row>
    <row r="26" spans="1:6" s="115" customFormat="1" ht="16.5" customHeight="1">
      <c r="A26" s="114"/>
      <c r="B26" s="128" t="s">
        <v>139</v>
      </c>
      <c r="C26" s="135"/>
      <c r="D26" s="142"/>
      <c r="E26" s="135"/>
      <c r="F26" s="142"/>
    </row>
    <row r="27" spans="1:6" s="115" customFormat="1" ht="17.25" customHeight="1">
      <c r="A27" s="114"/>
      <c r="B27" s="126" t="s">
        <v>135</v>
      </c>
      <c r="C27" s="136">
        <v>0.4</v>
      </c>
      <c r="D27" s="143">
        <v>0.7</v>
      </c>
      <c r="E27" s="136">
        <v>0.2</v>
      </c>
      <c r="F27" s="143"/>
    </row>
    <row r="28" spans="1:6" s="115" customFormat="1" ht="17.25" customHeight="1">
      <c r="A28" s="114"/>
      <c r="B28" s="126" t="s">
        <v>140</v>
      </c>
      <c r="C28" s="133">
        <f>+C27*C11</f>
        <v>18301737.600000001</v>
      </c>
      <c r="D28" s="140">
        <f>+D27*D11</f>
        <v>32349500.399999999</v>
      </c>
      <c r="E28" s="133">
        <f>+E27*E11</f>
        <v>9334560</v>
      </c>
      <c r="F28" s="140"/>
    </row>
    <row r="29" spans="1:6" s="115" customFormat="1" ht="17.25" customHeight="1">
      <c r="A29" s="114"/>
      <c r="B29" s="126" t="s">
        <v>137</v>
      </c>
      <c r="C29" s="137">
        <v>1</v>
      </c>
      <c r="D29" s="144">
        <v>30</v>
      </c>
      <c r="E29" s="137">
        <v>1</v>
      </c>
      <c r="F29" s="144"/>
    </row>
    <row r="30" spans="1:6" s="115" customFormat="1" ht="17.25" customHeight="1">
      <c r="A30" s="114"/>
      <c r="B30" s="127" t="s">
        <v>138</v>
      </c>
      <c r="C30" s="134">
        <f>C28/C29</f>
        <v>18301737.600000001</v>
      </c>
      <c r="D30" s="141">
        <f>D28/D29</f>
        <v>1078316.68</v>
      </c>
      <c r="E30" s="134">
        <f t="shared" ref="E30" si="5">E28/E29</f>
        <v>9334560</v>
      </c>
      <c r="F30" s="141"/>
    </row>
    <row r="31" spans="1:6">
      <c r="F31" s="122" t="s">
        <v>151</v>
      </c>
    </row>
  </sheetData>
  <sheetProtection selectLockedCells="1" selectUnlockedCells="1"/>
  <mergeCells count="2">
    <mergeCell ref="B4:B5"/>
    <mergeCell ref="C2:F2"/>
  </mergeCells>
  <hyperlinks>
    <hyperlink ref="C4" location="'Deferred Cash'!A1" display="DEFERRED CASH TERM" xr:uid="{00000000-0004-0000-0300-000000000000}"/>
    <hyperlink ref="D4" location="'Spot DP'!A1" display="SPOT DOWNPAYMENT" xr:uid="{00000000-0004-0000-0300-000001000000}"/>
    <hyperlink ref="E4" location="Installment!A1" display="INSTALLMENT" xr:uid="{00000000-0004-0000-0300-000002000000}"/>
  </hyperlinks>
  <printOptions horizontalCentered="1"/>
  <pageMargins left="0" right="0" top="0.5" bottom="0.2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1:F31"/>
  <sheetViews>
    <sheetView showGridLines="0" zoomScaleNormal="100" workbookViewId="0">
      <selection activeCell="C1" sqref="C1"/>
    </sheetView>
  </sheetViews>
  <sheetFormatPr baseColWidth="10" defaultColWidth="9.1640625" defaultRowHeight="15"/>
  <cols>
    <col min="1" max="1" width="1.6640625" style="108" customWidth="1"/>
    <col min="2" max="2" width="27.33203125" style="109" customWidth="1"/>
    <col min="3" max="6" width="25.6640625" style="109" customWidth="1"/>
    <col min="7" max="16384" width="9.1640625" style="109"/>
  </cols>
  <sheetData>
    <row r="1" spans="1:6" ht="39" customHeight="1"/>
    <row r="2" spans="1:6" ht="30.75" customHeight="1">
      <c r="C2" s="191" t="s">
        <v>141</v>
      </c>
      <c r="D2" s="191"/>
      <c r="E2" s="191"/>
      <c r="F2" s="191"/>
    </row>
    <row r="3" spans="1:6">
      <c r="B3" s="110"/>
      <c r="C3" s="111"/>
      <c r="D3" s="111"/>
      <c r="E3" s="111"/>
      <c r="F3" s="111"/>
    </row>
    <row r="4" spans="1:6" s="113" customFormat="1" ht="21.75" customHeight="1">
      <c r="A4" s="112"/>
      <c r="B4" s="192" t="s">
        <v>153</v>
      </c>
      <c r="C4" s="121" t="s">
        <v>144</v>
      </c>
      <c r="D4" s="121" t="s">
        <v>145</v>
      </c>
      <c r="E4" s="121" t="s">
        <v>146</v>
      </c>
      <c r="F4" s="121" t="s">
        <v>147</v>
      </c>
    </row>
    <row r="5" spans="1:6" s="113" customFormat="1" ht="42" customHeight="1">
      <c r="A5" s="112"/>
      <c r="B5" s="192"/>
      <c r="C5" s="120" t="s">
        <v>142</v>
      </c>
      <c r="D5" s="120" t="s">
        <v>143</v>
      </c>
      <c r="E5" s="120" t="s">
        <v>148</v>
      </c>
      <c r="F5" s="120" t="s">
        <v>149</v>
      </c>
    </row>
    <row r="6" spans="1:6" s="115" customFormat="1" ht="16.5" customHeight="1">
      <c r="A6" s="114"/>
      <c r="B6" s="125" t="s">
        <v>150</v>
      </c>
      <c r="C6" s="138">
        <f>47670000-750000</f>
        <v>46920000</v>
      </c>
      <c r="D6" s="138">
        <f>+C6</f>
        <v>46920000</v>
      </c>
      <c r="E6" s="138">
        <f>+C6</f>
        <v>46920000</v>
      </c>
      <c r="F6" s="138">
        <f>+D6</f>
        <v>46920000</v>
      </c>
    </row>
    <row r="7" spans="1:6" s="115" customFormat="1" ht="13.5" customHeight="1">
      <c r="A7" s="114"/>
      <c r="B7" s="126" t="s">
        <v>129</v>
      </c>
      <c r="C7" s="139">
        <v>0.02</v>
      </c>
      <c r="D7" s="139">
        <v>0.02</v>
      </c>
      <c r="E7" s="139">
        <v>0.02</v>
      </c>
      <c r="F7" s="139">
        <v>0.02</v>
      </c>
    </row>
    <row r="8" spans="1:6" s="115" customFormat="1" ht="13.5" customHeight="1">
      <c r="A8" s="114"/>
      <c r="B8" s="126" t="s">
        <v>130</v>
      </c>
      <c r="C8" s="140">
        <f>C6*C7</f>
        <v>938400</v>
      </c>
      <c r="D8" s="140">
        <f t="shared" ref="D8:F8" si="0">D6*D7</f>
        <v>938400</v>
      </c>
      <c r="E8" s="140">
        <f t="shared" si="0"/>
        <v>938400</v>
      </c>
      <c r="F8" s="140">
        <f t="shared" si="0"/>
        <v>938400</v>
      </c>
    </row>
    <row r="9" spans="1:6" s="115" customFormat="1" ht="13.5" customHeight="1">
      <c r="A9" s="114"/>
      <c r="B9" s="126" t="s">
        <v>132</v>
      </c>
      <c r="C9" s="139">
        <v>0.02</v>
      </c>
      <c r="D9" s="139">
        <v>0.01</v>
      </c>
      <c r="E9" s="139">
        <v>0</v>
      </c>
      <c r="F9" s="139">
        <v>0</v>
      </c>
    </row>
    <row r="10" spans="1:6" s="115" customFormat="1" ht="13.5" customHeight="1">
      <c r="A10" s="114"/>
      <c r="B10" s="126" t="s">
        <v>131</v>
      </c>
      <c r="C10" s="140">
        <f>(C6-C8)*C9</f>
        <v>919632</v>
      </c>
      <c r="D10" s="140">
        <f t="shared" ref="D10:F10" si="1">(D6-D8)*D9</f>
        <v>459816</v>
      </c>
      <c r="E10" s="146">
        <f t="shared" si="1"/>
        <v>0</v>
      </c>
      <c r="F10" s="146">
        <f t="shared" si="1"/>
        <v>0</v>
      </c>
    </row>
    <row r="11" spans="1:6" s="117" customFormat="1" ht="16.5" customHeight="1">
      <c r="A11" s="116"/>
      <c r="B11" s="128" t="s">
        <v>133</v>
      </c>
      <c r="C11" s="151">
        <f>C6-C8-C10+750000</f>
        <v>45811968</v>
      </c>
      <c r="D11" s="151">
        <f>D6-D8-D10+750000</f>
        <v>46271784</v>
      </c>
      <c r="E11" s="151">
        <f>E6-E8-E10+750000</f>
        <v>46731600</v>
      </c>
      <c r="F11" s="151">
        <f>F6-F8-F10+750000</f>
        <v>46731600</v>
      </c>
    </row>
    <row r="12" spans="1:6" s="115" customFormat="1" ht="4.5" customHeight="1">
      <c r="A12" s="114"/>
      <c r="B12" s="126"/>
      <c r="C12" s="142"/>
      <c r="D12" s="142"/>
      <c r="E12" s="142"/>
      <c r="F12" s="142"/>
    </row>
    <row r="13" spans="1:6" s="115" customFormat="1" ht="16.5" customHeight="1">
      <c r="A13" s="114"/>
      <c r="B13" s="147" t="s">
        <v>15</v>
      </c>
      <c r="C13" s="151">
        <v>100000</v>
      </c>
      <c r="D13" s="151">
        <v>100000</v>
      </c>
      <c r="E13" s="151">
        <v>100000</v>
      </c>
      <c r="F13" s="151">
        <v>100000</v>
      </c>
    </row>
    <row r="14" spans="1:6" s="115" customFormat="1" ht="16.5" customHeight="1">
      <c r="A14" s="114"/>
      <c r="B14" s="128" t="s">
        <v>134</v>
      </c>
      <c r="C14" s="142"/>
      <c r="D14" s="142"/>
      <c r="E14" s="142"/>
      <c r="F14" s="142"/>
    </row>
    <row r="15" spans="1:6" s="115" customFormat="1" ht="17.25" customHeight="1">
      <c r="A15" s="114"/>
      <c r="B15" s="126" t="s">
        <v>135</v>
      </c>
      <c r="C15" s="143">
        <v>0.2</v>
      </c>
      <c r="D15" s="143">
        <v>0.1</v>
      </c>
      <c r="E15" s="143">
        <v>0.2</v>
      </c>
      <c r="F15" s="143">
        <v>0.1</v>
      </c>
    </row>
    <row r="16" spans="1:6" s="115" customFormat="1" ht="17.25" customHeight="1">
      <c r="A16" s="114"/>
      <c r="B16" s="126" t="s">
        <v>136</v>
      </c>
      <c r="C16" s="140">
        <f>((C11*C15)-C13)</f>
        <v>9062393.5999999996</v>
      </c>
      <c r="D16" s="140">
        <f>((D11*D15)-D13)</f>
        <v>4527178.4000000004</v>
      </c>
      <c r="E16" s="140">
        <f>((E11*E15)-E13)</f>
        <v>9246320</v>
      </c>
      <c r="F16" s="140">
        <f>((F11*F15)-F13)</f>
        <v>4573160</v>
      </c>
    </row>
    <row r="17" spans="1:6" s="115" customFormat="1" ht="17.25" customHeight="1">
      <c r="A17" s="114"/>
      <c r="B17" s="126" t="s">
        <v>137</v>
      </c>
      <c r="C17" s="144">
        <v>1</v>
      </c>
      <c r="D17" s="144">
        <v>1</v>
      </c>
      <c r="E17" s="144">
        <v>6</v>
      </c>
      <c r="F17" s="144">
        <v>6</v>
      </c>
    </row>
    <row r="18" spans="1:6" s="115" customFormat="1" ht="17.25" customHeight="1">
      <c r="A18" s="114"/>
      <c r="B18" s="128" t="s">
        <v>138</v>
      </c>
      <c r="C18" s="151">
        <f>C16/C17</f>
        <v>9062393.5999999996</v>
      </c>
      <c r="D18" s="151">
        <f t="shared" ref="D18:F18" si="2">D16/D17</f>
        <v>4527178.4000000004</v>
      </c>
      <c r="E18" s="151">
        <f t="shared" si="2"/>
        <v>1541053.3333333333</v>
      </c>
      <c r="F18" s="151">
        <f t="shared" si="2"/>
        <v>762193.33333333337</v>
      </c>
    </row>
    <row r="19" spans="1:6" s="119" customFormat="1" ht="4.5" customHeight="1">
      <c r="A19" s="118"/>
      <c r="B19" s="128"/>
      <c r="C19" s="152"/>
      <c r="D19" s="152"/>
      <c r="E19" s="152"/>
      <c r="F19" s="152"/>
    </row>
    <row r="20" spans="1:6" s="115" customFormat="1" ht="16.5" customHeight="1">
      <c r="A20" s="114"/>
      <c r="B20" s="128" t="s">
        <v>139</v>
      </c>
      <c r="C20" s="142"/>
      <c r="D20" s="142"/>
      <c r="E20" s="142"/>
      <c r="F20" s="142"/>
    </row>
    <row r="21" spans="1:6" s="115" customFormat="1" ht="17.25" customHeight="1">
      <c r="A21" s="114"/>
      <c r="B21" s="126" t="s">
        <v>135</v>
      </c>
      <c r="C21" s="143">
        <v>0.4</v>
      </c>
      <c r="D21" s="143">
        <v>0.2</v>
      </c>
      <c r="E21" s="143">
        <v>0.6</v>
      </c>
      <c r="F21" s="143">
        <v>0.9</v>
      </c>
    </row>
    <row r="22" spans="1:6" s="115" customFormat="1" ht="17.25" customHeight="1">
      <c r="A22" s="114"/>
      <c r="B22" s="126" t="s">
        <v>140</v>
      </c>
      <c r="C22" s="140">
        <f>(C11*C21)</f>
        <v>18324787.199999999</v>
      </c>
      <c r="D22" s="140">
        <f>(D11*D21)</f>
        <v>9254356.8000000007</v>
      </c>
      <c r="E22" s="140">
        <f>(E11*E21)</f>
        <v>28038960</v>
      </c>
      <c r="F22" s="140">
        <f>(F11*F21)</f>
        <v>42058440</v>
      </c>
    </row>
    <row r="23" spans="1:6" s="115" customFormat="1" ht="17.25" customHeight="1">
      <c r="A23" s="114"/>
      <c r="B23" s="126" t="s">
        <v>137</v>
      </c>
      <c r="C23" s="144">
        <v>24</v>
      </c>
      <c r="D23" s="144">
        <v>6</v>
      </c>
      <c r="E23" s="144">
        <v>24</v>
      </c>
      <c r="F23" s="144">
        <v>42</v>
      </c>
    </row>
    <row r="24" spans="1:6" s="115" customFormat="1" ht="17.25" customHeight="1">
      <c r="A24" s="114"/>
      <c r="B24" s="128" t="s">
        <v>138</v>
      </c>
      <c r="C24" s="151">
        <f>C22/C23</f>
        <v>763532.79999999993</v>
      </c>
      <c r="D24" s="151">
        <f t="shared" ref="D24" si="3">D22/D23</f>
        <v>1542392.8</v>
      </c>
      <c r="E24" s="151">
        <f t="shared" ref="E24:F24" si="4">E22/E23</f>
        <v>1168290</v>
      </c>
      <c r="F24" s="151">
        <f t="shared" si="4"/>
        <v>1001391.4285714285</v>
      </c>
    </row>
    <row r="25" spans="1:6" s="115" customFormat="1" ht="4.5" customHeight="1">
      <c r="A25" s="114"/>
      <c r="B25" s="128"/>
      <c r="C25" s="153"/>
      <c r="D25" s="153"/>
      <c r="E25" s="153"/>
      <c r="F25" s="153"/>
    </row>
    <row r="26" spans="1:6" s="115" customFormat="1" ht="16.5" customHeight="1">
      <c r="A26" s="114"/>
      <c r="B26" s="128" t="s">
        <v>139</v>
      </c>
      <c r="C26" s="142"/>
      <c r="D26" s="142"/>
      <c r="E26" s="142"/>
      <c r="F26" s="142"/>
    </row>
    <row r="27" spans="1:6" s="115" customFormat="1" ht="17.25" customHeight="1">
      <c r="A27" s="114"/>
      <c r="B27" s="126" t="s">
        <v>135</v>
      </c>
      <c r="C27" s="143">
        <v>0.4</v>
      </c>
      <c r="D27" s="143">
        <v>0.7</v>
      </c>
      <c r="E27" s="143">
        <v>0.2</v>
      </c>
      <c r="F27" s="143"/>
    </row>
    <row r="28" spans="1:6" s="115" customFormat="1" ht="17.25" customHeight="1">
      <c r="A28" s="114"/>
      <c r="B28" s="126" t="s">
        <v>140</v>
      </c>
      <c r="C28" s="140">
        <f>+C27*C11</f>
        <v>18324787.199999999</v>
      </c>
      <c r="D28" s="140">
        <f>+D27*D11</f>
        <v>32390248.799999997</v>
      </c>
      <c r="E28" s="140">
        <f>+E27*E11</f>
        <v>9346320</v>
      </c>
      <c r="F28" s="140"/>
    </row>
    <row r="29" spans="1:6" s="115" customFormat="1" ht="17.25" customHeight="1">
      <c r="A29" s="114"/>
      <c r="B29" s="126" t="s">
        <v>137</v>
      </c>
      <c r="C29" s="144">
        <v>1</v>
      </c>
      <c r="D29" s="144">
        <v>30</v>
      </c>
      <c r="E29" s="144">
        <v>1</v>
      </c>
      <c r="F29" s="144"/>
    </row>
    <row r="30" spans="1:6" s="115" customFormat="1" ht="17.25" customHeight="1">
      <c r="A30" s="114"/>
      <c r="B30" s="127" t="s">
        <v>138</v>
      </c>
      <c r="C30" s="141">
        <f>C28/C29</f>
        <v>18324787.199999999</v>
      </c>
      <c r="D30" s="141">
        <f>D28/D29</f>
        <v>1079674.96</v>
      </c>
      <c r="E30" s="141">
        <f t="shared" ref="E30" si="5">E28/E29</f>
        <v>9346320</v>
      </c>
      <c r="F30" s="141"/>
    </row>
    <row r="31" spans="1:6">
      <c r="F31" s="122" t="s">
        <v>151</v>
      </c>
    </row>
  </sheetData>
  <sheetProtection selectLockedCells="1" selectUnlockedCells="1"/>
  <mergeCells count="2">
    <mergeCell ref="C2:F2"/>
    <mergeCell ref="B4:B5"/>
  </mergeCells>
  <hyperlinks>
    <hyperlink ref="C4" location="'Deferred Cash'!A1" display="DEFERRED CASH TERM" xr:uid="{00000000-0004-0000-0400-000000000000}"/>
    <hyperlink ref="D4" location="'Spot DP'!A1" display="SPOT DOWNPAYMENT" xr:uid="{00000000-0004-0000-0400-000001000000}"/>
    <hyperlink ref="E4" location="Installment!A1" display="INSTALLMENT" xr:uid="{00000000-0004-0000-0400-000002000000}"/>
  </hyperlinks>
  <printOptions horizontalCentered="1"/>
  <pageMargins left="0" right="0" top="0.5" bottom="0.2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pageSetUpPr fitToPage="1"/>
  </sheetPr>
  <dimension ref="A1:F31"/>
  <sheetViews>
    <sheetView showGridLines="0" zoomScaleNormal="100" workbookViewId="0">
      <selection activeCell="A7" sqref="A7"/>
    </sheetView>
  </sheetViews>
  <sheetFormatPr baseColWidth="10" defaultColWidth="9.1640625" defaultRowHeight="15"/>
  <cols>
    <col min="1" max="1" width="1.6640625" style="108" customWidth="1"/>
    <col min="2" max="2" width="27.33203125" style="109" customWidth="1"/>
    <col min="3" max="6" width="25.6640625" style="109" customWidth="1"/>
    <col min="7" max="16384" width="9.1640625" style="109"/>
  </cols>
  <sheetData>
    <row r="1" spans="1:6" ht="39" customHeight="1"/>
    <row r="2" spans="1:6" ht="30.75" customHeight="1">
      <c r="C2" s="191" t="s">
        <v>141</v>
      </c>
      <c r="D2" s="191"/>
      <c r="E2" s="191"/>
      <c r="F2" s="191"/>
    </row>
    <row r="3" spans="1:6">
      <c r="B3" s="110"/>
      <c r="C3" s="111"/>
      <c r="D3" s="111"/>
      <c r="E3" s="111"/>
      <c r="F3" s="111"/>
    </row>
    <row r="4" spans="1:6" s="113" customFormat="1" ht="21.75" customHeight="1">
      <c r="A4" s="112"/>
      <c r="B4" s="192" t="s">
        <v>154</v>
      </c>
      <c r="C4" s="121" t="s">
        <v>144</v>
      </c>
      <c r="D4" s="121" t="s">
        <v>145</v>
      </c>
      <c r="E4" s="121" t="s">
        <v>146</v>
      </c>
      <c r="F4" s="121" t="s">
        <v>147</v>
      </c>
    </row>
    <row r="5" spans="1:6" s="113" customFormat="1" ht="42" customHeight="1">
      <c r="A5" s="112"/>
      <c r="B5" s="192"/>
      <c r="C5" s="120" t="s">
        <v>142</v>
      </c>
      <c r="D5" s="120" t="s">
        <v>143</v>
      </c>
      <c r="E5" s="120" t="s">
        <v>148</v>
      </c>
      <c r="F5" s="120" t="s">
        <v>149</v>
      </c>
    </row>
    <row r="6" spans="1:6" s="115" customFormat="1" ht="16.5" customHeight="1">
      <c r="A6" s="114"/>
      <c r="B6" s="125" t="s">
        <v>150</v>
      </c>
      <c r="C6" s="138">
        <f>46980000-750000</f>
        <v>46230000</v>
      </c>
      <c r="D6" s="138">
        <f>+C6</f>
        <v>46230000</v>
      </c>
      <c r="E6" s="138">
        <f>+C6</f>
        <v>46230000</v>
      </c>
      <c r="F6" s="138">
        <f>+D6</f>
        <v>46230000</v>
      </c>
    </row>
    <row r="7" spans="1:6" s="115" customFormat="1" ht="13.5" customHeight="1">
      <c r="A7" s="114"/>
      <c r="B7" s="126" t="s">
        <v>129</v>
      </c>
      <c r="C7" s="139">
        <v>0.02</v>
      </c>
      <c r="D7" s="139">
        <v>0.02</v>
      </c>
      <c r="E7" s="139">
        <v>0.02</v>
      </c>
      <c r="F7" s="139">
        <v>0.02</v>
      </c>
    </row>
    <row r="8" spans="1:6" s="115" customFormat="1" ht="13.5" customHeight="1">
      <c r="A8" s="114"/>
      <c r="B8" s="126" t="s">
        <v>130</v>
      </c>
      <c r="C8" s="140">
        <f>C6*C7</f>
        <v>924600</v>
      </c>
      <c r="D8" s="140">
        <f t="shared" ref="D8:F8" si="0">D6*D7</f>
        <v>924600</v>
      </c>
      <c r="E8" s="140">
        <f t="shared" si="0"/>
        <v>924600</v>
      </c>
      <c r="F8" s="140">
        <f t="shared" si="0"/>
        <v>924600</v>
      </c>
    </row>
    <row r="9" spans="1:6" s="115" customFormat="1" ht="13.5" customHeight="1">
      <c r="A9" s="114"/>
      <c r="B9" s="126" t="s">
        <v>132</v>
      </c>
      <c r="C9" s="139">
        <v>0.02</v>
      </c>
      <c r="D9" s="139">
        <v>0.01</v>
      </c>
      <c r="E9" s="139">
        <v>0</v>
      </c>
      <c r="F9" s="139">
        <v>0</v>
      </c>
    </row>
    <row r="10" spans="1:6" s="115" customFormat="1" ht="13.5" customHeight="1">
      <c r="A10" s="114"/>
      <c r="B10" s="126" t="s">
        <v>131</v>
      </c>
      <c r="C10" s="140">
        <f>(C6-C8)*C9</f>
        <v>906108</v>
      </c>
      <c r="D10" s="140">
        <f t="shared" ref="D10:F10" si="1">(D6-D8)*D9</f>
        <v>453054</v>
      </c>
      <c r="E10" s="146">
        <f t="shared" si="1"/>
        <v>0</v>
      </c>
      <c r="F10" s="146">
        <f t="shared" si="1"/>
        <v>0</v>
      </c>
    </row>
    <row r="11" spans="1:6" s="117" customFormat="1" ht="16.5" customHeight="1">
      <c r="A11" s="116"/>
      <c r="B11" s="128" t="s">
        <v>133</v>
      </c>
      <c r="C11" s="151">
        <f>C6-C8-C10+750000</f>
        <v>45149292</v>
      </c>
      <c r="D11" s="151">
        <f>D6-D8-D10+750000</f>
        <v>45602346</v>
      </c>
      <c r="E11" s="151">
        <f>E6-E8-E10+750000</f>
        <v>46055400</v>
      </c>
      <c r="F11" s="151">
        <f>F6-F8-F10+750000</f>
        <v>46055400</v>
      </c>
    </row>
    <row r="12" spans="1:6" s="115" customFormat="1" ht="4.5" customHeight="1">
      <c r="A12" s="114"/>
      <c r="B12" s="126"/>
      <c r="C12" s="142"/>
      <c r="D12" s="142"/>
      <c r="E12" s="142"/>
      <c r="F12" s="142"/>
    </row>
    <row r="13" spans="1:6" s="115" customFormat="1" ht="16.5" customHeight="1">
      <c r="A13" s="114"/>
      <c r="B13" s="147" t="s">
        <v>15</v>
      </c>
      <c r="C13" s="151">
        <v>100000</v>
      </c>
      <c r="D13" s="151">
        <v>100000</v>
      </c>
      <c r="E13" s="151">
        <v>100000</v>
      </c>
      <c r="F13" s="151">
        <v>100000</v>
      </c>
    </row>
    <row r="14" spans="1:6" s="115" customFormat="1" ht="16.5" customHeight="1">
      <c r="A14" s="114"/>
      <c r="B14" s="128" t="s">
        <v>134</v>
      </c>
      <c r="C14" s="142"/>
      <c r="D14" s="142"/>
      <c r="E14" s="142"/>
      <c r="F14" s="142"/>
    </row>
    <row r="15" spans="1:6" s="115" customFormat="1" ht="17.25" customHeight="1">
      <c r="A15" s="114"/>
      <c r="B15" s="126" t="s">
        <v>135</v>
      </c>
      <c r="C15" s="143">
        <v>0.2</v>
      </c>
      <c r="D15" s="143">
        <v>0.1</v>
      </c>
      <c r="E15" s="143">
        <v>0.2</v>
      </c>
      <c r="F15" s="143">
        <v>0.1</v>
      </c>
    </row>
    <row r="16" spans="1:6" s="115" customFormat="1" ht="17.25" customHeight="1">
      <c r="A16" s="114"/>
      <c r="B16" s="126" t="s">
        <v>136</v>
      </c>
      <c r="C16" s="140">
        <f>((C11*C15)-C13)</f>
        <v>8929858.4000000004</v>
      </c>
      <c r="D16" s="140">
        <f>((D11*D15)-D13)</f>
        <v>4460234.6000000006</v>
      </c>
      <c r="E16" s="140">
        <f>((E11*E15)-E13)</f>
        <v>9111080</v>
      </c>
      <c r="F16" s="140">
        <f>((F11*F15)-F13)</f>
        <v>4505540</v>
      </c>
    </row>
    <row r="17" spans="1:6" s="115" customFormat="1" ht="17.25" customHeight="1">
      <c r="A17" s="114"/>
      <c r="B17" s="126" t="s">
        <v>137</v>
      </c>
      <c r="C17" s="144">
        <v>1</v>
      </c>
      <c r="D17" s="144">
        <v>1</v>
      </c>
      <c r="E17" s="144">
        <v>6</v>
      </c>
      <c r="F17" s="144">
        <v>6</v>
      </c>
    </row>
    <row r="18" spans="1:6" s="115" customFormat="1" ht="17.25" customHeight="1">
      <c r="A18" s="114"/>
      <c r="B18" s="128" t="s">
        <v>138</v>
      </c>
      <c r="C18" s="151">
        <f>C16/C17</f>
        <v>8929858.4000000004</v>
      </c>
      <c r="D18" s="151">
        <f t="shared" ref="D18" si="2">D16/D17</f>
        <v>4460234.6000000006</v>
      </c>
      <c r="E18" s="151">
        <f t="shared" ref="E18:F18" si="3">E16/E17</f>
        <v>1518513.3333333333</v>
      </c>
      <c r="F18" s="151">
        <f t="shared" si="3"/>
        <v>750923.33333333337</v>
      </c>
    </row>
    <row r="19" spans="1:6" s="119" customFormat="1" ht="4.5" customHeight="1">
      <c r="A19" s="118"/>
      <c r="B19" s="128"/>
      <c r="C19" s="152"/>
      <c r="D19" s="152"/>
      <c r="E19" s="152"/>
      <c r="F19" s="152"/>
    </row>
    <row r="20" spans="1:6" s="115" customFormat="1" ht="16.5" customHeight="1">
      <c r="A20" s="114"/>
      <c r="B20" s="128" t="s">
        <v>139</v>
      </c>
      <c r="C20" s="142"/>
      <c r="D20" s="142"/>
      <c r="E20" s="142"/>
      <c r="F20" s="142"/>
    </row>
    <row r="21" spans="1:6" s="115" customFormat="1" ht="17.25" customHeight="1">
      <c r="A21" s="114"/>
      <c r="B21" s="126" t="s">
        <v>135</v>
      </c>
      <c r="C21" s="143">
        <v>0.4</v>
      </c>
      <c r="D21" s="143">
        <v>0.2</v>
      </c>
      <c r="E21" s="143">
        <v>0.6</v>
      </c>
      <c r="F21" s="143">
        <v>0.9</v>
      </c>
    </row>
    <row r="22" spans="1:6" s="115" customFormat="1" ht="17.25" customHeight="1">
      <c r="A22" s="114"/>
      <c r="B22" s="126" t="s">
        <v>140</v>
      </c>
      <c r="C22" s="140">
        <f>(C11*C21)</f>
        <v>18059716.800000001</v>
      </c>
      <c r="D22" s="140">
        <f>(D11*D21)</f>
        <v>9120469.2000000011</v>
      </c>
      <c r="E22" s="140">
        <f>(E11*E21)</f>
        <v>27633240</v>
      </c>
      <c r="F22" s="140">
        <f>(F11*F21)</f>
        <v>41449860</v>
      </c>
    </row>
    <row r="23" spans="1:6" s="115" customFormat="1" ht="17.25" customHeight="1">
      <c r="A23" s="114"/>
      <c r="B23" s="126" t="s">
        <v>137</v>
      </c>
      <c r="C23" s="144">
        <v>24</v>
      </c>
      <c r="D23" s="144">
        <v>6</v>
      </c>
      <c r="E23" s="144">
        <v>24</v>
      </c>
      <c r="F23" s="144">
        <v>42</v>
      </c>
    </row>
    <row r="24" spans="1:6" s="115" customFormat="1" ht="17.25" customHeight="1">
      <c r="A24" s="114"/>
      <c r="B24" s="128" t="s">
        <v>138</v>
      </c>
      <c r="C24" s="151">
        <f>C22/C23</f>
        <v>752488.20000000007</v>
      </c>
      <c r="D24" s="151">
        <f t="shared" ref="D24" si="4">D22/D23</f>
        <v>1520078.2000000002</v>
      </c>
      <c r="E24" s="151">
        <f t="shared" ref="E24:F24" si="5">E22/E23</f>
        <v>1151385</v>
      </c>
      <c r="F24" s="151">
        <f t="shared" si="5"/>
        <v>986901.42857142852</v>
      </c>
    </row>
    <row r="25" spans="1:6" s="115" customFormat="1" ht="4.5" customHeight="1">
      <c r="A25" s="114"/>
      <c r="B25" s="128"/>
      <c r="C25" s="153"/>
      <c r="D25" s="153"/>
      <c r="E25" s="153"/>
      <c r="F25" s="153"/>
    </row>
    <row r="26" spans="1:6" s="115" customFormat="1" ht="16.5" customHeight="1">
      <c r="A26" s="114"/>
      <c r="B26" s="128" t="s">
        <v>139</v>
      </c>
      <c r="C26" s="142"/>
      <c r="D26" s="142"/>
      <c r="E26" s="142"/>
      <c r="F26" s="142"/>
    </row>
    <row r="27" spans="1:6" s="115" customFormat="1" ht="17.25" customHeight="1">
      <c r="A27" s="114"/>
      <c r="B27" s="126" t="s">
        <v>135</v>
      </c>
      <c r="C27" s="143">
        <v>0.4</v>
      </c>
      <c r="D27" s="143">
        <v>0.7</v>
      </c>
      <c r="E27" s="143">
        <v>0.2</v>
      </c>
      <c r="F27" s="143"/>
    </row>
    <row r="28" spans="1:6" s="115" customFormat="1" ht="17.25" customHeight="1">
      <c r="A28" s="114"/>
      <c r="B28" s="126" t="s">
        <v>140</v>
      </c>
      <c r="C28" s="140">
        <f>+C27*C11</f>
        <v>18059716.800000001</v>
      </c>
      <c r="D28" s="140">
        <f>+D27*D11</f>
        <v>31921642.199999999</v>
      </c>
      <c r="E28" s="140">
        <f>+E27*E11</f>
        <v>9211080</v>
      </c>
      <c r="F28" s="140"/>
    </row>
    <row r="29" spans="1:6" s="115" customFormat="1" ht="17.25" customHeight="1">
      <c r="A29" s="114"/>
      <c r="B29" s="126" t="s">
        <v>137</v>
      </c>
      <c r="C29" s="144">
        <v>1</v>
      </c>
      <c r="D29" s="144">
        <v>30</v>
      </c>
      <c r="E29" s="144">
        <v>1</v>
      </c>
      <c r="F29" s="144"/>
    </row>
    <row r="30" spans="1:6" s="115" customFormat="1" ht="17.25" customHeight="1">
      <c r="A30" s="114"/>
      <c r="B30" s="127" t="s">
        <v>138</v>
      </c>
      <c r="C30" s="141">
        <f>C28/C29</f>
        <v>18059716.800000001</v>
      </c>
      <c r="D30" s="141">
        <f>D28/D29</f>
        <v>1064054.74</v>
      </c>
      <c r="E30" s="141">
        <f t="shared" ref="E30" si="6">E28/E29</f>
        <v>9211080</v>
      </c>
      <c r="F30" s="141"/>
    </row>
    <row r="31" spans="1:6">
      <c r="F31" s="122" t="s">
        <v>151</v>
      </c>
    </row>
  </sheetData>
  <sheetProtection selectLockedCells="1" selectUnlockedCells="1"/>
  <mergeCells count="2">
    <mergeCell ref="C2:F2"/>
    <mergeCell ref="B4:B5"/>
  </mergeCells>
  <hyperlinks>
    <hyperlink ref="C4" location="'Deferred Cash'!A1" display="DEFERRED CASH TERM" xr:uid="{00000000-0004-0000-0500-000000000000}"/>
    <hyperlink ref="D4" location="'Spot DP'!A1" display="SPOT DOWNPAYMENT" xr:uid="{00000000-0004-0000-0500-000001000000}"/>
    <hyperlink ref="E4" location="Installment!A1" display="INSTALLMENT" xr:uid="{00000000-0004-0000-0500-000002000000}"/>
  </hyperlinks>
  <printOptions horizontalCentered="1"/>
  <pageMargins left="0" right="0" top="0.5" bottom="0.2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pageSetUpPr fitToPage="1"/>
  </sheetPr>
  <dimension ref="A1:F31"/>
  <sheetViews>
    <sheetView showGridLines="0" zoomScaleNormal="100" workbookViewId="0">
      <selection activeCell="D20" sqref="D20"/>
    </sheetView>
  </sheetViews>
  <sheetFormatPr baseColWidth="10" defaultColWidth="9.1640625" defaultRowHeight="15"/>
  <cols>
    <col min="1" max="1" width="1.6640625" style="108" customWidth="1"/>
    <col min="2" max="2" width="27.33203125" style="109" customWidth="1"/>
    <col min="3" max="6" width="25.6640625" style="109" customWidth="1"/>
    <col min="7" max="16384" width="9.1640625" style="109"/>
  </cols>
  <sheetData>
    <row r="1" spans="1:6" ht="39" customHeight="1"/>
    <row r="2" spans="1:6" ht="30.75" customHeight="1">
      <c r="C2" s="191" t="s">
        <v>141</v>
      </c>
      <c r="D2" s="191"/>
      <c r="E2" s="191"/>
      <c r="F2" s="191"/>
    </row>
    <row r="3" spans="1:6">
      <c r="B3" s="110"/>
      <c r="C3" s="111"/>
      <c r="D3" s="111"/>
      <c r="E3" s="111"/>
      <c r="F3" s="111"/>
    </row>
    <row r="4" spans="1:6" s="113" customFormat="1" ht="21.75" customHeight="1">
      <c r="A4" s="112"/>
      <c r="B4" s="192" t="s">
        <v>155</v>
      </c>
      <c r="C4" s="121" t="s">
        <v>144</v>
      </c>
      <c r="D4" s="121" t="s">
        <v>145</v>
      </c>
      <c r="E4" s="121" t="s">
        <v>146</v>
      </c>
      <c r="F4" s="121" t="s">
        <v>147</v>
      </c>
    </row>
    <row r="5" spans="1:6" s="113" customFormat="1" ht="42" customHeight="1">
      <c r="A5" s="112"/>
      <c r="B5" s="192"/>
      <c r="C5" s="120" t="s">
        <v>142</v>
      </c>
      <c r="D5" s="120" t="s">
        <v>143</v>
      </c>
      <c r="E5" s="120" t="s">
        <v>148</v>
      </c>
      <c r="F5" s="120" t="s">
        <v>149</v>
      </c>
    </row>
    <row r="6" spans="1:6" s="115" customFormat="1" ht="16.5" customHeight="1">
      <c r="A6" s="114"/>
      <c r="B6" s="125" t="s">
        <v>150</v>
      </c>
      <c r="C6" s="138">
        <f>58970000-750000</f>
        <v>58220000</v>
      </c>
      <c r="D6" s="138">
        <f>+C6</f>
        <v>58220000</v>
      </c>
      <c r="E6" s="138">
        <f>+C6</f>
        <v>58220000</v>
      </c>
      <c r="F6" s="138">
        <f>+D6</f>
        <v>58220000</v>
      </c>
    </row>
    <row r="7" spans="1:6" s="115" customFormat="1" ht="13.5" customHeight="1">
      <c r="A7" s="114"/>
      <c r="B7" s="126" t="s">
        <v>129</v>
      </c>
      <c r="C7" s="139">
        <v>0.02</v>
      </c>
      <c r="D7" s="139">
        <v>0.02</v>
      </c>
      <c r="E7" s="139">
        <v>0.02</v>
      </c>
      <c r="F7" s="139">
        <v>0.02</v>
      </c>
    </row>
    <row r="8" spans="1:6" s="115" customFormat="1" ht="13.5" customHeight="1">
      <c r="A8" s="114"/>
      <c r="B8" s="126" t="s">
        <v>130</v>
      </c>
      <c r="C8" s="140">
        <f>C6*C7</f>
        <v>1164400</v>
      </c>
      <c r="D8" s="140">
        <f t="shared" ref="D8:F8" si="0">D6*D7</f>
        <v>1164400</v>
      </c>
      <c r="E8" s="140">
        <f t="shared" si="0"/>
        <v>1164400</v>
      </c>
      <c r="F8" s="140">
        <f t="shared" si="0"/>
        <v>1164400</v>
      </c>
    </row>
    <row r="9" spans="1:6" s="115" customFormat="1" ht="13.5" customHeight="1">
      <c r="A9" s="114"/>
      <c r="B9" s="126" t="s">
        <v>132</v>
      </c>
      <c r="C9" s="139">
        <v>0.02</v>
      </c>
      <c r="D9" s="139">
        <v>0.01</v>
      </c>
      <c r="E9" s="139">
        <v>0</v>
      </c>
      <c r="F9" s="139">
        <v>0</v>
      </c>
    </row>
    <row r="10" spans="1:6" s="115" customFormat="1" ht="13.5" customHeight="1">
      <c r="A10" s="114"/>
      <c r="B10" s="126" t="s">
        <v>131</v>
      </c>
      <c r="C10" s="140">
        <f>(C6-C8)*C9</f>
        <v>1141112</v>
      </c>
      <c r="D10" s="140">
        <f t="shared" ref="D10:F10" si="1">(D6-D8)*D9</f>
        <v>570556</v>
      </c>
      <c r="E10" s="146">
        <f t="shared" si="1"/>
        <v>0</v>
      </c>
      <c r="F10" s="146">
        <f t="shared" si="1"/>
        <v>0</v>
      </c>
    </row>
    <row r="11" spans="1:6" s="117" customFormat="1" ht="16.5" customHeight="1">
      <c r="A11" s="116"/>
      <c r="B11" s="128" t="s">
        <v>133</v>
      </c>
      <c r="C11" s="151">
        <f>C6-C8-C10+750000</f>
        <v>56664488</v>
      </c>
      <c r="D11" s="151">
        <f>D6-D8-D10+750000</f>
        <v>57235044</v>
      </c>
      <c r="E11" s="151">
        <f>E6-E8-E10+750000</f>
        <v>57805600</v>
      </c>
      <c r="F11" s="151">
        <f>F6-F8-F10+750000</f>
        <v>57805600</v>
      </c>
    </row>
    <row r="12" spans="1:6" s="115" customFormat="1" ht="4.5" customHeight="1">
      <c r="A12" s="114"/>
      <c r="B12" s="126"/>
      <c r="C12" s="142"/>
      <c r="D12" s="142"/>
      <c r="E12" s="142"/>
      <c r="F12" s="142"/>
    </row>
    <row r="13" spans="1:6" s="115" customFormat="1" ht="16.5" customHeight="1">
      <c r="A13" s="114"/>
      <c r="B13" s="147" t="s">
        <v>15</v>
      </c>
      <c r="C13" s="151">
        <v>100000</v>
      </c>
      <c r="D13" s="151">
        <v>100000</v>
      </c>
      <c r="E13" s="151">
        <v>100000</v>
      </c>
      <c r="F13" s="151">
        <v>100000</v>
      </c>
    </row>
    <row r="14" spans="1:6" s="115" customFormat="1" ht="16.5" customHeight="1">
      <c r="A14" s="114"/>
      <c r="B14" s="128" t="s">
        <v>134</v>
      </c>
      <c r="C14" s="142"/>
      <c r="D14" s="142"/>
      <c r="E14" s="142"/>
      <c r="F14" s="142"/>
    </row>
    <row r="15" spans="1:6" s="115" customFormat="1" ht="17.25" customHeight="1">
      <c r="A15" s="114"/>
      <c r="B15" s="126" t="s">
        <v>135</v>
      </c>
      <c r="C15" s="143">
        <v>0.2</v>
      </c>
      <c r="D15" s="143">
        <v>0.1</v>
      </c>
      <c r="E15" s="143">
        <v>0.2</v>
      </c>
      <c r="F15" s="143">
        <v>0.1</v>
      </c>
    </row>
    <row r="16" spans="1:6" s="115" customFormat="1" ht="17.25" customHeight="1">
      <c r="A16" s="114"/>
      <c r="B16" s="126" t="s">
        <v>136</v>
      </c>
      <c r="C16" s="140">
        <f>((C11*C15)-C13)</f>
        <v>11232897.600000001</v>
      </c>
      <c r="D16" s="140">
        <f>((D11*D15)-D13)</f>
        <v>5623504.4000000004</v>
      </c>
      <c r="E16" s="140">
        <f>((E11*E15)-E13)</f>
        <v>11461120</v>
      </c>
      <c r="F16" s="140">
        <f>((F11*F15)-F13)</f>
        <v>5680560</v>
      </c>
    </row>
    <row r="17" spans="1:6" s="115" customFormat="1" ht="17.25" customHeight="1">
      <c r="A17" s="114"/>
      <c r="B17" s="126" t="s">
        <v>137</v>
      </c>
      <c r="C17" s="144">
        <v>1</v>
      </c>
      <c r="D17" s="144">
        <v>1</v>
      </c>
      <c r="E17" s="144">
        <v>6</v>
      </c>
      <c r="F17" s="144">
        <v>6</v>
      </c>
    </row>
    <row r="18" spans="1:6" s="115" customFormat="1" ht="17.25" customHeight="1">
      <c r="A18" s="114"/>
      <c r="B18" s="128" t="s">
        <v>138</v>
      </c>
      <c r="C18" s="151">
        <f>C16/C17</f>
        <v>11232897.600000001</v>
      </c>
      <c r="D18" s="151">
        <f t="shared" ref="D18" si="2">D16/D17</f>
        <v>5623504.4000000004</v>
      </c>
      <c r="E18" s="151">
        <f t="shared" ref="E18:F18" si="3">E16/E17</f>
        <v>1910186.6666666667</v>
      </c>
      <c r="F18" s="151">
        <f t="shared" si="3"/>
        <v>946760</v>
      </c>
    </row>
    <row r="19" spans="1:6" s="119" customFormat="1" ht="4.5" customHeight="1">
      <c r="A19" s="118"/>
      <c r="B19" s="128"/>
      <c r="C19" s="152"/>
      <c r="D19" s="152"/>
      <c r="E19" s="152"/>
      <c r="F19" s="152"/>
    </row>
    <row r="20" spans="1:6" s="115" customFormat="1" ht="16.5" customHeight="1">
      <c r="A20" s="114"/>
      <c r="B20" s="128" t="s">
        <v>139</v>
      </c>
      <c r="C20" s="142"/>
      <c r="D20" s="142"/>
      <c r="E20" s="142"/>
      <c r="F20" s="142"/>
    </row>
    <row r="21" spans="1:6" s="115" customFormat="1" ht="17.25" customHeight="1">
      <c r="A21" s="114"/>
      <c r="B21" s="126" t="s">
        <v>135</v>
      </c>
      <c r="C21" s="143">
        <v>0.4</v>
      </c>
      <c r="D21" s="143">
        <v>0.2</v>
      </c>
      <c r="E21" s="143">
        <v>0.6</v>
      </c>
      <c r="F21" s="143">
        <v>0.9</v>
      </c>
    </row>
    <row r="22" spans="1:6" s="115" customFormat="1" ht="17.25" customHeight="1">
      <c r="A22" s="114"/>
      <c r="B22" s="126" t="s">
        <v>140</v>
      </c>
      <c r="C22" s="140">
        <f>(C11*C21)</f>
        <v>22665795.200000003</v>
      </c>
      <c r="D22" s="140">
        <f>(D11*D21)</f>
        <v>11447008.800000001</v>
      </c>
      <c r="E22" s="140">
        <f>(E11*E21)</f>
        <v>34683360</v>
      </c>
      <c r="F22" s="140">
        <f>(F11*F21)</f>
        <v>52025040</v>
      </c>
    </row>
    <row r="23" spans="1:6" s="115" customFormat="1" ht="17.25" customHeight="1">
      <c r="A23" s="114"/>
      <c r="B23" s="126" t="s">
        <v>137</v>
      </c>
      <c r="C23" s="144">
        <v>24</v>
      </c>
      <c r="D23" s="144">
        <v>6</v>
      </c>
      <c r="E23" s="144">
        <v>24</v>
      </c>
      <c r="F23" s="144">
        <v>42</v>
      </c>
    </row>
    <row r="24" spans="1:6" s="115" customFormat="1" ht="17.25" customHeight="1">
      <c r="A24" s="114"/>
      <c r="B24" s="128" t="s">
        <v>138</v>
      </c>
      <c r="C24" s="151">
        <f>C22/C23</f>
        <v>944408.13333333342</v>
      </c>
      <c r="D24" s="151">
        <f t="shared" ref="D24" si="4">D22/D23</f>
        <v>1907834.8</v>
      </c>
      <c r="E24" s="151">
        <f t="shared" ref="E24:F24" si="5">E22/E23</f>
        <v>1445140</v>
      </c>
      <c r="F24" s="151">
        <f t="shared" si="5"/>
        <v>1238691.4285714286</v>
      </c>
    </row>
    <row r="25" spans="1:6" s="115" customFormat="1" ht="4.5" customHeight="1">
      <c r="A25" s="114"/>
      <c r="B25" s="128"/>
      <c r="C25" s="153"/>
      <c r="D25" s="153"/>
      <c r="E25" s="153"/>
      <c r="F25" s="153"/>
    </row>
    <row r="26" spans="1:6" s="115" customFormat="1" ht="16.5" customHeight="1">
      <c r="A26" s="114"/>
      <c r="B26" s="128" t="s">
        <v>139</v>
      </c>
      <c r="C26" s="142"/>
      <c r="D26" s="142"/>
      <c r="E26" s="142"/>
      <c r="F26" s="142"/>
    </row>
    <row r="27" spans="1:6" s="115" customFormat="1" ht="17.25" customHeight="1">
      <c r="A27" s="114"/>
      <c r="B27" s="126" t="s">
        <v>135</v>
      </c>
      <c r="C27" s="143">
        <v>0.4</v>
      </c>
      <c r="D27" s="143">
        <v>0.7</v>
      </c>
      <c r="E27" s="143">
        <v>0.2</v>
      </c>
      <c r="F27" s="143"/>
    </row>
    <row r="28" spans="1:6" s="115" customFormat="1" ht="17.25" customHeight="1">
      <c r="A28" s="114"/>
      <c r="B28" s="126" t="s">
        <v>140</v>
      </c>
      <c r="C28" s="140">
        <f>+C27*C11</f>
        <v>22665795.200000003</v>
      </c>
      <c r="D28" s="140">
        <f>+D27*D11</f>
        <v>40064530.799999997</v>
      </c>
      <c r="E28" s="140">
        <f>+E27*E11</f>
        <v>11561120</v>
      </c>
      <c r="F28" s="140"/>
    </row>
    <row r="29" spans="1:6" s="115" customFormat="1" ht="17.25" customHeight="1">
      <c r="A29" s="114"/>
      <c r="B29" s="126" t="s">
        <v>137</v>
      </c>
      <c r="C29" s="144">
        <v>1</v>
      </c>
      <c r="D29" s="144">
        <v>30</v>
      </c>
      <c r="E29" s="144">
        <v>1</v>
      </c>
      <c r="F29" s="144"/>
    </row>
    <row r="30" spans="1:6" s="115" customFormat="1" ht="17.25" customHeight="1">
      <c r="A30" s="114"/>
      <c r="B30" s="127" t="s">
        <v>138</v>
      </c>
      <c r="C30" s="141">
        <f>C28/C29</f>
        <v>22665795.200000003</v>
      </c>
      <c r="D30" s="141">
        <f>D28/D29</f>
        <v>1335484.3599999999</v>
      </c>
      <c r="E30" s="141">
        <f t="shared" ref="E30" si="6">E28/E29</f>
        <v>11561120</v>
      </c>
      <c r="F30" s="141"/>
    </row>
    <row r="31" spans="1:6">
      <c r="F31" s="122" t="s">
        <v>151</v>
      </c>
    </row>
  </sheetData>
  <sheetProtection selectLockedCells="1" selectUnlockedCells="1"/>
  <mergeCells count="2">
    <mergeCell ref="C2:F2"/>
    <mergeCell ref="B4:B5"/>
  </mergeCells>
  <hyperlinks>
    <hyperlink ref="C4" location="'Deferred Cash'!A1" display="DEFERRED CASH TERM" xr:uid="{00000000-0004-0000-0600-000000000000}"/>
    <hyperlink ref="D4" location="'Spot DP'!A1" display="SPOT DOWNPAYMENT" xr:uid="{00000000-0004-0000-0600-000001000000}"/>
    <hyperlink ref="E4" location="Installment!A1" display="INSTALLMENT" xr:uid="{00000000-0004-0000-0600-000002000000}"/>
  </hyperlinks>
  <printOptions horizontalCentered="1"/>
  <pageMargins left="0" right="0" top="0.5" bottom="0.2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6">
    <pageSetUpPr fitToPage="1"/>
  </sheetPr>
  <dimension ref="A1:F31"/>
  <sheetViews>
    <sheetView showGridLines="0" zoomScaleNormal="100" workbookViewId="0">
      <selection activeCell="C2" sqref="C2:F2"/>
    </sheetView>
  </sheetViews>
  <sheetFormatPr baseColWidth="10" defaultColWidth="9.1640625" defaultRowHeight="15"/>
  <cols>
    <col min="1" max="1" width="1.6640625" style="108" customWidth="1"/>
    <col min="2" max="2" width="27.33203125" style="109" customWidth="1"/>
    <col min="3" max="6" width="25.6640625" style="109" customWidth="1"/>
    <col min="7" max="16384" width="9.1640625" style="109"/>
  </cols>
  <sheetData>
    <row r="1" spans="1:6" ht="39" customHeight="1"/>
    <row r="2" spans="1:6" ht="30.75" customHeight="1">
      <c r="C2" s="191" t="s">
        <v>141</v>
      </c>
      <c r="D2" s="191"/>
      <c r="E2" s="191"/>
      <c r="F2" s="191"/>
    </row>
    <row r="3" spans="1:6">
      <c r="B3" s="110"/>
      <c r="C3" s="111"/>
      <c r="D3" s="111"/>
      <c r="E3" s="111"/>
      <c r="F3" s="111"/>
    </row>
    <row r="4" spans="1:6" s="113" customFormat="1" ht="21.75" customHeight="1">
      <c r="A4" s="112"/>
      <c r="B4" s="192" t="s">
        <v>156</v>
      </c>
      <c r="C4" s="121" t="s">
        <v>144</v>
      </c>
      <c r="D4" s="121" t="s">
        <v>145</v>
      </c>
      <c r="E4" s="121" t="s">
        <v>146</v>
      </c>
      <c r="F4" s="121" t="s">
        <v>147</v>
      </c>
    </row>
    <row r="5" spans="1:6" s="113" customFormat="1" ht="42" customHeight="1">
      <c r="A5" s="112"/>
      <c r="B5" s="192"/>
      <c r="C5" s="120" t="s">
        <v>142</v>
      </c>
      <c r="D5" s="120" t="s">
        <v>143</v>
      </c>
      <c r="E5" s="120" t="s">
        <v>148</v>
      </c>
      <c r="F5" s="120" t="s">
        <v>149</v>
      </c>
    </row>
    <row r="6" spans="1:6" s="115" customFormat="1" ht="16.5" customHeight="1">
      <c r="A6" s="114"/>
      <c r="B6" s="125" t="s">
        <v>150</v>
      </c>
      <c r="C6" s="138">
        <f>57830000-750000</f>
        <v>57080000</v>
      </c>
      <c r="D6" s="138">
        <f>+C6</f>
        <v>57080000</v>
      </c>
      <c r="E6" s="138">
        <f>+C6</f>
        <v>57080000</v>
      </c>
      <c r="F6" s="138">
        <f>+D6</f>
        <v>57080000</v>
      </c>
    </row>
    <row r="7" spans="1:6" s="115" customFormat="1" ht="13.5" customHeight="1">
      <c r="A7" s="114"/>
      <c r="B7" s="126" t="s">
        <v>129</v>
      </c>
      <c r="C7" s="139">
        <v>0.02</v>
      </c>
      <c r="D7" s="139">
        <v>0.02</v>
      </c>
      <c r="E7" s="139">
        <v>0.02</v>
      </c>
      <c r="F7" s="139">
        <v>0.02</v>
      </c>
    </row>
    <row r="8" spans="1:6" s="115" customFormat="1" ht="13.5" customHeight="1">
      <c r="A8" s="114"/>
      <c r="B8" s="126" t="s">
        <v>130</v>
      </c>
      <c r="C8" s="140">
        <f>C6*C7</f>
        <v>1141600</v>
      </c>
      <c r="D8" s="140">
        <f t="shared" ref="D8:F8" si="0">D6*D7</f>
        <v>1141600</v>
      </c>
      <c r="E8" s="140">
        <f t="shared" si="0"/>
        <v>1141600</v>
      </c>
      <c r="F8" s="140">
        <f t="shared" si="0"/>
        <v>1141600</v>
      </c>
    </row>
    <row r="9" spans="1:6" s="115" customFormat="1" ht="13.5" customHeight="1">
      <c r="A9" s="114"/>
      <c r="B9" s="126" t="s">
        <v>132</v>
      </c>
      <c r="C9" s="139">
        <v>0.02</v>
      </c>
      <c r="D9" s="139">
        <v>0.01</v>
      </c>
      <c r="E9" s="139">
        <v>0</v>
      </c>
      <c r="F9" s="139">
        <v>0</v>
      </c>
    </row>
    <row r="10" spans="1:6" s="115" customFormat="1" ht="13.5" customHeight="1">
      <c r="A10" s="114"/>
      <c r="B10" s="126" t="s">
        <v>131</v>
      </c>
      <c r="C10" s="140">
        <f>(C6-C8)*C9</f>
        <v>1118768</v>
      </c>
      <c r="D10" s="140">
        <f t="shared" ref="D10:F10" si="1">(D6-D8)*D9</f>
        <v>559384</v>
      </c>
      <c r="E10" s="146">
        <f t="shared" si="1"/>
        <v>0</v>
      </c>
      <c r="F10" s="146">
        <f t="shared" si="1"/>
        <v>0</v>
      </c>
    </row>
    <row r="11" spans="1:6" s="117" customFormat="1" ht="16.5" customHeight="1">
      <c r="A11" s="116"/>
      <c r="B11" s="128" t="s">
        <v>133</v>
      </c>
      <c r="C11" s="151">
        <f>C6-C8-C10+750000</f>
        <v>55569632</v>
      </c>
      <c r="D11" s="151">
        <f>D6-D8-D10+750000</f>
        <v>56129016</v>
      </c>
      <c r="E11" s="151">
        <f>E6-E8-E10+750000</f>
        <v>56688400</v>
      </c>
      <c r="F11" s="151">
        <f>F6-F8-F10+750000</f>
        <v>56688400</v>
      </c>
    </row>
    <row r="12" spans="1:6" s="115" customFormat="1" ht="4.5" customHeight="1">
      <c r="A12" s="114"/>
      <c r="B12" s="126"/>
      <c r="C12" s="142"/>
      <c r="D12" s="142"/>
      <c r="E12" s="142"/>
      <c r="F12" s="142"/>
    </row>
    <row r="13" spans="1:6" s="115" customFormat="1" ht="16.5" customHeight="1">
      <c r="A13" s="114"/>
      <c r="B13" s="147" t="s">
        <v>15</v>
      </c>
      <c r="C13" s="151">
        <v>100000</v>
      </c>
      <c r="D13" s="151">
        <v>100000</v>
      </c>
      <c r="E13" s="151">
        <v>100000</v>
      </c>
      <c r="F13" s="151">
        <v>100000</v>
      </c>
    </row>
    <row r="14" spans="1:6" s="115" customFormat="1" ht="16.5" customHeight="1">
      <c r="A14" s="114"/>
      <c r="B14" s="128" t="s">
        <v>134</v>
      </c>
      <c r="C14" s="142"/>
      <c r="D14" s="142"/>
      <c r="E14" s="142"/>
      <c r="F14" s="142"/>
    </row>
    <row r="15" spans="1:6" s="115" customFormat="1" ht="17.25" customHeight="1">
      <c r="A15" s="114"/>
      <c r="B15" s="126" t="s">
        <v>135</v>
      </c>
      <c r="C15" s="143">
        <v>0.2</v>
      </c>
      <c r="D15" s="143">
        <v>0.1</v>
      </c>
      <c r="E15" s="143">
        <v>0.2</v>
      </c>
      <c r="F15" s="143">
        <v>0.1</v>
      </c>
    </row>
    <row r="16" spans="1:6" s="115" customFormat="1" ht="17.25" customHeight="1">
      <c r="A16" s="114"/>
      <c r="B16" s="126" t="s">
        <v>136</v>
      </c>
      <c r="C16" s="140">
        <f>((C11*C15)-C13)</f>
        <v>11013926.4</v>
      </c>
      <c r="D16" s="140">
        <f>((D11*D15)-D13)</f>
        <v>5512901.6000000006</v>
      </c>
      <c r="E16" s="140">
        <f>((E11*E15)-E13)</f>
        <v>11237680</v>
      </c>
      <c r="F16" s="140">
        <f>((F11*F15)-F13)</f>
        <v>5568840</v>
      </c>
    </row>
    <row r="17" spans="1:6" s="115" customFormat="1" ht="17.25" customHeight="1">
      <c r="A17" s="114"/>
      <c r="B17" s="126" t="s">
        <v>137</v>
      </c>
      <c r="C17" s="144">
        <v>1</v>
      </c>
      <c r="D17" s="144">
        <v>1</v>
      </c>
      <c r="E17" s="144">
        <v>6</v>
      </c>
      <c r="F17" s="144">
        <v>6</v>
      </c>
    </row>
    <row r="18" spans="1:6" s="115" customFormat="1" ht="17.25" customHeight="1">
      <c r="A18" s="114"/>
      <c r="B18" s="128" t="s">
        <v>138</v>
      </c>
      <c r="C18" s="151">
        <f>C16/C17</f>
        <v>11013926.4</v>
      </c>
      <c r="D18" s="151">
        <f t="shared" ref="D18" si="2">D16/D17</f>
        <v>5512901.6000000006</v>
      </c>
      <c r="E18" s="151">
        <f t="shared" ref="E18:F18" si="3">E16/E17</f>
        <v>1872946.6666666667</v>
      </c>
      <c r="F18" s="151">
        <f t="shared" si="3"/>
        <v>928140</v>
      </c>
    </row>
    <row r="19" spans="1:6" s="119" customFormat="1" ht="4.5" customHeight="1">
      <c r="A19" s="118"/>
      <c r="B19" s="128"/>
      <c r="C19" s="152"/>
      <c r="D19" s="152"/>
      <c r="E19" s="152"/>
      <c r="F19" s="152"/>
    </row>
    <row r="20" spans="1:6" s="115" customFormat="1" ht="16.5" customHeight="1">
      <c r="A20" s="114"/>
      <c r="B20" s="128" t="s">
        <v>139</v>
      </c>
      <c r="C20" s="142"/>
      <c r="D20" s="142"/>
      <c r="E20" s="142"/>
      <c r="F20" s="142"/>
    </row>
    <row r="21" spans="1:6" s="115" customFormat="1" ht="17.25" customHeight="1">
      <c r="A21" s="114"/>
      <c r="B21" s="126" t="s">
        <v>135</v>
      </c>
      <c r="C21" s="143">
        <v>0.4</v>
      </c>
      <c r="D21" s="143">
        <v>0.2</v>
      </c>
      <c r="E21" s="143">
        <v>0.6</v>
      </c>
      <c r="F21" s="143">
        <v>0.9</v>
      </c>
    </row>
    <row r="22" spans="1:6" s="115" customFormat="1" ht="17.25" customHeight="1">
      <c r="A22" s="114"/>
      <c r="B22" s="126" t="s">
        <v>140</v>
      </c>
      <c r="C22" s="140">
        <f>(C11*C21)</f>
        <v>22227852.800000001</v>
      </c>
      <c r="D22" s="140">
        <f>(D11*D21)</f>
        <v>11225803.200000001</v>
      </c>
      <c r="E22" s="140">
        <f>(E11*E21)</f>
        <v>34013040</v>
      </c>
      <c r="F22" s="140">
        <f>(F11*F21)</f>
        <v>51019560</v>
      </c>
    </row>
    <row r="23" spans="1:6" s="115" customFormat="1" ht="17.25" customHeight="1">
      <c r="A23" s="114"/>
      <c r="B23" s="126" t="s">
        <v>137</v>
      </c>
      <c r="C23" s="144">
        <v>24</v>
      </c>
      <c r="D23" s="144">
        <v>6</v>
      </c>
      <c r="E23" s="144">
        <v>24</v>
      </c>
      <c r="F23" s="144">
        <v>42</v>
      </c>
    </row>
    <row r="24" spans="1:6" s="115" customFormat="1" ht="17.25" customHeight="1">
      <c r="A24" s="114"/>
      <c r="B24" s="128" t="s">
        <v>138</v>
      </c>
      <c r="C24" s="151">
        <f>C22/C23</f>
        <v>926160.53333333333</v>
      </c>
      <c r="D24" s="151">
        <f t="shared" ref="D24" si="4">D22/D23</f>
        <v>1870967.2000000002</v>
      </c>
      <c r="E24" s="151">
        <f t="shared" ref="E24:F24" si="5">E22/E23</f>
        <v>1417210</v>
      </c>
      <c r="F24" s="151">
        <f t="shared" si="5"/>
        <v>1214751.4285714286</v>
      </c>
    </row>
    <row r="25" spans="1:6" s="115" customFormat="1" ht="4.5" customHeight="1">
      <c r="A25" s="114"/>
      <c r="B25" s="128"/>
      <c r="C25" s="153"/>
      <c r="D25" s="153"/>
      <c r="E25" s="153"/>
      <c r="F25" s="153"/>
    </row>
    <row r="26" spans="1:6" s="115" customFormat="1" ht="16.5" customHeight="1">
      <c r="A26" s="114"/>
      <c r="B26" s="128" t="s">
        <v>139</v>
      </c>
      <c r="C26" s="142"/>
      <c r="D26" s="142"/>
      <c r="E26" s="142"/>
      <c r="F26" s="142"/>
    </row>
    <row r="27" spans="1:6" s="115" customFormat="1" ht="17.25" customHeight="1">
      <c r="A27" s="114"/>
      <c r="B27" s="126" t="s">
        <v>135</v>
      </c>
      <c r="C27" s="143">
        <v>0.4</v>
      </c>
      <c r="D27" s="143">
        <v>0.7</v>
      </c>
      <c r="E27" s="143">
        <v>0.2</v>
      </c>
      <c r="F27" s="143"/>
    </row>
    <row r="28" spans="1:6" s="115" customFormat="1" ht="17.25" customHeight="1">
      <c r="A28" s="114"/>
      <c r="B28" s="126" t="s">
        <v>140</v>
      </c>
      <c r="C28" s="140">
        <f>+C27*C11</f>
        <v>22227852.800000001</v>
      </c>
      <c r="D28" s="140">
        <f>+D27*D11</f>
        <v>39290311.199999996</v>
      </c>
      <c r="E28" s="140">
        <f>+E27*E11</f>
        <v>11337680</v>
      </c>
      <c r="F28" s="140"/>
    </row>
    <row r="29" spans="1:6" s="115" customFormat="1" ht="17.25" customHeight="1">
      <c r="A29" s="114"/>
      <c r="B29" s="126" t="s">
        <v>137</v>
      </c>
      <c r="C29" s="144">
        <v>1</v>
      </c>
      <c r="D29" s="144">
        <v>30</v>
      </c>
      <c r="E29" s="144">
        <v>1</v>
      </c>
      <c r="F29" s="144"/>
    </row>
    <row r="30" spans="1:6" s="115" customFormat="1" ht="17.25" customHeight="1">
      <c r="A30" s="114"/>
      <c r="B30" s="127" t="s">
        <v>138</v>
      </c>
      <c r="C30" s="141">
        <f>C28/C29</f>
        <v>22227852.800000001</v>
      </c>
      <c r="D30" s="141">
        <f>D28/D29</f>
        <v>1309677.0399999998</v>
      </c>
      <c r="E30" s="141">
        <f t="shared" ref="E30" si="6">E28/E29</f>
        <v>11337680</v>
      </c>
      <c r="F30" s="141"/>
    </row>
    <row r="31" spans="1:6">
      <c r="F31" s="122" t="s">
        <v>151</v>
      </c>
    </row>
  </sheetData>
  <sheetProtection selectLockedCells="1" selectUnlockedCells="1"/>
  <mergeCells count="2">
    <mergeCell ref="C2:F2"/>
    <mergeCell ref="B4:B5"/>
  </mergeCells>
  <hyperlinks>
    <hyperlink ref="C4" location="'Deferred Cash'!A1" display="DEFERRED CASH TERM" xr:uid="{00000000-0004-0000-0700-000000000000}"/>
    <hyperlink ref="D4" location="'Spot DP'!A1" display="SPOT DOWNPAYMENT" xr:uid="{00000000-0004-0000-0700-000001000000}"/>
    <hyperlink ref="E4" location="Installment!A1" display="INSTALLMENT" xr:uid="{00000000-0004-0000-0700-000002000000}"/>
  </hyperlinks>
  <printOptions horizontalCentered="1"/>
  <pageMargins left="0" right="0" top="0.5" bottom="0.2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pageSetUpPr fitToPage="1"/>
  </sheetPr>
  <dimension ref="A1:F31"/>
  <sheetViews>
    <sheetView showGridLines="0" zoomScaleNormal="100" workbookViewId="0">
      <selection activeCell="G16" sqref="G16"/>
    </sheetView>
  </sheetViews>
  <sheetFormatPr baseColWidth="10" defaultColWidth="9.1640625" defaultRowHeight="15"/>
  <cols>
    <col min="1" max="1" width="1.6640625" style="108" customWidth="1"/>
    <col min="2" max="2" width="27.33203125" style="109" customWidth="1"/>
    <col min="3" max="6" width="25.6640625" style="109" customWidth="1"/>
    <col min="7" max="16384" width="9.1640625" style="109"/>
  </cols>
  <sheetData>
    <row r="1" spans="1:6" ht="39" customHeight="1"/>
    <row r="2" spans="1:6" ht="30.75" customHeight="1">
      <c r="C2" s="191" t="s">
        <v>141</v>
      </c>
      <c r="D2" s="191"/>
      <c r="E2" s="191"/>
      <c r="F2" s="191"/>
    </row>
    <row r="3" spans="1:6">
      <c r="B3" s="110"/>
      <c r="C3" s="111"/>
      <c r="D3" s="111"/>
      <c r="E3" s="111"/>
      <c r="F3" s="111"/>
    </row>
    <row r="4" spans="1:6" s="113" customFormat="1" ht="21.75" customHeight="1">
      <c r="A4" s="112"/>
      <c r="B4" s="192" t="s">
        <v>157</v>
      </c>
      <c r="C4" s="121" t="s">
        <v>144</v>
      </c>
      <c r="D4" s="121" t="s">
        <v>145</v>
      </c>
      <c r="E4" s="121" t="s">
        <v>146</v>
      </c>
      <c r="F4" s="121" t="s">
        <v>147</v>
      </c>
    </row>
    <row r="5" spans="1:6" s="113" customFormat="1" ht="42" customHeight="1">
      <c r="A5" s="112"/>
      <c r="B5" s="192"/>
      <c r="C5" s="120" t="s">
        <v>142</v>
      </c>
      <c r="D5" s="120" t="s">
        <v>143</v>
      </c>
      <c r="E5" s="120" t="s">
        <v>148</v>
      </c>
      <c r="F5" s="120" t="s">
        <v>149</v>
      </c>
    </row>
    <row r="6" spans="1:6" s="115" customFormat="1" ht="16.5" customHeight="1">
      <c r="A6" s="114"/>
      <c r="B6" s="125" t="s">
        <v>150</v>
      </c>
      <c r="C6" s="138">
        <f>53653200-750000</f>
        <v>52903200</v>
      </c>
      <c r="D6" s="138">
        <f>+C6</f>
        <v>52903200</v>
      </c>
      <c r="E6" s="138">
        <f>+C6</f>
        <v>52903200</v>
      </c>
      <c r="F6" s="138">
        <f>+D6</f>
        <v>52903200</v>
      </c>
    </row>
    <row r="7" spans="1:6" s="115" customFormat="1" ht="13.5" customHeight="1">
      <c r="A7" s="114"/>
      <c r="B7" s="126" t="s">
        <v>129</v>
      </c>
      <c r="C7" s="139">
        <v>0.02</v>
      </c>
      <c r="D7" s="139">
        <v>0.02</v>
      </c>
      <c r="E7" s="139">
        <v>0.02</v>
      </c>
      <c r="F7" s="139">
        <v>0.02</v>
      </c>
    </row>
    <row r="8" spans="1:6" s="115" customFormat="1" ht="13.5" customHeight="1">
      <c r="A8" s="114"/>
      <c r="B8" s="126" t="s">
        <v>130</v>
      </c>
      <c r="C8" s="140">
        <f>C6*C7</f>
        <v>1058064</v>
      </c>
      <c r="D8" s="140">
        <f t="shared" ref="D8:F8" si="0">D6*D7</f>
        <v>1058064</v>
      </c>
      <c r="E8" s="140">
        <f t="shared" si="0"/>
        <v>1058064</v>
      </c>
      <c r="F8" s="140">
        <f t="shared" si="0"/>
        <v>1058064</v>
      </c>
    </row>
    <row r="9" spans="1:6" s="115" customFormat="1" ht="13.5" customHeight="1">
      <c r="A9" s="114"/>
      <c r="B9" s="126" t="s">
        <v>132</v>
      </c>
      <c r="C9" s="139">
        <v>0.02</v>
      </c>
      <c r="D9" s="139">
        <v>0.01</v>
      </c>
      <c r="E9" s="139">
        <v>0</v>
      </c>
      <c r="F9" s="139">
        <v>0</v>
      </c>
    </row>
    <row r="10" spans="1:6" s="115" customFormat="1" ht="13.5" customHeight="1">
      <c r="A10" s="114"/>
      <c r="B10" s="126" t="s">
        <v>131</v>
      </c>
      <c r="C10" s="140">
        <f>(C6-C8)*C9</f>
        <v>1036902.72</v>
      </c>
      <c r="D10" s="140">
        <f t="shared" ref="D10:F10" si="1">(D6-D8)*D9</f>
        <v>518451.36</v>
      </c>
      <c r="E10" s="146">
        <f t="shared" si="1"/>
        <v>0</v>
      </c>
      <c r="F10" s="146">
        <f t="shared" si="1"/>
        <v>0</v>
      </c>
    </row>
    <row r="11" spans="1:6" s="117" customFormat="1" ht="16.5" customHeight="1">
      <c r="A11" s="116"/>
      <c r="B11" s="128" t="s">
        <v>133</v>
      </c>
      <c r="C11" s="151">
        <f>C6-C8-C10+750000</f>
        <v>51558233.280000001</v>
      </c>
      <c r="D11" s="151">
        <f>D6-D8-D10+750000</f>
        <v>52076684.640000001</v>
      </c>
      <c r="E11" s="151">
        <f>E6-E8-E10+750000</f>
        <v>52595136</v>
      </c>
      <c r="F11" s="151">
        <f>F6-F8-F10+750000</f>
        <v>52595136</v>
      </c>
    </row>
    <row r="12" spans="1:6" s="115" customFormat="1" ht="4.5" customHeight="1">
      <c r="A12" s="114"/>
      <c r="B12" s="126"/>
      <c r="C12" s="142"/>
      <c r="D12" s="142"/>
      <c r="E12" s="142"/>
      <c r="F12" s="142"/>
    </row>
    <row r="13" spans="1:6" s="115" customFormat="1" ht="16.5" customHeight="1">
      <c r="A13" s="114"/>
      <c r="B13" s="147" t="s">
        <v>15</v>
      </c>
      <c r="C13" s="151">
        <v>100000</v>
      </c>
      <c r="D13" s="151">
        <v>100000</v>
      </c>
      <c r="E13" s="151">
        <v>100000</v>
      </c>
      <c r="F13" s="151">
        <v>100000</v>
      </c>
    </row>
    <row r="14" spans="1:6" s="115" customFormat="1" ht="16.5" customHeight="1">
      <c r="A14" s="114"/>
      <c r="B14" s="128" t="s">
        <v>134</v>
      </c>
      <c r="C14" s="142"/>
      <c r="D14" s="142"/>
      <c r="E14" s="142"/>
      <c r="F14" s="142"/>
    </row>
    <row r="15" spans="1:6" s="115" customFormat="1" ht="17.25" customHeight="1">
      <c r="A15" s="114"/>
      <c r="B15" s="126" t="s">
        <v>135</v>
      </c>
      <c r="C15" s="143">
        <v>0.2</v>
      </c>
      <c r="D15" s="143">
        <v>0.1</v>
      </c>
      <c r="E15" s="143">
        <v>0.2</v>
      </c>
      <c r="F15" s="143">
        <v>0.1</v>
      </c>
    </row>
    <row r="16" spans="1:6" s="115" customFormat="1" ht="17.25" customHeight="1">
      <c r="A16" s="114"/>
      <c r="B16" s="126" t="s">
        <v>136</v>
      </c>
      <c r="C16" s="140">
        <f>((C11*C15)-C13)</f>
        <v>10211646.656000001</v>
      </c>
      <c r="D16" s="140">
        <f>((D11*D15)-D13)</f>
        <v>5107668.4640000006</v>
      </c>
      <c r="E16" s="140">
        <f>((E11*E15)-E13)</f>
        <v>10419027.200000001</v>
      </c>
      <c r="F16" s="140">
        <f>((F11*F15)-F13)</f>
        <v>5159513.6000000006</v>
      </c>
    </row>
    <row r="17" spans="1:6" s="115" customFormat="1" ht="17.25" customHeight="1">
      <c r="A17" s="114"/>
      <c r="B17" s="126" t="s">
        <v>137</v>
      </c>
      <c r="C17" s="144">
        <v>1</v>
      </c>
      <c r="D17" s="144">
        <v>1</v>
      </c>
      <c r="E17" s="144">
        <v>6</v>
      </c>
      <c r="F17" s="144">
        <v>6</v>
      </c>
    </row>
    <row r="18" spans="1:6" s="115" customFormat="1" ht="17.25" customHeight="1">
      <c r="A18" s="114"/>
      <c r="B18" s="128" t="s">
        <v>138</v>
      </c>
      <c r="C18" s="151">
        <f>C16/C17</f>
        <v>10211646.656000001</v>
      </c>
      <c r="D18" s="151">
        <f t="shared" ref="D18:F18" si="2">D16/D17</f>
        <v>5107668.4640000006</v>
      </c>
      <c r="E18" s="151">
        <f t="shared" si="2"/>
        <v>1736504.5333333334</v>
      </c>
      <c r="F18" s="151">
        <f t="shared" si="2"/>
        <v>859918.93333333347</v>
      </c>
    </row>
    <row r="19" spans="1:6" s="119" customFormat="1" ht="4.5" customHeight="1">
      <c r="A19" s="118"/>
      <c r="B19" s="128"/>
      <c r="C19" s="152"/>
      <c r="D19" s="152"/>
      <c r="E19" s="152"/>
      <c r="F19" s="152"/>
    </row>
    <row r="20" spans="1:6" s="115" customFormat="1" ht="16.5" customHeight="1">
      <c r="A20" s="114"/>
      <c r="B20" s="128" t="s">
        <v>139</v>
      </c>
      <c r="C20" s="142"/>
      <c r="D20" s="142"/>
      <c r="E20" s="142"/>
      <c r="F20" s="142"/>
    </row>
    <row r="21" spans="1:6" s="115" customFormat="1" ht="17.25" customHeight="1">
      <c r="A21" s="114"/>
      <c r="B21" s="126" t="s">
        <v>135</v>
      </c>
      <c r="C21" s="143">
        <v>0.4</v>
      </c>
      <c r="D21" s="143">
        <v>0.2</v>
      </c>
      <c r="E21" s="143">
        <v>0.6</v>
      </c>
      <c r="F21" s="143">
        <v>0.9</v>
      </c>
    </row>
    <row r="22" spans="1:6" s="115" customFormat="1" ht="17.25" customHeight="1">
      <c r="A22" s="114"/>
      <c r="B22" s="126" t="s">
        <v>140</v>
      </c>
      <c r="C22" s="140">
        <f>(C11*C21)</f>
        <v>20623293.312000003</v>
      </c>
      <c r="D22" s="140">
        <f>(D11*D21)</f>
        <v>10415336.928000001</v>
      </c>
      <c r="E22" s="140">
        <f>(E11*E21)</f>
        <v>31557081.599999998</v>
      </c>
      <c r="F22" s="140">
        <f>(F11*F21)</f>
        <v>47335622.399999999</v>
      </c>
    </row>
    <row r="23" spans="1:6" s="115" customFormat="1" ht="17.25" customHeight="1">
      <c r="A23" s="114"/>
      <c r="B23" s="126" t="s">
        <v>137</v>
      </c>
      <c r="C23" s="144">
        <v>24</v>
      </c>
      <c r="D23" s="144">
        <v>6</v>
      </c>
      <c r="E23" s="144">
        <v>24</v>
      </c>
      <c r="F23" s="144">
        <v>42</v>
      </c>
    </row>
    <row r="24" spans="1:6" s="115" customFormat="1" ht="17.25" customHeight="1">
      <c r="A24" s="114"/>
      <c r="B24" s="128" t="s">
        <v>138</v>
      </c>
      <c r="C24" s="151">
        <f>C22/C23</f>
        <v>859303.88800000015</v>
      </c>
      <c r="D24" s="151">
        <f t="shared" ref="D24:F24" si="3">D22/D23</f>
        <v>1735889.4880000001</v>
      </c>
      <c r="E24" s="151">
        <f t="shared" si="3"/>
        <v>1314878.3999999999</v>
      </c>
      <c r="F24" s="151">
        <f t="shared" si="3"/>
        <v>1127038.6285714286</v>
      </c>
    </row>
    <row r="25" spans="1:6" s="115" customFormat="1" ht="4.5" customHeight="1">
      <c r="A25" s="114"/>
      <c r="B25" s="128"/>
      <c r="C25" s="153"/>
      <c r="D25" s="153"/>
      <c r="E25" s="153"/>
      <c r="F25" s="153"/>
    </row>
    <row r="26" spans="1:6" s="115" customFormat="1" ht="16.5" customHeight="1">
      <c r="A26" s="114"/>
      <c r="B26" s="128" t="s">
        <v>139</v>
      </c>
      <c r="C26" s="142"/>
      <c r="D26" s="142"/>
      <c r="E26" s="142"/>
      <c r="F26" s="142"/>
    </row>
    <row r="27" spans="1:6" s="115" customFormat="1" ht="17.25" customHeight="1">
      <c r="A27" s="114"/>
      <c r="B27" s="126" t="s">
        <v>135</v>
      </c>
      <c r="C27" s="143">
        <v>0.4</v>
      </c>
      <c r="D27" s="143">
        <v>0.7</v>
      </c>
      <c r="E27" s="143">
        <v>0.2</v>
      </c>
      <c r="F27" s="143"/>
    </row>
    <row r="28" spans="1:6" s="115" customFormat="1" ht="17.25" customHeight="1">
      <c r="A28" s="114"/>
      <c r="B28" s="126" t="s">
        <v>140</v>
      </c>
      <c r="C28" s="140">
        <f>+C27*C11</f>
        <v>20623293.312000003</v>
      </c>
      <c r="D28" s="140">
        <f>+D27*D11</f>
        <v>36453679.247999996</v>
      </c>
      <c r="E28" s="140">
        <f>+E27*E11</f>
        <v>10519027.200000001</v>
      </c>
      <c r="F28" s="140"/>
    </row>
    <row r="29" spans="1:6" s="115" customFormat="1" ht="17.25" customHeight="1">
      <c r="A29" s="114"/>
      <c r="B29" s="126" t="s">
        <v>137</v>
      </c>
      <c r="C29" s="144">
        <v>1</v>
      </c>
      <c r="D29" s="144">
        <v>30</v>
      </c>
      <c r="E29" s="144">
        <v>1</v>
      </c>
      <c r="F29" s="144"/>
    </row>
    <row r="30" spans="1:6" s="115" customFormat="1" ht="17.25" customHeight="1">
      <c r="A30" s="114"/>
      <c r="B30" s="127" t="s">
        <v>138</v>
      </c>
      <c r="C30" s="141">
        <f>C28/C29</f>
        <v>20623293.312000003</v>
      </c>
      <c r="D30" s="141">
        <f>D28/D29</f>
        <v>1215122.6416</v>
      </c>
      <c r="E30" s="141">
        <f t="shared" ref="E30" si="4">E28/E29</f>
        <v>10519027.200000001</v>
      </c>
      <c r="F30" s="141"/>
    </row>
    <row r="31" spans="1:6">
      <c r="F31" s="122" t="s">
        <v>151</v>
      </c>
    </row>
  </sheetData>
  <sheetProtection selectLockedCells="1" selectUnlockedCells="1"/>
  <mergeCells count="2">
    <mergeCell ref="C2:F2"/>
    <mergeCell ref="B4:B5"/>
  </mergeCells>
  <hyperlinks>
    <hyperlink ref="C4" location="'Deferred Cash'!A1" display="DEFERRED CASH TERM" xr:uid="{00000000-0004-0000-0800-000000000000}"/>
    <hyperlink ref="D4" location="'Spot DP'!A1" display="SPOT DOWNPAYMENT" xr:uid="{00000000-0004-0000-0800-000001000000}"/>
    <hyperlink ref="E4" location="Installment!A1" display="INSTALLMENT" xr:uid="{00000000-0004-0000-0800-000002000000}"/>
  </hyperlinks>
  <printOptions horizontalCentered="1"/>
  <pageMargins left="0" right="0" top="0.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27</vt:i4>
      </vt:variant>
    </vt:vector>
  </HeadingPairs>
  <TitlesOfParts>
    <vt:vector size="46" baseType="lpstr">
      <vt:lpstr>9 cedar</vt:lpstr>
      <vt:lpstr>DATA SHEET</vt:lpstr>
      <vt:lpstr>Price List</vt:lpstr>
      <vt:lpstr>10 cedar</vt:lpstr>
      <vt:lpstr>11 elm</vt:lpstr>
      <vt:lpstr>3 cedar</vt:lpstr>
      <vt:lpstr>1 olive</vt:lpstr>
      <vt:lpstr>2 olive</vt:lpstr>
      <vt:lpstr>8 birch</vt:lpstr>
      <vt:lpstr>INST 1_Non-member </vt:lpstr>
      <vt:lpstr>INST 1_Member</vt:lpstr>
      <vt:lpstr>INST 2_Non-member</vt:lpstr>
      <vt:lpstr>INST 2_Member</vt:lpstr>
      <vt:lpstr>NO DP TERM 1_Non-member</vt:lpstr>
      <vt:lpstr>NP DP TERM 1_Member </vt:lpstr>
      <vt:lpstr>NO DP TERM 2_Non-member</vt:lpstr>
      <vt:lpstr>NP DP TERM 2_Member</vt:lpstr>
      <vt:lpstr>NO DP TERM 3_Non-member</vt:lpstr>
      <vt:lpstr>NO DP TERM 3_Member</vt:lpstr>
      <vt:lpstr>'1 olive'!Print_Area</vt:lpstr>
      <vt:lpstr>'10 cedar'!Print_Area</vt:lpstr>
      <vt:lpstr>'11 elm'!Print_Area</vt:lpstr>
      <vt:lpstr>'2 olive'!Print_Area</vt:lpstr>
      <vt:lpstr>'3 cedar'!Print_Area</vt:lpstr>
      <vt:lpstr>'8 birch'!Print_Area</vt:lpstr>
      <vt:lpstr>'9 cedar'!Print_Area</vt:lpstr>
      <vt:lpstr>'INST 1_Member'!Print_Area</vt:lpstr>
      <vt:lpstr>'INST 1_Non-member '!Print_Area</vt:lpstr>
      <vt:lpstr>'INST 2_Member'!Print_Area</vt:lpstr>
      <vt:lpstr>'INST 2_Non-member'!Print_Area</vt:lpstr>
      <vt:lpstr>'NO DP TERM 1_Non-member'!Print_Area</vt:lpstr>
      <vt:lpstr>'NO DP TERM 2_Non-member'!Print_Area</vt:lpstr>
      <vt:lpstr>'NO DP TERM 3_Member'!Print_Area</vt:lpstr>
      <vt:lpstr>'NO DP TERM 3_Non-member'!Print_Area</vt:lpstr>
      <vt:lpstr>'NP DP TERM 1_Member '!Print_Area</vt:lpstr>
      <vt:lpstr>'NP DP TERM 2_Member'!Print_Area</vt:lpstr>
      <vt:lpstr>'INST 1_Member'!Print_Titles</vt:lpstr>
      <vt:lpstr>'INST 1_Non-member '!Print_Titles</vt:lpstr>
      <vt:lpstr>'INST 2_Member'!Print_Titles</vt:lpstr>
      <vt:lpstr>'INST 2_Non-member'!Print_Titles</vt:lpstr>
      <vt:lpstr>'NO DP TERM 1_Non-member'!Print_Titles</vt:lpstr>
      <vt:lpstr>'NO DP TERM 2_Non-member'!Print_Titles</vt:lpstr>
      <vt:lpstr>'NO DP TERM 3_Member'!Print_Titles</vt:lpstr>
      <vt:lpstr>'NO DP TERM 3_Non-member'!Print_Titles</vt:lpstr>
      <vt:lpstr>'NP DP TERM 1_Member '!Print_Titles</vt:lpstr>
      <vt:lpstr>'NP DP TERM 2_Member'!Print_Titles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Jessalee Q. Llausas</dc:creator>
  <cp:lastModifiedBy>ariel david acuzar</cp:lastModifiedBy>
  <cp:lastPrinted>2018-12-27T07:46:27Z</cp:lastPrinted>
  <dcterms:created xsi:type="dcterms:W3CDTF">2014-02-04T11:43:24Z</dcterms:created>
  <dcterms:modified xsi:type="dcterms:W3CDTF">2019-08-27T06:34:28Z</dcterms:modified>
</cp:coreProperties>
</file>