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4"/>
  <workbookPr codeName="ThisWorkbook" autoCompressPictures="0" defaultThemeVersion="124226"/>
  <mc:AlternateContent xmlns:mc="http://schemas.openxmlformats.org/markup-compatibility/2006">
    <mc:Choice Requires="x15">
      <x15ac:absPath xmlns:x15ac="http://schemas.microsoft.com/office/spreadsheetml/2010/11/ac" url="/Users/arielacuzar/Desktop/highlands templates/"/>
    </mc:Choice>
  </mc:AlternateContent>
  <xr:revisionPtr revIDLastSave="0" documentId="8_{4F564B1B-AB61-CC41-9B90-DAEBCAD6EA51}" xr6:coauthVersionLast="36" xr6:coauthVersionMax="36" xr10:uidLastSave="{00000000-0000-0000-0000-000000000000}"/>
  <bookViews>
    <workbookView xWindow="0" yWindow="460" windowWidth="28800" windowHeight="16700" tabRatio="717" activeTab="2" xr2:uid="{00000000-000D-0000-FFFF-FFFF00000000}"/>
  </bookViews>
  <sheets>
    <sheet name="Price List" sheetId="23" state="hidden" r:id="rId1"/>
    <sheet name="Sheet1" sheetId="73" state="hidden" r:id="rId2"/>
    <sheet name="DATA SHEET" sheetId="1" r:id="rId3"/>
    <sheet name="NON-MEM_DEFERRED CASH" sheetId="61" r:id="rId4"/>
    <sheet name="NON-MEM_SPOT DP" sheetId="62" r:id="rId5"/>
    <sheet name="NON-MEM_PROMO TERM 1" sheetId="71" r:id="rId6"/>
    <sheet name="NO DP TERM 3_Member" sheetId="70" state="hidden" r:id="rId7"/>
    <sheet name="MEM_DEFERRED CASH " sheetId="74" r:id="rId8"/>
    <sheet name="MEM_SPOT DP" sheetId="75" r:id="rId9"/>
    <sheet name="MEM_PROMO TERM 1" sheetId="7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008_CF_CONSO_PROJECT_SBU_CO" localSheetId="7">#REF!</definedName>
    <definedName name="_2008_CF_CONSO_PROJECT_SBU_CO" localSheetId="9">#REF!</definedName>
    <definedName name="_2008_CF_CONSO_PROJECT_SBU_CO" localSheetId="8">#REF!</definedName>
    <definedName name="_2008_CF_CONSO_PROJECT_SBU_CO" localSheetId="6">#REF!</definedName>
    <definedName name="_2008_CF_CONSO_PROJECT_SBU_CO" localSheetId="3">#REF!</definedName>
    <definedName name="_2008_CF_CONSO_PROJECT_SBU_CO" localSheetId="5">#REF!</definedName>
    <definedName name="_2008_CF_CONSO_PROJECT_SBU_CO" localSheetId="4">#REF!</definedName>
    <definedName name="_2008_CF_CONSO_PROJECT_SBU_CO">#REF!</definedName>
    <definedName name="_2008_CF1__PROJECT_SBU_CO" localSheetId="7">#REF!</definedName>
    <definedName name="_2008_CF1__PROJECT_SBU_CO" localSheetId="9">#REF!</definedName>
    <definedName name="_2008_CF1__PROJECT_SBU_CO" localSheetId="8">#REF!</definedName>
    <definedName name="_2008_CF1__PROJECT_SBU_CO" localSheetId="6">#REF!</definedName>
    <definedName name="_2008_CF1__PROJECT_SBU_CO" localSheetId="3">#REF!</definedName>
    <definedName name="_2008_CF1__PROJECT_SBU_CO" localSheetId="5">#REF!</definedName>
    <definedName name="_2008_CF1__PROJECT_SBU_CO" localSheetId="4">#REF!</definedName>
    <definedName name="_2008_CF1__PROJECT_SBU_CO">#REF!</definedName>
    <definedName name="_2008_PNL__PROJECT_SBU_CO" localSheetId="7">#REF!</definedName>
    <definedName name="_2008_PNL__PROJECT_SBU_CO" localSheetId="9">#REF!</definedName>
    <definedName name="_2008_PNL__PROJECT_SBU_CO" localSheetId="8">#REF!</definedName>
    <definedName name="_2008_PNL__PROJECT_SBU_CO" localSheetId="6">#REF!</definedName>
    <definedName name="_2008_PNL__PROJECT_SBU_CO" localSheetId="3">#REF!</definedName>
    <definedName name="_2008_PNL__PROJECT_SBU_CO" localSheetId="5">#REF!</definedName>
    <definedName name="_2008_PNL__PROJECT_SBU_CO" localSheetId="4">#REF!</definedName>
    <definedName name="_2008_PNL__PROJECT_SBU_CO">#REF!</definedName>
    <definedName name="_2008_PNL_1__PROJECT_SBU_CO" localSheetId="7">#REF!</definedName>
    <definedName name="_2008_PNL_1__PROJECT_SBU_CO" localSheetId="9">#REF!</definedName>
    <definedName name="_2008_PNL_1__PROJECT_SBU_CO" localSheetId="8">#REF!</definedName>
    <definedName name="_2008_PNL_1__PROJECT_SBU_CO" localSheetId="6">#REF!</definedName>
    <definedName name="_2008_PNL_1__PROJECT_SBU_CO" localSheetId="3">#REF!</definedName>
    <definedName name="_2008_PNL_1__PROJECT_SBU_CO" localSheetId="5">#REF!</definedName>
    <definedName name="_2008_PNL_1__PROJECT_SBU_CO" localSheetId="4">#REF!</definedName>
    <definedName name="_2008_PNL_1__PROJECT_SBU_CO">#REF!</definedName>
    <definedName name="_2009_CF_1" localSheetId="7">#REF!</definedName>
    <definedName name="_2009_CF_1" localSheetId="9">#REF!</definedName>
    <definedName name="_2009_CF_1" localSheetId="8">#REF!</definedName>
    <definedName name="_2009_CF_1" localSheetId="6">#REF!</definedName>
    <definedName name="_2009_CF_1" localSheetId="3">#REF!</definedName>
    <definedName name="_2009_CF_1" localSheetId="5">#REF!</definedName>
    <definedName name="_2009_CF_1" localSheetId="4">#REF!</definedName>
    <definedName name="_2009_CF_1">#REF!</definedName>
    <definedName name="_2009_CF_CONSO" localSheetId="7">#REF!</definedName>
    <definedName name="_2009_CF_CONSO" localSheetId="9">#REF!</definedName>
    <definedName name="_2009_CF_CONSO" localSheetId="8">#REF!</definedName>
    <definedName name="_2009_CF_CONSO" localSheetId="6">#REF!</definedName>
    <definedName name="_2009_CF_CONSO" localSheetId="3">#REF!</definedName>
    <definedName name="_2009_CF_CONSO" localSheetId="5">#REF!</definedName>
    <definedName name="_2009_CF_CONSO" localSheetId="4">#REF!</definedName>
    <definedName name="_2009_CF_CONSO">#REF!</definedName>
    <definedName name="_2009_CONSO_PNL" localSheetId="7">#REF!</definedName>
    <definedName name="_2009_CONSO_PNL" localSheetId="9">#REF!</definedName>
    <definedName name="_2009_CONSO_PNL" localSheetId="8">#REF!</definedName>
    <definedName name="_2009_CONSO_PNL" localSheetId="6">#REF!</definedName>
    <definedName name="_2009_CONSO_PNL" localSheetId="3">#REF!</definedName>
    <definedName name="_2009_CONSO_PNL" localSheetId="5">#REF!</definedName>
    <definedName name="_2009_CONSO_PNL" localSheetId="4">#REF!</definedName>
    <definedName name="_2009_CONSO_PNL">#REF!</definedName>
    <definedName name="_2009_PNL" localSheetId="7">#REF!</definedName>
    <definedName name="_2009_PNL" localSheetId="9">#REF!</definedName>
    <definedName name="_2009_PNL" localSheetId="8">#REF!</definedName>
    <definedName name="_2009_PNL" localSheetId="6">#REF!</definedName>
    <definedName name="_2009_PNL" localSheetId="3">#REF!</definedName>
    <definedName name="_2009_PNL" localSheetId="5">#REF!</definedName>
    <definedName name="_2009_PNL" localSheetId="4">#REF!</definedName>
    <definedName name="_2009_PNL">#REF!</definedName>
    <definedName name="_2009_PNL_1" localSheetId="7">#REF!</definedName>
    <definedName name="_2009_PNL_1" localSheetId="9">#REF!</definedName>
    <definedName name="_2009_PNL_1" localSheetId="8">#REF!</definedName>
    <definedName name="_2009_PNL_1" localSheetId="6">#REF!</definedName>
    <definedName name="_2009_PNL_1" localSheetId="3">#REF!</definedName>
    <definedName name="_2009_PNL_1" localSheetId="5">#REF!</definedName>
    <definedName name="_2009_PNL_1" localSheetId="4">#REF!</definedName>
    <definedName name="_2009_PNL_1">#REF!</definedName>
    <definedName name="_2010_CF_1" localSheetId="7">#REF!</definedName>
    <definedName name="_2010_CF_1" localSheetId="9">#REF!</definedName>
    <definedName name="_2010_CF_1" localSheetId="8">#REF!</definedName>
    <definedName name="_2010_CF_1" localSheetId="6">#REF!</definedName>
    <definedName name="_2010_CF_1" localSheetId="3">#REF!</definedName>
    <definedName name="_2010_CF_1" localSheetId="5">#REF!</definedName>
    <definedName name="_2010_CF_1" localSheetId="4">#REF!</definedName>
    <definedName name="_2010_CF_1">#REF!</definedName>
    <definedName name="_2010_CF_CONSO" localSheetId="7">#REF!</definedName>
    <definedName name="_2010_CF_CONSO" localSheetId="9">#REF!</definedName>
    <definedName name="_2010_CF_CONSO" localSheetId="8">#REF!</definedName>
    <definedName name="_2010_CF_CONSO" localSheetId="6">#REF!</definedName>
    <definedName name="_2010_CF_CONSO" localSheetId="3">#REF!</definedName>
    <definedName name="_2010_CF_CONSO" localSheetId="5">#REF!</definedName>
    <definedName name="_2010_CF_CONSO" localSheetId="4">#REF!</definedName>
    <definedName name="_2010_CF_CONSO">#REF!</definedName>
    <definedName name="_2010_CONSO_PNL" localSheetId="7">#REF!</definedName>
    <definedName name="_2010_CONSO_PNL" localSheetId="9">#REF!</definedName>
    <definedName name="_2010_CONSO_PNL" localSheetId="8">#REF!</definedName>
    <definedName name="_2010_CONSO_PNL" localSheetId="6">#REF!</definedName>
    <definedName name="_2010_CONSO_PNL" localSheetId="3">#REF!</definedName>
    <definedName name="_2010_CONSO_PNL" localSheetId="5">#REF!</definedName>
    <definedName name="_2010_CONSO_PNL" localSheetId="4">#REF!</definedName>
    <definedName name="_2010_CONSO_PNL">#REF!</definedName>
    <definedName name="_2010_PNL" localSheetId="7">#REF!</definedName>
    <definedName name="_2010_PNL" localSheetId="9">#REF!</definedName>
    <definedName name="_2010_PNL" localSheetId="8">#REF!</definedName>
    <definedName name="_2010_PNL" localSheetId="6">#REF!</definedName>
    <definedName name="_2010_PNL" localSheetId="3">#REF!</definedName>
    <definedName name="_2010_PNL" localSheetId="5">#REF!</definedName>
    <definedName name="_2010_PNL" localSheetId="4">#REF!</definedName>
    <definedName name="_2010_PNL">#REF!</definedName>
    <definedName name="_2010_PNL_1" localSheetId="7">#REF!</definedName>
    <definedName name="_2010_PNL_1" localSheetId="9">#REF!</definedName>
    <definedName name="_2010_PNL_1" localSheetId="8">#REF!</definedName>
    <definedName name="_2010_PNL_1" localSheetId="6">#REF!</definedName>
    <definedName name="_2010_PNL_1" localSheetId="3">#REF!</definedName>
    <definedName name="_2010_PNL_1" localSheetId="5">#REF!</definedName>
    <definedName name="_2010_PNL_1" localSheetId="4">#REF!</definedName>
    <definedName name="_2010_PNL_1">#REF!</definedName>
    <definedName name="A_P_Brand_Identity_Advertising" localSheetId="7">#REF!</definedName>
    <definedName name="A_P_Brand_Identity_Advertising" localSheetId="9">#REF!</definedName>
    <definedName name="A_P_Brand_Identity_Advertising" localSheetId="8">#REF!</definedName>
    <definedName name="A_P_Brand_Identity_Advertising" localSheetId="6">#REF!</definedName>
    <definedName name="A_P_Brand_Identity_Advertising" localSheetId="3">#REF!</definedName>
    <definedName name="A_P_Brand_Identity_Advertising" localSheetId="5">#REF!</definedName>
    <definedName name="A_P_Brand_Identity_Advertising" localSheetId="4">#REF!</definedName>
    <definedName name="A_P_Brand_Identity_Advertising">#REF!</definedName>
    <definedName name="A_P_Direct_Marketing" localSheetId="7">#REF!</definedName>
    <definedName name="A_P_Direct_Marketing" localSheetId="9">#REF!</definedName>
    <definedName name="A_P_Direct_Marketing" localSheetId="8">#REF!</definedName>
    <definedName name="A_P_Direct_Marketing" localSheetId="6">#REF!</definedName>
    <definedName name="A_P_Direct_Marketing" localSheetId="3">#REF!</definedName>
    <definedName name="A_P_Direct_Marketing" localSheetId="5">#REF!</definedName>
    <definedName name="A_P_Direct_Marketing" localSheetId="4">#REF!</definedName>
    <definedName name="A_P_Direct_Marketing">#REF!</definedName>
    <definedName name="A_P_Lifestyle_Tours" localSheetId="7">#REF!</definedName>
    <definedName name="A_P_Lifestyle_Tours" localSheetId="9">#REF!</definedName>
    <definedName name="A_P_Lifestyle_Tours" localSheetId="8">#REF!</definedName>
    <definedName name="A_P_Lifestyle_Tours" localSheetId="6">#REF!</definedName>
    <definedName name="A_P_Lifestyle_Tours" localSheetId="3">#REF!</definedName>
    <definedName name="A_P_Lifestyle_Tours" localSheetId="5">#REF!</definedName>
    <definedName name="A_P_Lifestyle_Tours" localSheetId="4">#REF!</definedName>
    <definedName name="A_P_Lifestyle_Tours">#REF!</definedName>
    <definedName name="A_P_New_Media_Non_Trad_Ad" localSheetId="7">#REF!</definedName>
    <definedName name="A_P_New_Media_Non_Trad_Ad" localSheetId="9">#REF!</definedName>
    <definedName name="A_P_New_Media_Non_Trad_Ad" localSheetId="8">#REF!</definedName>
    <definedName name="A_P_New_Media_Non_Trad_Ad" localSheetId="6">#REF!</definedName>
    <definedName name="A_P_New_Media_Non_Trad_Ad" localSheetId="3">#REF!</definedName>
    <definedName name="A_P_New_Media_Non_Trad_Ad" localSheetId="5">#REF!</definedName>
    <definedName name="A_P_New_Media_Non_Trad_Ad" localSheetId="4">#REF!</definedName>
    <definedName name="A_P_New_Media_Non_Trad_Ad">#REF!</definedName>
    <definedName name="A_P_On_E_Marketing" localSheetId="7">#REF!</definedName>
    <definedName name="A_P_On_E_Marketing" localSheetId="9">#REF!</definedName>
    <definedName name="A_P_On_E_Marketing" localSheetId="8">#REF!</definedName>
    <definedName name="A_P_On_E_Marketing" localSheetId="6">#REF!</definedName>
    <definedName name="A_P_On_E_Marketing" localSheetId="3">#REF!</definedName>
    <definedName name="A_P_On_E_Marketing" localSheetId="5">#REF!</definedName>
    <definedName name="A_P_On_E_Marketing" localSheetId="4">#REF!</definedName>
    <definedName name="A_P_On_E_Marketing">#REF!</definedName>
    <definedName name="A_P_On_Site_Collaterals" localSheetId="7">#REF!</definedName>
    <definedName name="A_P_On_Site_Collaterals" localSheetId="9">#REF!</definedName>
    <definedName name="A_P_On_Site_Collaterals" localSheetId="8">#REF!</definedName>
    <definedName name="A_P_On_Site_Collaterals" localSheetId="6">#REF!</definedName>
    <definedName name="A_P_On_Site_Collaterals" localSheetId="3">#REF!</definedName>
    <definedName name="A_P_On_Site_Collaterals" localSheetId="5">#REF!</definedName>
    <definedName name="A_P_On_Site_Collaterals" localSheetId="4">#REF!</definedName>
    <definedName name="A_P_On_Site_Collaterals">#REF!</definedName>
    <definedName name="A_P_Outdoor_Advertising" localSheetId="7">#REF!</definedName>
    <definedName name="A_P_Outdoor_Advertising" localSheetId="9">#REF!</definedName>
    <definedName name="A_P_Outdoor_Advertising" localSheetId="8">#REF!</definedName>
    <definedName name="A_P_Outdoor_Advertising" localSheetId="6">#REF!</definedName>
    <definedName name="A_P_Outdoor_Advertising" localSheetId="3">#REF!</definedName>
    <definedName name="A_P_Outdoor_Advertising" localSheetId="5">#REF!</definedName>
    <definedName name="A_P_Outdoor_Advertising" localSheetId="4">#REF!</definedName>
    <definedName name="A_P_Outdoor_Advertising">#REF!</definedName>
    <definedName name="A_P_Print_Advertising" localSheetId="7">#REF!</definedName>
    <definedName name="A_P_Print_Advertising" localSheetId="9">#REF!</definedName>
    <definedName name="A_P_Print_Advertising" localSheetId="8">#REF!</definedName>
    <definedName name="A_P_Print_Advertising" localSheetId="6">#REF!</definedName>
    <definedName name="A_P_Print_Advertising" localSheetId="3">#REF!</definedName>
    <definedName name="A_P_Print_Advertising" localSheetId="5">#REF!</definedName>
    <definedName name="A_P_Print_Advertising" localSheetId="4">#REF!</definedName>
    <definedName name="A_P_Print_Advertising">#REF!</definedName>
    <definedName name="A_P_Radio_Advertising" localSheetId="7">#REF!</definedName>
    <definedName name="A_P_Radio_Advertising" localSheetId="9">#REF!</definedName>
    <definedName name="A_P_Radio_Advertising" localSheetId="8">#REF!</definedName>
    <definedName name="A_P_Radio_Advertising" localSheetId="6">#REF!</definedName>
    <definedName name="A_P_Radio_Advertising" localSheetId="3">#REF!</definedName>
    <definedName name="A_P_Radio_Advertising" localSheetId="5">#REF!</definedName>
    <definedName name="A_P_Radio_Advertising" localSheetId="4">#REF!</definedName>
    <definedName name="A_P_Radio_Advertising">#REF!</definedName>
    <definedName name="A_P_Sales_Materials_Collaterals" localSheetId="7">#REF!</definedName>
    <definedName name="A_P_Sales_Materials_Collaterals" localSheetId="9">#REF!</definedName>
    <definedName name="A_P_Sales_Materials_Collaterals" localSheetId="8">#REF!</definedName>
    <definedName name="A_P_Sales_Materials_Collaterals" localSheetId="6">#REF!</definedName>
    <definedName name="A_P_Sales_Materials_Collaterals" localSheetId="3">#REF!</definedName>
    <definedName name="A_P_Sales_Materials_Collaterals" localSheetId="5">#REF!</definedName>
    <definedName name="A_P_Sales_Materials_Collaterals" localSheetId="4">#REF!</definedName>
    <definedName name="A_P_Sales_Materials_Collaterals">#REF!</definedName>
    <definedName name="A_P_TV_Advertising" localSheetId="7">#REF!</definedName>
    <definedName name="A_P_TV_Advertising" localSheetId="9">#REF!</definedName>
    <definedName name="A_P_TV_Advertising" localSheetId="8">#REF!</definedName>
    <definedName name="A_P_TV_Advertising" localSheetId="6">#REF!</definedName>
    <definedName name="A_P_TV_Advertising" localSheetId="3">#REF!</definedName>
    <definedName name="A_P_TV_Advertising" localSheetId="5">#REF!</definedName>
    <definedName name="A_P_TV_Advertising" localSheetId="4">#REF!</definedName>
    <definedName name="A_P_TV_Advertising">#REF!</definedName>
    <definedName name="AdPromo">[1]Assumptions!$E$77</definedName>
    <definedName name="ALLOW" localSheetId="7">#REF!</definedName>
    <definedName name="ALLOW" localSheetId="9">#REF!</definedName>
    <definedName name="ALLOW" localSheetId="8">#REF!</definedName>
    <definedName name="ALLOW" localSheetId="6">#REF!</definedName>
    <definedName name="ALLOW" localSheetId="3">#REF!</definedName>
    <definedName name="ALLOW" localSheetId="5">#REF!</definedName>
    <definedName name="ALLOW" localSheetId="4">#REF!</definedName>
    <definedName name="ALLOW">#REF!</definedName>
    <definedName name="annual_loan">'[2]loans:cap interest'!$A$1:$H$57</definedName>
    <definedName name="AREA" localSheetId="7">#REF!</definedName>
    <definedName name="AREA" localSheetId="9">#REF!</definedName>
    <definedName name="AREA" localSheetId="8">#REF!</definedName>
    <definedName name="AREA" localSheetId="6">#REF!</definedName>
    <definedName name="AREA" localSheetId="3">#REF!</definedName>
    <definedName name="AREA" localSheetId="5">#REF!</definedName>
    <definedName name="AREA" localSheetId="4">#REF!</definedName>
    <definedName name="AREA">#REF!</definedName>
    <definedName name="AREA_INTL" localSheetId="7">#REF!</definedName>
    <definedName name="AREA_INTL" localSheetId="9">#REF!</definedName>
    <definedName name="AREA_INTL" localSheetId="8">#REF!</definedName>
    <definedName name="AREA_INTL" localSheetId="6">#REF!</definedName>
    <definedName name="AREA_INTL" localSheetId="3">#REF!</definedName>
    <definedName name="AREA_INTL" localSheetId="5">#REF!</definedName>
    <definedName name="AREA_INTL" localSheetId="4">#REF!</definedName>
    <definedName name="AREA_INTL">#REF!</definedName>
    <definedName name="bv">'[3]equity summary:summary'!$C$71:$C$72</definedName>
    <definedName name="carplan" localSheetId="7">#REF!</definedName>
    <definedName name="carplan" localSheetId="9">#REF!</definedName>
    <definedName name="carplan" localSheetId="8">#REF!</definedName>
    <definedName name="carplan" localSheetId="6">#REF!</definedName>
    <definedName name="carplan" localSheetId="3">#REF!</definedName>
    <definedName name="carplan" localSheetId="5">#REF!</definedName>
    <definedName name="carplan" localSheetId="4">#REF!</definedName>
    <definedName name="carplan">#REF!</definedName>
    <definedName name="carreg" localSheetId="7">#REF!</definedName>
    <definedName name="carreg" localSheetId="9">#REF!</definedName>
    <definedName name="carreg" localSheetId="8">#REF!</definedName>
    <definedName name="carreg" localSheetId="6">#REF!</definedName>
    <definedName name="carreg" localSheetId="3">#REF!</definedName>
    <definedName name="carreg" localSheetId="5">#REF!</definedName>
    <definedName name="carreg" localSheetId="4">#REF!</definedName>
    <definedName name="carreg">#REF!</definedName>
    <definedName name="Cebu_2007" localSheetId="7">#REF!</definedName>
    <definedName name="Cebu_2007" localSheetId="9">#REF!</definedName>
    <definedName name="Cebu_2007" localSheetId="8">#REF!</definedName>
    <definedName name="Cebu_2007" localSheetId="6">#REF!</definedName>
    <definedName name="Cebu_2007" localSheetId="3">#REF!</definedName>
    <definedName name="Cebu_2007" localSheetId="5">#REF!</definedName>
    <definedName name="Cebu_2007" localSheetId="4">#REF!</definedName>
    <definedName name="Cebu_2007">#REF!</definedName>
    <definedName name="Cebu_2008" localSheetId="7">#REF!</definedName>
    <definedName name="Cebu_2008" localSheetId="9">#REF!</definedName>
    <definedName name="Cebu_2008" localSheetId="8">#REF!</definedName>
    <definedName name="Cebu_2008" localSheetId="6">#REF!</definedName>
    <definedName name="Cebu_2008" localSheetId="3">#REF!</definedName>
    <definedName name="Cebu_2008" localSheetId="5">#REF!</definedName>
    <definedName name="Cebu_2008" localSheetId="4">#REF!</definedName>
    <definedName name="Cebu_2008">#REF!</definedName>
    <definedName name="Cebu_annual" localSheetId="7">#REF!</definedName>
    <definedName name="Cebu_annual" localSheetId="9">#REF!</definedName>
    <definedName name="Cebu_annual" localSheetId="8">#REF!</definedName>
    <definedName name="Cebu_annual" localSheetId="6">#REF!</definedName>
    <definedName name="Cebu_annual" localSheetId="3">#REF!</definedName>
    <definedName name="Cebu_annual" localSheetId="5">#REF!</definedName>
    <definedName name="Cebu_annual" localSheetId="4">#REF!</definedName>
    <definedName name="Cebu_annual">#REF!</definedName>
    <definedName name="cellmasterlist" localSheetId="7">#REF!</definedName>
    <definedName name="cellmasterlist" localSheetId="9">#REF!</definedName>
    <definedName name="cellmasterlist" localSheetId="8">#REF!</definedName>
    <definedName name="cellmasterlist" localSheetId="6">#REF!</definedName>
    <definedName name="cellmasterlist" localSheetId="3">#REF!</definedName>
    <definedName name="cellmasterlist" localSheetId="5">#REF!</definedName>
    <definedName name="cellmasterlist" localSheetId="4">#REF!</definedName>
    <definedName name="cellmasterlist">#REF!</definedName>
    <definedName name="COMMISSION" localSheetId="7">#REF!</definedName>
    <definedName name="COMMISSION" localSheetId="9">#REF!</definedName>
    <definedName name="COMMISSION" localSheetId="8">#REF!</definedName>
    <definedName name="COMMISSION" localSheetId="6">#REF!</definedName>
    <definedName name="COMMISSION" localSheetId="3">#REF!</definedName>
    <definedName name="COMMISSION" localSheetId="5">#REF!</definedName>
    <definedName name="COMMISSION" localSheetId="4">#REF!</definedName>
    <definedName name="COMMISSION">#REF!</definedName>
    <definedName name="company" localSheetId="7">#REF!</definedName>
    <definedName name="company" localSheetId="9">#REF!</definedName>
    <definedName name="company" localSheetId="8">#REF!</definedName>
    <definedName name="company" localSheetId="6">#REF!</definedName>
    <definedName name="company" localSheetId="3">#REF!</definedName>
    <definedName name="company" localSheetId="5">#REF!</definedName>
    <definedName name="company" localSheetId="4">#REF!</definedName>
    <definedName name="company">#REF!</definedName>
    <definedName name="company_2" localSheetId="7">#REF!</definedName>
    <definedName name="company_2" localSheetId="9">#REF!</definedName>
    <definedName name="company_2" localSheetId="8">#REF!</definedName>
    <definedName name="company_2" localSheetId="6">#REF!</definedName>
    <definedName name="company_2" localSheetId="3">#REF!</definedName>
    <definedName name="company_2" localSheetId="5">#REF!</definedName>
    <definedName name="company_2" localSheetId="4">#REF!</definedName>
    <definedName name="company_2">#REF!</definedName>
    <definedName name="company_3" localSheetId="7">#REF!</definedName>
    <definedName name="company_3" localSheetId="9">#REF!</definedName>
    <definedName name="company_3" localSheetId="8">#REF!</definedName>
    <definedName name="company_3" localSheetId="6">#REF!</definedName>
    <definedName name="company_3" localSheetId="3">#REF!</definedName>
    <definedName name="company_3" localSheetId="5">#REF!</definedName>
    <definedName name="company_3" localSheetId="4">#REF!</definedName>
    <definedName name="company_3">#REF!</definedName>
    <definedName name="comploan" localSheetId="7">#REF!</definedName>
    <definedName name="comploan" localSheetId="9">#REF!</definedName>
    <definedName name="comploan" localSheetId="8">#REF!</definedName>
    <definedName name="comploan" localSheetId="6">#REF!</definedName>
    <definedName name="comploan" localSheetId="3">#REF!</definedName>
    <definedName name="comploan" localSheetId="5">#REF!</definedName>
    <definedName name="comploan" localSheetId="4">#REF!</definedName>
    <definedName name="comploan">#REF!</definedName>
    <definedName name="Conso_2007" localSheetId="7">#REF!</definedName>
    <definedName name="Conso_2007" localSheetId="9">#REF!</definedName>
    <definedName name="Conso_2007" localSheetId="8">#REF!</definedName>
    <definedName name="Conso_2007" localSheetId="6">#REF!</definedName>
    <definedName name="Conso_2007" localSheetId="3">#REF!</definedName>
    <definedName name="Conso_2007" localSheetId="5">#REF!</definedName>
    <definedName name="Conso_2007" localSheetId="4">#REF!</definedName>
    <definedName name="Conso_2007">#REF!</definedName>
    <definedName name="Conso_2008" localSheetId="7">#REF!</definedName>
    <definedName name="Conso_2008" localSheetId="9">#REF!</definedName>
    <definedName name="Conso_2008" localSheetId="8">#REF!</definedName>
    <definedName name="Conso_2008" localSheetId="6">#REF!</definedName>
    <definedName name="Conso_2008" localSheetId="3">#REF!</definedName>
    <definedName name="Conso_2008" localSheetId="5">#REF!</definedName>
    <definedName name="Conso_2008" localSheetId="4">#REF!</definedName>
    <definedName name="Conso_2008">#REF!</definedName>
    <definedName name="CONSO_2008_PNL__SBU_PROJECT" localSheetId="7">#REF!</definedName>
    <definedName name="CONSO_2008_PNL__SBU_PROJECT" localSheetId="9">#REF!</definedName>
    <definedName name="CONSO_2008_PNL__SBU_PROJECT" localSheetId="8">#REF!</definedName>
    <definedName name="CONSO_2008_PNL__SBU_PROJECT" localSheetId="6">#REF!</definedName>
    <definedName name="CONSO_2008_PNL__SBU_PROJECT" localSheetId="3">#REF!</definedName>
    <definedName name="CONSO_2008_PNL__SBU_PROJECT" localSheetId="5">#REF!</definedName>
    <definedName name="CONSO_2008_PNL__SBU_PROJECT" localSheetId="4">#REF!</definedName>
    <definedName name="CONSO_2008_PNL__SBU_PROJECT">#REF!</definedName>
    <definedName name="Conso_existing_vs_new" localSheetId="7">#REF!</definedName>
    <definedName name="Conso_existing_vs_new" localSheetId="9">#REF!</definedName>
    <definedName name="Conso_existing_vs_new" localSheetId="8">#REF!</definedName>
    <definedName name="Conso_existing_vs_new" localSheetId="6">#REF!</definedName>
    <definedName name="Conso_existing_vs_new" localSheetId="3">#REF!</definedName>
    <definedName name="Conso_existing_vs_new" localSheetId="5">#REF!</definedName>
    <definedName name="Conso_existing_vs_new" localSheetId="4">#REF!</definedName>
    <definedName name="Conso_existing_vs_new">#REF!</definedName>
    <definedName name="Conso_Sales" localSheetId="7">#REF!</definedName>
    <definedName name="Conso_Sales" localSheetId="9">#REF!</definedName>
    <definedName name="Conso_Sales" localSheetId="8">#REF!</definedName>
    <definedName name="Conso_Sales" localSheetId="6">#REF!</definedName>
    <definedName name="Conso_Sales" localSheetId="3">#REF!</definedName>
    <definedName name="Conso_Sales" localSheetId="5">#REF!</definedName>
    <definedName name="Conso_Sales" localSheetId="4">#REF!</definedName>
    <definedName name="Conso_Sales">#REF!</definedName>
    <definedName name="Cost_Responsibility_Centers">#N/A</definedName>
    <definedName name="CRC">'[4]CRC database'!$B$7:$B$349</definedName>
    <definedName name="data">[5]data!$B$2:$AH$790</definedName>
    <definedName name="Department" localSheetId="7">#REF!</definedName>
    <definedName name="Department" localSheetId="9">#REF!</definedName>
    <definedName name="Department" localSheetId="8">#REF!</definedName>
    <definedName name="Department" localSheetId="6">#REF!</definedName>
    <definedName name="Department" localSheetId="3">#REF!</definedName>
    <definedName name="Department" localSheetId="5">#REF!</definedName>
    <definedName name="Department" localSheetId="4">#REF!</definedName>
    <definedName name="Department">#REF!</definedName>
    <definedName name="DESTINATION" localSheetId="7">#REF!</definedName>
    <definedName name="DESTINATION" localSheetId="9">#REF!</definedName>
    <definedName name="DESTINATION" localSheetId="8">#REF!</definedName>
    <definedName name="DESTINATION" localSheetId="6">#REF!</definedName>
    <definedName name="DESTINATION" localSheetId="3">#REF!</definedName>
    <definedName name="DESTINATION" localSheetId="5">#REF!</definedName>
    <definedName name="DESTINATION" localSheetId="4">#REF!</definedName>
    <definedName name="DESTINATION">#REF!</definedName>
    <definedName name="DevCost">[1]Assumptions!$F$68</definedName>
    <definedName name="domestic" localSheetId="7">#REF!</definedName>
    <definedName name="domestic" localSheetId="9">#REF!</definedName>
    <definedName name="domestic" localSheetId="8">#REF!</definedName>
    <definedName name="domestic" localSheetId="6">#REF!</definedName>
    <definedName name="domestic" localSheetId="3">#REF!</definedName>
    <definedName name="domestic" localSheetId="5">#REF!</definedName>
    <definedName name="domestic" localSheetId="4">#REF!</definedName>
    <definedName name="domestic">#REF!</definedName>
    <definedName name="empcarreg" localSheetId="7">#REF!</definedName>
    <definedName name="empcarreg" localSheetId="9">#REF!</definedName>
    <definedName name="empcarreg" localSheetId="8">#REF!</definedName>
    <definedName name="empcarreg" localSheetId="6">#REF!</definedName>
    <definedName name="empcarreg" localSheetId="3">#REF!</definedName>
    <definedName name="empcarreg" localSheetId="5">#REF!</definedName>
    <definedName name="empcarreg" localSheetId="4">#REF!</definedName>
    <definedName name="empcarreg">#REF!</definedName>
    <definedName name="EMPLOYEE_NAME" localSheetId="7">#REF!</definedName>
    <definedName name="EMPLOYEE_NAME" localSheetId="9">#REF!</definedName>
    <definedName name="EMPLOYEE_NAME" localSheetId="8">#REF!</definedName>
    <definedName name="EMPLOYEE_NAME" localSheetId="6">#REF!</definedName>
    <definedName name="EMPLOYEE_NAME" localSheetId="3">#REF!</definedName>
    <definedName name="EMPLOYEE_NAME" localSheetId="5">#REF!</definedName>
    <definedName name="EMPLOYEE_NAME" localSheetId="4">#REF!</definedName>
    <definedName name="EMPLOYEE_NAME">#REF!</definedName>
    <definedName name="Excel_BuiltIn_Criteria" localSheetId="7">#REF!</definedName>
    <definedName name="Excel_BuiltIn_Criteria" localSheetId="9">#REF!</definedName>
    <definedName name="Excel_BuiltIn_Criteria" localSheetId="8">#REF!</definedName>
    <definedName name="Excel_BuiltIn_Criteria" localSheetId="6">#REF!</definedName>
    <definedName name="Excel_BuiltIn_Criteria" localSheetId="3">#REF!</definedName>
    <definedName name="Excel_BuiltIn_Criteria" localSheetId="5">#REF!</definedName>
    <definedName name="Excel_BuiltIn_Criteria" localSheetId="4">#REF!</definedName>
    <definedName name="Excel_BuiltIn_Criteria">#REF!</definedName>
    <definedName name="Excel_BuiltIn_Print_Area" localSheetId="7">#REF!</definedName>
    <definedName name="Excel_BuiltIn_Print_Area" localSheetId="9">#REF!</definedName>
    <definedName name="Excel_BuiltIn_Print_Area" localSheetId="8">#REF!</definedName>
    <definedName name="Excel_BuiltIn_Print_Area" localSheetId="6">#REF!</definedName>
    <definedName name="Excel_BuiltIn_Print_Area" localSheetId="3">#REF!</definedName>
    <definedName name="Excel_BuiltIn_Print_Area" localSheetId="5">#REF!</definedName>
    <definedName name="Excel_BuiltIn_Print_Area" localSheetId="4">#REF!</definedName>
    <definedName name="Excel_BuiltIn_Print_Area">#REF!</definedName>
    <definedName name="Excel_BuiltIn_Print_Titles" localSheetId="7">#REF!</definedName>
    <definedName name="Excel_BuiltIn_Print_Titles" localSheetId="9">#REF!</definedName>
    <definedName name="Excel_BuiltIn_Print_Titles" localSheetId="8">#REF!</definedName>
    <definedName name="Excel_BuiltIn_Print_Titles" localSheetId="6">#REF!</definedName>
    <definedName name="Excel_BuiltIn_Print_Titles" localSheetId="3">#REF!</definedName>
    <definedName name="Excel_BuiltIn_Print_Titles" localSheetId="5">#REF!</definedName>
    <definedName name="Excel_BuiltIn_Print_Titles" localSheetId="4">#REF!</definedName>
    <definedName name="Excel_BuiltIn_Print_Titles">#REF!</definedName>
    <definedName name="financepartners">[6]dbase:Sheet4!$E$5:$E$12</definedName>
    <definedName name="financepartners1">[7]dbase:Sheet4!$E$5:$E$12</definedName>
    <definedName name="FREQUENCY" localSheetId="7">#REF!</definedName>
    <definedName name="FREQUENCY" localSheetId="9">#REF!</definedName>
    <definedName name="FREQUENCY" localSheetId="8">#REF!</definedName>
    <definedName name="FREQUENCY" localSheetId="6">#REF!</definedName>
    <definedName name="FREQUENCY" localSheetId="3">#REF!</definedName>
    <definedName name="FREQUENCY" localSheetId="5">#REF!</definedName>
    <definedName name="FREQUENCY" localSheetId="4">#REF!</definedName>
    <definedName name="FREQUENCY">#REF!</definedName>
    <definedName name="GAE">[1]Assumptions!$E$80</definedName>
    <definedName name="gas" localSheetId="7">#REF!</definedName>
    <definedName name="gas" localSheetId="9">#REF!</definedName>
    <definedName name="gas" localSheetId="8">#REF!</definedName>
    <definedName name="gas" localSheetId="6">#REF!</definedName>
    <definedName name="gas" localSheetId="3">#REF!</definedName>
    <definedName name="gas" localSheetId="5">#REF!</definedName>
    <definedName name="gas" localSheetId="4">#REF!</definedName>
    <definedName name="gas">#REF!</definedName>
    <definedName name="Hometown_2007" localSheetId="7">#REF!</definedName>
    <definedName name="Hometown_2007" localSheetId="9">#REF!</definedName>
    <definedName name="Hometown_2007" localSheetId="8">#REF!</definedName>
    <definedName name="Hometown_2007" localSheetId="6">#REF!</definedName>
    <definedName name="Hometown_2007" localSheetId="3">#REF!</definedName>
    <definedName name="Hometown_2007" localSheetId="5">#REF!</definedName>
    <definedName name="Hometown_2007" localSheetId="4">#REF!</definedName>
    <definedName name="Hometown_2007">#REF!</definedName>
    <definedName name="Hometown_2008" localSheetId="7">#REF!</definedName>
    <definedName name="Hometown_2008" localSheetId="9">#REF!</definedName>
    <definedName name="Hometown_2008" localSheetId="8">#REF!</definedName>
    <definedName name="Hometown_2008" localSheetId="6">#REF!</definedName>
    <definedName name="Hometown_2008" localSheetId="3">#REF!</definedName>
    <definedName name="Hometown_2008" localSheetId="5">#REF!</definedName>
    <definedName name="Hometown_2008" localSheetId="4">#REF!</definedName>
    <definedName name="Hometown_2008">#REF!</definedName>
    <definedName name="Hometown_annual" localSheetId="7">#REF!</definedName>
    <definedName name="Hometown_annual" localSheetId="9">#REF!</definedName>
    <definedName name="Hometown_annual" localSheetId="8">#REF!</definedName>
    <definedName name="Hometown_annual" localSheetId="6">#REF!</definedName>
    <definedName name="Hometown_annual" localSheetId="3">#REF!</definedName>
    <definedName name="Hometown_annual" localSheetId="5">#REF!</definedName>
    <definedName name="Hometown_annual" localSheetId="4">#REF!</definedName>
    <definedName name="Hometown_annual">#REF!</definedName>
    <definedName name="inah" localSheetId="7">#REF!</definedName>
    <definedName name="inah" localSheetId="9">#REF!</definedName>
    <definedName name="inah" localSheetId="8">#REF!</definedName>
    <definedName name="inah" localSheetId="6">#REF!</definedName>
    <definedName name="inah" localSheetId="3">#REF!</definedName>
    <definedName name="inah" localSheetId="5">#REF!</definedName>
    <definedName name="inah" localSheetId="4">#REF!</definedName>
    <definedName name="inah">#REF!</definedName>
    <definedName name="insurance" localSheetId="7">#REF!</definedName>
    <definedName name="insurance" localSheetId="9">#REF!</definedName>
    <definedName name="insurance" localSheetId="8">#REF!</definedName>
    <definedName name="insurance" localSheetId="6">#REF!</definedName>
    <definedName name="insurance" localSheetId="3">#REF!</definedName>
    <definedName name="insurance" localSheetId="5">#REF!</definedName>
    <definedName name="insurance" localSheetId="4">#REF!</definedName>
    <definedName name="insurance">#REF!</definedName>
    <definedName name="ITEMS" localSheetId="7">#REF!</definedName>
    <definedName name="ITEMS" localSheetId="9">#REF!</definedName>
    <definedName name="ITEMS" localSheetId="8">#REF!</definedName>
    <definedName name="ITEMS" localSheetId="6">#REF!</definedName>
    <definedName name="ITEMS" localSheetId="3">#REF!</definedName>
    <definedName name="ITEMS" localSheetId="5">#REF!</definedName>
    <definedName name="ITEMS" localSheetId="4">#REF!</definedName>
    <definedName name="ITEMS">#REF!</definedName>
    <definedName name="LandownerShare">[8]Assumptions!$E$132</definedName>
    <definedName name="LEVEL" localSheetId="7">#REF!</definedName>
    <definedName name="LEVEL" localSheetId="9">#REF!</definedName>
    <definedName name="LEVEL" localSheetId="8">#REF!</definedName>
    <definedName name="LEVEL" localSheetId="6">#REF!</definedName>
    <definedName name="LEVEL" localSheetId="3">#REF!</definedName>
    <definedName name="LEVEL" localSheetId="5">#REF!</definedName>
    <definedName name="LEVEL" localSheetId="4">#REF!</definedName>
    <definedName name="LEVEL">#REF!</definedName>
    <definedName name="List">[9]List!$D$7:$D$190</definedName>
    <definedName name="list2">[10]List!$D$7:$D$190</definedName>
    <definedName name="LRNS_2007" localSheetId="7">#REF!</definedName>
    <definedName name="LRNS_2007" localSheetId="9">#REF!</definedName>
    <definedName name="LRNS_2007" localSheetId="8">#REF!</definedName>
    <definedName name="LRNS_2007" localSheetId="6">#REF!</definedName>
    <definedName name="LRNS_2007" localSheetId="3">#REF!</definedName>
    <definedName name="LRNS_2007" localSheetId="5">#REF!</definedName>
    <definedName name="LRNS_2007" localSheetId="4">#REF!</definedName>
    <definedName name="LRNS_2007">#REF!</definedName>
    <definedName name="LRNS_2008" localSheetId="7">#REF!</definedName>
    <definedName name="LRNS_2008" localSheetId="9">#REF!</definedName>
    <definedName name="LRNS_2008" localSheetId="8">#REF!</definedName>
    <definedName name="LRNS_2008" localSheetId="6">#REF!</definedName>
    <definedName name="LRNS_2008" localSheetId="3">#REF!</definedName>
    <definedName name="LRNS_2008" localSheetId="5">#REF!</definedName>
    <definedName name="LRNS_2008" localSheetId="4">#REF!</definedName>
    <definedName name="LRNS_2008">#REF!</definedName>
    <definedName name="LRNS_annual" localSheetId="7">#REF!</definedName>
    <definedName name="LRNS_annual" localSheetId="9">#REF!</definedName>
    <definedName name="LRNS_annual" localSheetId="8">#REF!</definedName>
    <definedName name="LRNS_annual" localSheetId="6">#REF!</definedName>
    <definedName name="LRNS_annual" localSheetId="3">#REF!</definedName>
    <definedName name="LRNS_annual" localSheetId="5">#REF!</definedName>
    <definedName name="LRNS_annual" localSheetId="4">#REF!</definedName>
    <definedName name="LRNS_annual">#REF!</definedName>
    <definedName name="LRS_2007" localSheetId="7">#REF!</definedName>
    <definedName name="LRS_2007" localSheetId="9">#REF!</definedName>
    <definedName name="LRS_2007" localSheetId="8">#REF!</definedName>
    <definedName name="LRS_2007" localSheetId="6">#REF!</definedName>
    <definedName name="LRS_2007" localSheetId="3">#REF!</definedName>
    <definedName name="LRS_2007" localSheetId="5">#REF!</definedName>
    <definedName name="LRS_2007" localSheetId="4">#REF!</definedName>
    <definedName name="LRS_2007">#REF!</definedName>
    <definedName name="LRS_2008" localSheetId="7">#REF!</definedName>
    <definedName name="LRS_2008" localSheetId="9">#REF!</definedName>
    <definedName name="LRS_2008" localSheetId="8">#REF!</definedName>
    <definedName name="LRS_2008" localSheetId="6">#REF!</definedName>
    <definedName name="LRS_2008" localSheetId="3">#REF!</definedName>
    <definedName name="LRS_2008" localSheetId="5">#REF!</definedName>
    <definedName name="LRS_2008" localSheetId="4">#REF!</definedName>
    <definedName name="LRS_2008">#REF!</definedName>
    <definedName name="LRS_annual" localSheetId="7">#REF!</definedName>
    <definedName name="LRS_annual" localSheetId="9">#REF!</definedName>
    <definedName name="LRS_annual" localSheetId="8">#REF!</definedName>
    <definedName name="LRS_annual" localSheetId="6">#REF!</definedName>
    <definedName name="LRS_annual" localSheetId="3">#REF!</definedName>
    <definedName name="LRS_annual" localSheetId="5">#REF!</definedName>
    <definedName name="LRS_annual" localSheetId="4">#REF!</definedName>
    <definedName name="LRS_annual">#REF!</definedName>
    <definedName name="managers" localSheetId="7">'[11]manpower dbase'!#REF!</definedName>
    <definedName name="managers" localSheetId="9">'[11]manpower dbase'!#REF!</definedName>
    <definedName name="managers" localSheetId="8">'[11]manpower dbase'!#REF!</definedName>
    <definedName name="managers" localSheetId="6">'[11]manpower dbase'!#REF!</definedName>
    <definedName name="managers" localSheetId="3">'[11]manpower dbase'!#REF!</definedName>
    <definedName name="managers" localSheetId="5">'[11]manpower dbase'!#REF!</definedName>
    <definedName name="managers" localSheetId="4">'[11]manpower dbase'!#REF!</definedName>
    <definedName name="managers">'[11]manpower dbase'!#REF!</definedName>
    <definedName name="managersup" localSheetId="7">'[11]manpower dbase'!#REF!</definedName>
    <definedName name="managersup" localSheetId="9">'[11]manpower dbase'!#REF!</definedName>
    <definedName name="managersup" localSheetId="8">'[11]manpower dbase'!#REF!</definedName>
    <definedName name="managersup" localSheetId="6">'[11]manpower dbase'!#REF!</definedName>
    <definedName name="managersup" localSheetId="3">'[11]manpower dbase'!#REF!</definedName>
    <definedName name="managersup" localSheetId="5">'[11]manpower dbase'!#REF!</definedName>
    <definedName name="managersup" localSheetId="4">'[11]manpower dbase'!#REF!</definedName>
    <definedName name="managersup">'[11]manpower dbase'!#REF!</definedName>
    <definedName name="manpower" localSheetId="7">#REF!</definedName>
    <definedName name="manpower" localSheetId="9">#REF!</definedName>
    <definedName name="manpower" localSheetId="8">#REF!</definedName>
    <definedName name="manpower" localSheetId="6">#REF!</definedName>
    <definedName name="manpower" localSheetId="3">#REF!</definedName>
    <definedName name="manpower" localSheetId="5">#REF!</definedName>
    <definedName name="manpower" localSheetId="4">#REF!</definedName>
    <definedName name="manpower">#REF!</definedName>
    <definedName name="MANPOWER_employees" localSheetId="7">'[11]manpower dbase'!#REF!</definedName>
    <definedName name="MANPOWER_employees" localSheetId="9">'[11]manpower dbase'!#REF!</definedName>
    <definedName name="MANPOWER_employees" localSheetId="8">'[11]manpower dbase'!#REF!</definedName>
    <definedName name="MANPOWER_employees" localSheetId="6">'[11]manpower dbase'!#REF!</definedName>
    <definedName name="MANPOWER_employees" localSheetId="3">'[11]manpower dbase'!#REF!</definedName>
    <definedName name="MANPOWER_employees" localSheetId="5">'[11]manpower dbase'!#REF!</definedName>
    <definedName name="MANPOWER_employees" localSheetId="4">'[11]manpower dbase'!#REF!</definedName>
    <definedName name="MANPOWER_employees">'[11]manpower dbase'!#REF!</definedName>
    <definedName name="MASTERLIST" localSheetId="7">#REF!</definedName>
    <definedName name="MASTERLIST" localSheetId="9">#REF!</definedName>
    <definedName name="MASTERLIST" localSheetId="8">#REF!</definedName>
    <definedName name="MASTERLIST" localSheetId="6">#REF!</definedName>
    <definedName name="MASTERLIST" localSheetId="3">#REF!</definedName>
    <definedName name="MASTERLIST" localSheetId="5">#REF!</definedName>
    <definedName name="MASTERLIST" localSheetId="4">#REF!</definedName>
    <definedName name="MASTERLIST">#REF!</definedName>
    <definedName name="MASTERLIST_cellphone" localSheetId="7">#REF!</definedName>
    <definedName name="MASTERLIST_cellphone" localSheetId="9">#REF!</definedName>
    <definedName name="MASTERLIST_cellphone" localSheetId="8">#REF!</definedName>
    <definedName name="MASTERLIST_cellphone" localSheetId="6">#REF!</definedName>
    <definedName name="MASTERLIST_cellphone" localSheetId="3">#REF!</definedName>
    <definedName name="MASTERLIST_cellphone" localSheetId="5">#REF!</definedName>
    <definedName name="MASTERLIST_cellphone" localSheetId="4">#REF!</definedName>
    <definedName name="MASTERLIST_cellphone">#REF!</definedName>
    <definedName name="Miscellaneous">[1]Assumptions!$E$74</definedName>
    <definedName name="MODE" localSheetId="7">#REF!</definedName>
    <definedName name="MODE" localSheetId="9">#REF!</definedName>
    <definedName name="MODE" localSheetId="8">#REF!</definedName>
    <definedName name="MODE" localSheetId="6">#REF!</definedName>
    <definedName name="MODE" localSheetId="3">#REF!</definedName>
    <definedName name="MODE" localSheetId="5">#REF!</definedName>
    <definedName name="MODE" localSheetId="4">#REF!</definedName>
    <definedName name="MODE">#REF!</definedName>
    <definedName name="month" localSheetId="7">#REF!</definedName>
    <definedName name="month" localSheetId="9">#REF!</definedName>
    <definedName name="month" localSheetId="8">#REF!</definedName>
    <definedName name="month" localSheetId="6">#REF!</definedName>
    <definedName name="month" localSheetId="3">#REF!</definedName>
    <definedName name="month" localSheetId="5">#REF!</definedName>
    <definedName name="month" localSheetId="4">#REF!</definedName>
    <definedName name="month">#REF!</definedName>
    <definedName name="Month1">[12]dbase!$B$7:$B$18</definedName>
    <definedName name="monthly_loan">'[2]loans:cap interest'!$J$2:$W$97</definedName>
    <definedName name="monthlycf08" localSheetId="7">#REF!</definedName>
    <definedName name="monthlycf08" localSheetId="9">#REF!</definedName>
    <definedName name="monthlycf08" localSheetId="8">#REF!</definedName>
    <definedName name="monthlycf08" localSheetId="6">#REF!</definedName>
    <definedName name="monthlycf08" localSheetId="3">#REF!</definedName>
    <definedName name="monthlycf08" localSheetId="5">#REF!</definedName>
    <definedName name="monthlycf08" localSheetId="4">#REF!</definedName>
    <definedName name="monthlycf08">#REF!</definedName>
    <definedName name="monthlypnl08" localSheetId="7">#REF!</definedName>
    <definedName name="monthlypnl08" localSheetId="9">#REF!</definedName>
    <definedName name="monthlypnl08" localSheetId="8">#REF!</definedName>
    <definedName name="monthlypnl08" localSheetId="6">#REF!</definedName>
    <definedName name="monthlypnl08" localSheetId="3">#REF!</definedName>
    <definedName name="monthlypnl08" localSheetId="5">#REF!</definedName>
    <definedName name="monthlypnl08" localSheetId="4">#REF!</definedName>
    <definedName name="monthlypnl08">#REF!</definedName>
    <definedName name="MP_2007" localSheetId="7">#REF!</definedName>
    <definedName name="MP_2007" localSheetId="9">#REF!</definedName>
    <definedName name="MP_2007" localSheetId="8">#REF!</definedName>
    <definedName name="MP_2007" localSheetId="6">#REF!</definedName>
    <definedName name="MP_2007" localSheetId="3">#REF!</definedName>
    <definedName name="MP_2007" localSheetId="5">#REF!</definedName>
    <definedName name="MP_2007" localSheetId="4">#REF!</definedName>
    <definedName name="MP_2007">#REF!</definedName>
    <definedName name="MP_2008" localSheetId="7">#REF!</definedName>
    <definedName name="MP_2008" localSheetId="9">#REF!</definedName>
    <definedName name="MP_2008" localSheetId="8">#REF!</definedName>
    <definedName name="MP_2008" localSheetId="6">#REF!</definedName>
    <definedName name="MP_2008" localSheetId="3">#REF!</definedName>
    <definedName name="MP_2008" localSheetId="5">#REF!</definedName>
    <definedName name="MP_2008" localSheetId="4">#REF!</definedName>
    <definedName name="MP_2008">#REF!</definedName>
    <definedName name="MP_annual" localSheetId="7">#REF!</definedName>
    <definedName name="MP_annual" localSheetId="9">#REF!</definedName>
    <definedName name="MP_annual" localSheetId="8">#REF!</definedName>
    <definedName name="MP_annual" localSheetId="6">#REF!</definedName>
    <definedName name="MP_annual" localSheetId="3">#REF!</definedName>
    <definedName name="MP_annual" localSheetId="5">#REF!</definedName>
    <definedName name="MP_annual" localSheetId="4">#REF!</definedName>
    <definedName name="MP_annual">#REF!</definedName>
    <definedName name="ORIG_DEST" localSheetId="7">#REF!</definedName>
    <definedName name="ORIG_DEST" localSheetId="9">#REF!</definedName>
    <definedName name="ORIG_DEST" localSheetId="8">#REF!</definedName>
    <definedName name="ORIG_DEST" localSheetId="6">#REF!</definedName>
    <definedName name="ORIG_DEST" localSheetId="3">#REF!</definedName>
    <definedName name="ORIG_DEST" localSheetId="5">#REF!</definedName>
    <definedName name="ORIG_DEST" localSheetId="4">#REF!</definedName>
    <definedName name="ORIG_DEST">#REF!</definedName>
    <definedName name="PARTICULARS" localSheetId="7">#REF!</definedName>
    <definedName name="PARTICULARS" localSheetId="9">#REF!</definedName>
    <definedName name="PARTICULARS" localSheetId="8">#REF!</definedName>
    <definedName name="PARTICULARS" localSheetId="6">#REF!</definedName>
    <definedName name="PARTICULARS" localSheetId="3">#REF!</definedName>
    <definedName name="PARTICULARS" localSheetId="5">#REF!</definedName>
    <definedName name="PARTICULARS" localSheetId="4">#REF!</definedName>
    <definedName name="PARTICULARS">#REF!</definedName>
    <definedName name="phase" localSheetId="7">#REF!</definedName>
    <definedName name="phase" localSheetId="9">#REF!</definedName>
    <definedName name="phase" localSheetId="8">#REF!</definedName>
    <definedName name="phase" localSheetId="6">#REF!</definedName>
    <definedName name="phase" localSheetId="3">#REF!</definedName>
    <definedName name="phase" localSheetId="5">#REF!</definedName>
    <definedName name="phase" localSheetId="4">#REF!</definedName>
    <definedName name="phase">#REF!</definedName>
    <definedName name="phase_2" localSheetId="7">#REF!</definedName>
    <definedName name="phase_2" localSheetId="9">#REF!</definedName>
    <definedName name="phase_2" localSheetId="8">#REF!</definedName>
    <definedName name="phase_2" localSheetId="6">#REF!</definedName>
    <definedName name="phase_2" localSheetId="3">#REF!</definedName>
    <definedName name="phase_2" localSheetId="5">#REF!</definedName>
    <definedName name="phase_2" localSheetId="4">#REF!</definedName>
    <definedName name="phase_2">#REF!</definedName>
    <definedName name="phase_3" localSheetId="7">#REF!</definedName>
    <definedName name="phase_3" localSheetId="9">#REF!</definedName>
    <definedName name="phase_3" localSheetId="8">#REF!</definedName>
    <definedName name="phase_3" localSheetId="6">#REF!</definedName>
    <definedName name="phase_3" localSheetId="3">#REF!</definedName>
    <definedName name="phase_3" localSheetId="5">#REF!</definedName>
    <definedName name="phase_3" localSheetId="4">#REF!</definedName>
    <definedName name="phase_3">#REF!</definedName>
    <definedName name="phase2" localSheetId="7">#REF!</definedName>
    <definedName name="phase2" localSheetId="9">#REF!</definedName>
    <definedName name="phase2" localSheetId="8">#REF!</definedName>
    <definedName name="phase2" localSheetId="6">#REF!</definedName>
    <definedName name="phase2" localSheetId="3">#REF!</definedName>
    <definedName name="phase2" localSheetId="5">#REF!</definedName>
    <definedName name="phase2" localSheetId="4">#REF!</definedName>
    <definedName name="phase2">#REF!</definedName>
    <definedName name="phases" localSheetId="7">#REF!</definedName>
    <definedName name="phases" localSheetId="9">#REF!</definedName>
    <definedName name="phases" localSheetId="8">#REF!</definedName>
    <definedName name="phases" localSheetId="6">#REF!</definedName>
    <definedName name="phases" localSheetId="3">#REF!</definedName>
    <definedName name="phases" localSheetId="5">#REF!</definedName>
    <definedName name="phases" localSheetId="4">#REF!</definedName>
    <definedName name="phases">#REF!</definedName>
    <definedName name="PLACE" localSheetId="7">#REF!</definedName>
    <definedName name="PLACE" localSheetId="9">#REF!</definedName>
    <definedName name="PLACE" localSheetId="8">#REF!</definedName>
    <definedName name="PLACE" localSheetId="6">#REF!</definedName>
    <definedName name="PLACE" localSheetId="3">#REF!</definedName>
    <definedName name="PLACE" localSheetId="5">#REF!</definedName>
    <definedName name="PLACE" localSheetId="4">#REF!</definedName>
    <definedName name="PLACE">#REF!</definedName>
    <definedName name="PNL_ONE" localSheetId="7">#REF!</definedName>
    <definedName name="PNL_ONE" localSheetId="9">#REF!</definedName>
    <definedName name="PNL_ONE" localSheetId="8">#REF!</definedName>
    <definedName name="PNL_ONE" localSheetId="6">#REF!</definedName>
    <definedName name="PNL_ONE" localSheetId="3">#REF!</definedName>
    <definedName name="PNL_ONE" localSheetId="5">#REF!</definedName>
    <definedName name="PNL_ONE" localSheetId="4">#REF!</definedName>
    <definedName name="PNL_ONE">#REF!</definedName>
    <definedName name="POSITION" localSheetId="7">#REF!</definedName>
    <definedName name="POSITION" localSheetId="9">#REF!</definedName>
    <definedName name="POSITION" localSheetId="8">#REF!</definedName>
    <definedName name="POSITION" localSheetId="6">#REF!</definedName>
    <definedName name="POSITION" localSheetId="3">#REF!</definedName>
    <definedName name="POSITION" localSheetId="5">#REF!</definedName>
    <definedName name="POSITION" localSheetId="4">#REF!</definedName>
    <definedName name="POSITION">#REF!</definedName>
    <definedName name="Position1" localSheetId="7">#REF!</definedName>
    <definedName name="Position1" localSheetId="9">#REF!</definedName>
    <definedName name="Position1" localSheetId="8">#REF!</definedName>
    <definedName name="Position1" localSheetId="6">#REF!</definedName>
    <definedName name="Position1" localSheetId="3">#REF!</definedName>
    <definedName name="Position1" localSheetId="5">#REF!</definedName>
    <definedName name="Position1" localSheetId="4">#REF!</definedName>
    <definedName name="Position1">#REF!</definedName>
    <definedName name="postages" localSheetId="7">#REF!</definedName>
    <definedName name="postages" localSheetId="9">#REF!</definedName>
    <definedName name="postages" localSheetId="8">#REF!</definedName>
    <definedName name="postages" localSheetId="6">#REF!</definedName>
    <definedName name="postages" localSheetId="3">#REF!</definedName>
    <definedName name="postages" localSheetId="5">#REF!</definedName>
    <definedName name="postages" localSheetId="4">#REF!</definedName>
    <definedName name="postages">#REF!</definedName>
    <definedName name="_xlnm.Print_Area" localSheetId="7">'MEM_DEFERRED CASH '!$A$1:$I$48</definedName>
    <definedName name="_xlnm.Print_Area" localSheetId="9">'MEM_PROMO TERM 1'!$A$1:$H$81</definedName>
    <definedName name="_xlnm.Print_Area" localSheetId="8">'MEM_SPOT DP'!$A$1:$H$75</definedName>
    <definedName name="_xlnm.Print_Area" localSheetId="6">'NO DP TERM 3_Member'!$A$1:$E$89</definedName>
    <definedName name="_xlnm.Print_Area" localSheetId="3">'NON-MEM_DEFERRED CASH'!$A$1:$H$47</definedName>
    <definedName name="_xlnm.Print_Area" localSheetId="5">'NON-MEM_PROMO TERM 1'!$A$1:$H$85</definedName>
    <definedName name="_xlnm.Print_Area" localSheetId="4">'NON-MEM_SPOT DP'!$A$1:$H$72</definedName>
    <definedName name="_xlnm.Print_Titles" localSheetId="7">'MEM_DEFERRED CASH '!$26:$26</definedName>
    <definedName name="_xlnm.Print_Titles" localSheetId="9">'MEM_PROMO TERM 1'!$24:$24</definedName>
    <definedName name="_xlnm.Print_Titles" localSheetId="8">'MEM_SPOT DP'!$26:$26</definedName>
    <definedName name="_xlnm.Print_Titles" localSheetId="6">'NO DP TERM 3_Member'!$16:$16</definedName>
    <definedName name="_xlnm.Print_Titles" localSheetId="3">'NON-MEM_DEFERRED CASH'!$27:$27</definedName>
    <definedName name="_xlnm.Print_Titles" localSheetId="5">'NON-MEM_PROMO TERM 1'!$27:$27</definedName>
    <definedName name="_xlnm.Print_Titles" localSheetId="4">'NON-MEM_SPOT DP'!$27:$27</definedName>
    <definedName name="PRINT_TITLES_MI" localSheetId="7">#REF!</definedName>
    <definedName name="PRINT_TITLES_MI" localSheetId="9">#REF!</definedName>
    <definedName name="PRINT_TITLES_MI" localSheetId="8">#REF!</definedName>
    <definedName name="PRINT_TITLES_MI" localSheetId="6">#REF!</definedName>
    <definedName name="PRINT_TITLES_MI" localSheetId="3">#REF!</definedName>
    <definedName name="PRINT_TITLES_MI" localSheetId="5">#REF!</definedName>
    <definedName name="PRINT_TITLES_MI" localSheetId="4">#REF!</definedName>
    <definedName name="PRINT_TITLES_MI">#REF!</definedName>
    <definedName name="PROJECT" localSheetId="7">#REF!</definedName>
    <definedName name="PROJECT" localSheetId="9">#REF!</definedName>
    <definedName name="PROJECT" localSheetId="8">#REF!</definedName>
    <definedName name="PROJECT" localSheetId="6">#REF!</definedName>
    <definedName name="PROJECT" localSheetId="3">#REF!</definedName>
    <definedName name="PROJECT" localSheetId="5">#REF!</definedName>
    <definedName name="PROJECT" localSheetId="4">#REF!</definedName>
    <definedName name="PROJECT">#REF!</definedName>
    <definedName name="project_2" localSheetId="7">#REF!</definedName>
    <definedName name="project_2" localSheetId="9">#REF!</definedName>
    <definedName name="project_2" localSheetId="8">#REF!</definedName>
    <definedName name="project_2" localSheetId="6">#REF!</definedName>
    <definedName name="project_2" localSheetId="3">#REF!</definedName>
    <definedName name="project_2" localSheetId="5">#REF!</definedName>
    <definedName name="project_2" localSheetId="4">#REF!</definedName>
    <definedName name="project_2">#REF!</definedName>
    <definedName name="project_3" localSheetId="7">#REF!</definedName>
    <definedName name="project_3" localSheetId="9">#REF!</definedName>
    <definedName name="project_3" localSheetId="8">#REF!</definedName>
    <definedName name="project_3" localSheetId="6">#REF!</definedName>
    <definedName name="project_3" localSheetId="3">#REF!</definedName>
    <definedName name="project_3" localSheetId="5">#REF!</definedName>
    <definedName name="project_3" localSheetId="4">#REF!</definedName>
    <definedName name="project_3">#REF!</definedName>
    <definedName name="project2">'[13]RC LIST'!$E$7:$E$60</definedName>
    <definedName name="projects" localSheetId="7">#REF!</definedName>
    <definedName name="projects" localSheetId="9">#REF!</definedName>
    <definedName name="projects" localSheetId="8">#REF!</definedName>
    <definedName name="projects" localSheetId="6">#REF!</definedName>
    <definedName name="projects" localSheetId="3">#REF!</definedName>
    <definedName name="projects" localSheetId="5">#REF!</definedName>
    <definedName name="projects" localSheetId="4">#REF!</definedName>
    <definedName name="projects">#REF!</definedName>
    <definedName name="RCdbase">'[14]RC database'!$B$7:$B$348</definedName>
    <definedName name="RCENTER" localSheetId="7">#REF!</definedName>
    <definedName name="RCENTER" localSheetId="9">#REF!</definedName>
    <definedName name="RCENTER" localSheetId="8">#REF!</definedName>
    <definedName name="RCENTER" localSheetId="6">#REF!</definedName>
    <definedName name="RCENTER" localSheetId="3">#REF!</definedName>
    <definedName name="RCENTER" localSheetId="5">#REF!</definedName>
    <definedName name="RCENTER" localSheetId="4">#REF!</definedName>
    <definedName name="RCENTER">#REF!</definedName>
    <definedName name="RCLIST" localSheetId="7">#REF!</definedName>
    <definedName name="RCLIST" localSheetId="9">#REF!</definedName>
    <definedName name="RCLIST" localSheetId="8">#REF!</definedName>
    <definedName name="RCLIST" localSheetId="6">#REF!</definedName>
    <definedName name="RCLIST" localSheetId="3">#REF!</definedName>
    <definedName name="RCLIST" localSheetId="5">#REF!</definedName>
    <definedName name="RCLIST" localSheetId="4">#REF!</definedName>
    <definedName name="RCLIST">#REF!</definedName>
    <definedName name="RCLIST1">[15]RCLIST1!$B$7:$B$79</definedName>
    <definedName name="revenue" localSheetId="7">#REF!</definedName>
    <definedName name="revenue" localSheetId="9">#REF!</definedName>
    <definedName name="revenue" localSheetId="8">#REF!</definedName>
    <definedName name="revenue" localSheetId="6">#REF!</definedName>
    <definedName name="revenue" localSheetId="3">#REF!</definedName>
    <definedName name="revenue" localSheetId="5">#REF!</definedName>
    <definedName name="revenue" localSheetId="4">#REF!</definedName>
    <definedName name="revenue">#REF!</definedName>
    <definedName name="Revenue_Center" localSheetId="7">#REF!</definedName>
    <definedName name="Revenue_Center" localSheetId="9">#REF!</definedName>
    <definedName name="Revenue_Center" localSheetId="8">#REF!</definedName>
    <definedName name="Revenue_Center" localSheetId="6">#REF!</definedName>
    <definedName name="Revenue_Center" localSheetId="3">#REF!</definedName>
    <definedName name="Revenue_Center" localSheetId="5">#REF!</definedName>
    <definedName name="Revenue_Center" localSheetId="4">#REF!</definedName>
    <definedName name="Revenue_Center">#REF!</definedName>
    <definedName name="RPT">[1]Assumptions!$E$76</definedName>
    <definedName name="Sales_Chart_2007" localSheetId="7">#REF!</definedName>
    <definedName name="Sales_Chart_2007" localSheetId="9">#REF!</definedName>
    <definedName name="Sales_Chart_2007" localSheetId="8">#REF!</definedName>
    <definedName name="Sales_Chart_2007" localSheetId="6">#REF!</definedName>
    <definedName name="Sales_Chart_2007" localSheetId="3">#REF!</definedName>
    <definedName name="Sales_Chart_2007" localSheetId="5">#REF!</definedName>
    <definedName name="Sales_Chart_2007" localSheetId="4">#REF!</definedName>
    <definedName name="Sales_Chart_2007">#REF!</definedName>
    <definedName name="Sales_Chart_2008" localSheetId="7">#REF!</definedName>
    <definedName name="Sales_Chart_2008" localSheetId="9">#REF!</definedName>
    <definedName name="Sales_Chart_2008" localSheetId="8">#REF!</definedName>
    <definedName name="Sales_Chart_2008" localSheetId="6">#REF!</definedName>
    <definedName name="Sales_Chart_2008" localSheetId="3">#REF!</definedName>
    <definedName name="Sales_Chart_2008" localSheetId="5">#REF!</definedName>
    <definedName name="Sales_Chart_2008" localSheetId="4">#REF!</definedName>
    <definedName name="Sales_Chart_2008">#REF!</definedName>
    <definedName name="SBU" localSheetId="7">#REF!</definedName>
    <definedName name="SBU" localSheetId="9">#REF!</definedName>
    <definedName name="SBU" localSheetId="8">#REF!</definedName>
    <definedName name="SBU" localSheetId="6">#REF!</definedName>
    <definedName name="SBU" localSheetId="3">#REF!</definedName>
    <definedName name="SBU" localSheetId="5">#REF!</definedName>
    <definedName name="SBU" localSheetId="4">#REF!</definedName>
    <definedName name="SBU">#REF!</definedName>
    <definedName name="SBUHeads">[16]dbase:Sheet4!$E$16:$E$27</definedName>
    <definedName name="SBUHeads1">[7]dbase:Sheet4!$E$16:$E$27</definedName>
    <definedName name="SIZE_INTL" localSheetId="7">#REF!</definedName>
    <definedName name="SIZE_INTL" localSheetId="9">#REF!</definedName>
    <definedName name="SIZE_INTL" localSheetId="8">#REF!</definedName>
    <definedName name="SIZE_INTL" localSheetId="6">#REF!</definedName>
    <definedName name="SIZE_INTL" localSheetId="3">#REF!</definedName>
    <definedName name="SIZE_INTL" localSheetId="5">#REF!</definedName>
    <definedName name="SIZE_INTL" localSheetId="4">#REF!</definedName>
    <definedName name="SIZE_INTL">#REF!</definedName>
    <definedName name="SIZES" localSheetId="7">#REF!</definedName>
    <definedName name="SIZES" localSheetId="9">#REF!</definedName>
    <definedName name="SIZES" localSheetId="8">#REF!</definedName>
    <definedName name="SIZES" localSheetId="6">#REF!</definedName>
    <definedName name="SIZES" localSheetId="3">#REF!</definedName>
    <definedName name="SIZES" localSheetId="5">#REF!</definedName>
    <definedName name="SIZES" localSheetId="4">#REF!</definedName>
    <definedName name="SIZES">#REF!</definedName>
    <definedName name="SUM_CF_CONSO" localSheetId="7">#REF!</definedName>
    <definedName name="SUM_CF_CONSO" localSheetId="9">#REF!</definedName>
    <definedName name="SUM_CF_CONSO" localSheetId="8">#REF!</definedName>
    <definedName name="SUM_CF_CONSO" localSheetId="6">#REF!</definedName>
    <definedName name="SUM_CF_CONSO" localSheetId="3">#REF!</definedName>
    <definedName name="SUM_CF_CONSO" localSheetId="5">#REF!</definedName>
    <definedName name="SUM_CF_CONSO" localSheetId="4">#REF!</definedName>
    <definedName name="SUM_CF_CONSO">#REF!</definedName>
    <definedName name="SUM_CONSO_PNL" localSheetId="7">#REF!</definedName>
    <definedName name="SUM_CONSO_PNL" localSheetId="9">#REF!</definedName>
    <definedName name="SUM_CONSO_PNL" localSheetId="8">#REF!</definedName>
    <definedName name="SUM_CONSO_PNL" localSheetId="6">#REF!</definedName>
    <definedName name="SUM_CONSO_PNL" localSheetId="3">#REF!</definedName>
    <definedName name="SUM_CONSO_PNL" localSheetId="5">#REF!</definedName>
    <definedName name="SUM_CONSO_PNL" localSheetId="4">#REF!</definedName>
    <definedName name="SUM_CONSO_PNL">#REF!</definedName>
    <definedName name="SUM_PNL_1" localSheetId="7">#REF!</definedName>
    <definedName name="SUM_PNL_1" localSheetId="9">#REF!</definedName>
    <definedName name="SUM_PNL_1" localSheetId="8">#REF!</definedName>
    <definedName name="SUM_PNL_1" localSheetId="6">#REF!</definedName>
    <definedName name="SUM_PNL_1" localSheetId="3">#REF!</definedName>
    <definedName name="SUM_PNL_1" localSheetId="5">#REF!</definedName>
    <definedName name="SUM_PNL_1" localSheetId="4">#REF!</definedName>
    <definedName name="SUM_PNL_1">#REF!</definedName>
    <definedName name="SUMM_CF_1" localSheetId="7">#REF!</definedName>
    <definedName name="SUMM_CF_1" localSheetId="9">#REF!</definedName>
    <definedName name="SUMM_CF_1" localSheetId="8">#REF!</definedName>
    <definedName name="SUMM_CF_1" localSheetId="6">#REF!</definedName>
    <definedName name="SUMM_CF_1" localSheetId="3">#REF!</definedName>
    <definedName name="SUMM_CF_1" localSheetId="5">#REF!</definedName>
    <definedName name="SUMM_CF_1" localSheetId="4">#REF!</definedName>
    <definedName name="SUMM_CF_1">#REF!</definedName>
    <definedName name="SUMMARY" localSheetId="7">#REF!</definedName>
    <definedName name="SUMMARY" localSheetId="9">#REF!</definedName>
    <definedName name="SUMMARY" localSheetId="8">#REF!</definedName>
    <definedName name="SUMMARY" localSheetId="6">#REF!</definedName>
    <definedName name="SUMMARY" localSheetId="3">#REF!</definedName>
    <definedName name="SUMMARY" localSheetId="5">#REF!</definedName>
    <definedName name="SUMMARY" localSheetId="4">#REF!</definedName>
    <definedName name="SUMMARY">#REF!</definedName>
    <definedName name="SUMMARY_PNL_1" localSheetId="7">#REF!</definedName>
    <definedName name="SUMMARY_PNL_1" localSheetId="9">#REF!</definedName>
    <definedName name="SUMMARY_PNL_1" localSheetId="8">#REF!</definedName>
    <definedName name="SUMMARY_PNL_1" localSheetId="6">#REF!</definedName>
    <definedName name="SUMMARY_PNL_1" localSheetId="3">#REF!</definedName>
    <definedName name="SUMMARY_PNL_1" localSheetId="5">#REF!</definedName>
    <definedName name="SUMMARY_PNL_1" localSheetId="4">#REF!</definedName>
    <definedName name="SUMMARY_PNL_1">#REF!</definedName>
    <definedName name="supplies" localSheetId="7">#REF!</definedName>
    <definedName name="supplies" localSheetId="9">#REF!</definedName>
    <definedName name="supplies" localSheetId="8">#REF!</definedName>
    <definedName name="supplies" localSheetId="6">#REF!</definedName>
    <definedName name="supplies" localSheetId="3">#REF!</definedName>
    <definedName name="supplies" localSheetId="5">#REF!</definedName>
    <definedName name="supplies" localSheetId="4">#REF!</definedName>
    <definedName name="supplies">#REF!</definedName>
    <definedName name="trip" localSheetId="7">#REF!</definedName>
    <definedName name="trip" localSheetId="9">#REF!</definedName>
    <definedName name="trip" localSheetId="8">#REF!</definedName>
    <definedName name="trip" localSheetId="6">#REF!</definedName>
    <definedName name="trip" localSheetId="3">#REF!</definedName>
    <definedName name="trip" localSheetId="5">#REF!</definedName>
    <definedName name="trip" localSheetId="4">#REF!</definedName>
    <definedName name="trip">#REF!</definedName>
    <definedName name="upm">'[17]Take-Up'!$B$5</definedName>
    <definedName name="upm_1">'[17]Take-Up'!$B$5</definedName>
    <definedName name="Urban_2007" localSheetId="7">#REF!</definedName>
    <definedName name="Urban_2007" localSheetId="9">#REF!</definedName>
    <definedName name="Urban_2007" localSheetId="8">#REF!</definedName>
    <definedName name="Urban_2007" localSheetId="6">#REF!</definedName>
    <definedName name="Urban_2007" localSheetId="3">#REF!</definedName>
    <definedName name="Urban_2007" localSheetId="5">#REF!</definedName>
    <definedName name="Urban_2007" localSheetId="4">#REF!</definedName>
    <definedName name="Urban_2007">#REF!</definedName>
    <definedName name="Urban_2008" localSheetId="7">#REF!</definedName>
    <definedName name="Urban_2008" localSheetId="9">#REF!</definedName>
    <definedName name="Urban_2008" localSheetId="8">#REF!</definedName>
    <definedName name="Urban_2008" localSheetId="6">#REF!</definedName>
    <definedName name="Urban_2008" localSheetId="3">#REF!</definedName>
    <definedName name="Urban_2008" localSheetId="5">#REF!</definedName>
    <definedName name="Urban_2008" localSheetId="4">#REF!</definedName>
    <definedName name="Urban_2008">#REF!</definedName>
    <definedName name="Urban_annual" localSheetId="7">#REF!</definedName>
    <definedName name="Urban_annual" localSheetId="9">#REF!</definedName>
    <definedName name="Urban_annual" localSheetId="8">#REF!</definedName>
    <definedName name="Urban_annual" localSheetId="6">#REF!</definedName>
    <definedName name="Urban_annual" localSheetId="3">#REF!</definedName>
    <definedName name="Urban_annual" localSheetId="5">#REF!</definedName>
    <definedName name="Urban_annual" localSheetId="4">#REF!</definedName>
    <definedName name="Urban_annual">#REF!</definedName>
    <definedName name="Year">[18]dbase!$B$22:$B$27</definedName>
    <definedName name="YEAR1">[12]dbase!$B$22:$B$27</definedName>
    <definedName name="YESNO" localSheetId="7">#REF!</definedName>
    <definedName name="YESNO" localSheetId="9">#REF!</definedName>
    <definedName name="YESNO" localSheetId="8">#REF!</definedName>
    <definedName name="YESNO" localSheetId="6">#REF!</definedName>
    <definedName name="YESNO" localSheetId="3">#REF!</definedName>
    <definedName name="YESNO" localSheetId="5">#REF!</definedName>
    <definedName name="YESNO" localSheetId="4">#REF!</definedName>
    <definedName name="YESNO">#REF!</definedName>
    <definedName name="YorN">[16]dbase:Sheet4!$C$5:$C$6</definedName>
    <definedName name="yorn1">[7]dbase:Sheet4!$C$5:$C$6</definedName>
  </definedNames>
  <calcPr calcId="181029" iterate="1" iterateCount="1000"/>
  <extLst>
    <ext xmlns:mx="http://schemas.microsoft.com/office/mac/excel/2008/main" uri="{7523E5D3-25F3-A5E0-1632-64F254C22452}">
      <mx:ArchID Flags="2"/>
    </ext>
  </extLst>
</workbook>
</file>

<file path=xl/calcChain.xml><?xml version="1.0" encoding="utf-8"?>
<calcChain xmlns="http://schemas.openxmlformats.org/spreadsheetml/2006/main">
  <c r="B21" i="75" l="1"/>
  <c r="B21" i="71"/>
  <c r="B21" i="62"/>
  <c r="B21" i="61"/>
  <c r="C2" i="23"/>
  <c r="B8" i="62"/>
  <c r="C12" i="62" s="1"/>
  <c r="C14" i="62" s="1"/>
  <c r="B8" i="76"/>
  <c r="C12" i="76" s="1"/>
  <c r="C14" i="76" s="1"/>
  <c r="B19" i="76"/>
  <c r="B8" i="75"/>
  <c r="C12" i="75" s="1"/>
  <c r="C14" i="75" s="1"/>
  <c r="C13" i="75"/>
  <c r="B8" i="74"/>
  <c r="C12" i="74" s="1"/>
  <c r="C14" i="74" s="1"/>
  <c r="B21" i="74"/>
  <c r="F27" i="75"/>
  <c r="B27" i="75"/>
  <c r="B28" i="75" s="1"/>
  <c r="B29" i="75" s="1"/>
  <c r="B30" i="75" s="1"/>
  <c r="B31" i="75" s="1"/>
  <c r="B32" i="75" s="1"/>
  <c r="B33" i="75" s="1"/>
  <c r="B34" i="75" s="1"/>
  <c r="B35" i="75" s="1"/>
  <c r="B36" i="75" s="1"/>
  <c r="B37" i="75" s="1"/>
  <c r="B38" i="75" s="1"/>
  <c r="B39" i="75" s="1"/>
  <c r="B40" i="75" s="1"/>
  <c r="B41" i="75" s="1"/>
  <c r="B42" i="75" s="1"/>
  <c r="B43" i="75" s="1"/>
  <c r="B44" i="75" s="1"/>
  <c r="B45" i="75" s="1"/>
  <c r="B46" i="75" s="1"/>
  <c r="B47" i="75" s="1"/>
  <c r="B48" i="75" s="1"/>
  <c r="B49" i="75" s="1"/>
  <c r="B50" i="75" s="1"/>
  <c r="B51" i="75" s="1"/>
  <c r="B52" i="75" s="1"/>
  <c r="B53" i="75" s="1"/>
  <c r="B8" i="71"/>
  <c r="C12" i="71"/>
  <c r="C14" i="71" s="1"/>
  <c r="C15" i="71" s="1"/>
  <c r="F28" i="62"/>
  <c r="B28" i="62"/>
  <c r="B29" i="62" s="1"/>
  <c r="B30" i="62" s="1"/>
  <c r="B31" i="62" s="1"/>
  <c r="B32" i="62" s="1"/>
  <c r="B33" i="62" s="1"/>
  <c r="B34" i="62" s="1"/>
  <c r="B35" i="62" s="1"/>
  <c r="B36" i="62" s="1"/>
  <c r="B37" i="62" s="1"/>
  <c r="B38" i="62" s="1"/>
  <c r="B39" i="62" s="1"/>
  <c r="B40" i="62" s="1"/>
  <c r="B41" i="62" s="1"/>
  <c r="B42" i="62" s="1"/>
  <c r="B43" i="62" s="1"/>
  <c r="B44" i="62" s="1"/>
  <c r="B45" i="62" s="1"/>
  <c r="B46" i="62" s="1"/>
  <c r="B47" i="62" s="1"/>
  <c r="B48" i="62" s="1"/>
  <c r="B49" i="62" s="1"/>
  <c r="B50" i="62" s="1"/>
  <c r="B51" i="62" s="1"/>
  <c r="B52" i="62" s="1"/>
  <c r="B53" i="62" s="1"/>
  <c r="B54" i="62" s="1"/>
  <c r="B8" i="61"/>
  <c r="C12" i="61" s="1"/>
  <c r="C14" i="61" s="1"/>
  <c r="B28" i="61"/>
  <c r="B29" i="61"/>
  <c r="F28" i="61"/>
  <c r="F25" i="76"/>
  <c r="B25" i="76"/>
  <c r="B26" i="76" s="1"/>
  <c r="B27" i="76" s="1"/>
  <c r="B28" i="76" s="1"/>
  <c r="B29" i="76" s="1"/>
  <c r="B30" i="76" s="1"/>
  <c r="B31" i="76" s="1"/>
  <c r="B32" i="76" s="1"/>
  <c r="B33" i="76" s="1"/>
  <c r="B34" i="76" s="1"/>
  <c r="B35" i="76" s="1"/>
  <c r="B36" i="76" s="1"/>
  <c r="B37" i="76" s="1"/>
  <c r="B38" i="76" s="1"/>
  <c r="B39" i="76" s="1"/>
  <c r="B40" i="76" s="1"/>
  <c r="B41" i="76" s="1"/>
  <c r="B42" i="76" s="1"/>
  <c r="B43" i="76" s="1"/>
  <c r="B44" i="76" s="1"/>
  <c r="B45" i="76" s="1"/>
  <c r="B46" i="76" s="1"/>
  <c r="B47" i="76" s="1"/>
  <c r="B48" i="76" s="1"/>
  <c r="B49" i="76" s="1"/>
  <c r="B50" i="76" s="1"/>
  <c r="B51" i="76" s="1"/>
  <c r="B52" i="76" s="1"/>
  <c r="B53" i="76" s="1"/>
  <c r="B54" i="76" s="1"/>
  <c r="B55" i="76" s="1"/>
  <c r="B56" i="76" s="1"/>
  <c r="B57" i="76" s="1"/>
  <c r="B58" i="76" s="1"/>
  <c r="B59" i="76" s="1"/>
  <c r="B60" i="76" s="1"/>
  <c r="B61" i="76" s="1"/>
  <c r="B62" i="76" s="1"/>
  <c r="B63" i="76" s="1"/>
  <c r="B7" i="76"/>
  <c r="B6" i="76"/>
  <c r="B5" i="76"/>
  <c r="B7" i="75"/>
  <c r="B6" i="75"/>
  <c r="B5" i="75"/>
  <c r="F27" i="74"/>
  <c r="B27" i="74"/>
  <c r="B28" i="74"/>
  <c r="B7" i="74"/>
  <c r="B6" i="74"/>
  <c r="B5" i="74"/>
  <c r="F28" i="71"/>
  <c r="B28" i="71"/>
  <c r="B29" i="71"/>
  <c r="B30" i="71" s="1"/>
  <c r="B31" i="71" s="1"/>
  <c r="B32" i="71" s="1"/>
  <c r="B33" i="71" s="1"/>
  <c r="B34" i="71" s="1"/>
  <c r="B35" i="71" s="1"/>
  <c r="B36" i="71" s="1"/>
  <c r="B37" i="71" s="1"/>
  <c r="B38" i="71" s="1"/>
  <c r="B39" i="71" s="1"/>
  <c r="B40" i="71" s="1"/>
  <c r="B41" i="71" s="1"/>
  <c r="B42" i="71" s="1"/>
  <c r="B43" i="71" s="1"/>
  <c r="B44" i="71" s="1"/>
  <c r="B45" i="71" s="1"/>
  <c r="B46" i="71" s="1"/>
  <c r="B47" i="71" s="1"/>
  <c r="B48" i="71" s="1"/>
  <c r="B49" i="71" s="1"/>
  <c r="B50" i="71" s="1"/>
  <c r="B51" i="71" s="1"/>
  <c r="B52" i="71" s="1"/>
  <c r="B53" i="71" s="1"/>
  <c r="B54" i="71" s="1"/>
  <c r="B55" i="71" s="1"/>
  <c r="B56" i="71" s="1"/>
  <c r="B57" i="71" s="1"/>
  <c r="B58" i="71" s="1"/>
  <c r="B59" i="71" s="1"/>
  <c r="B60" i="71" s="1"/>
  <c r="B61" i="71" s="1"/>
  <c r="B62" i="71" s="1"/>
  <c r="B63" i="71" s="1"/>
  <c r="B64" i="71" s="1"/>
  <c r="B65" i="71" s="1"/>
  <c r="B66" i="71" s="1"/>
  <c r="B7" i="71"/>
  <c r="B6" i="71"/>
  <c r="B5" i="71"/>
  <c r="C10" i="1"/>
  <c r="C11" i="1"/>
  <c r="B8" i="70"/>
  <c r="C12" i="70"/>
  <c r="B7" i="70"/>
  <c r="B6" i="70"/>
  <c r="B13" i="70" s="1"/>
  <c r="C13" i="70" s="1"/>
  <c r="B7" i="62"/>
  <c r="B6" i="62"/>
  <c r="B7" i="61"/>
  <c r="B6" i="61"/>
  <c r="B5" i="70"/>
  <c r="B5" i="62"/>
  <c r="B5" i="61"/>
  <c r="B17" i="70"/>
  <c r="B18" i="70"/>
  <c r="B19" i="70" s="1"/>
  <c r="B20" i="70" s="1"/>
  <c r="B21" i="70" s="1"/>
  <c r="B22" i="70" s="1"/>
  <c r="B23" i="70" s="1"/>
  <c r="B24" i="70" s="1"/>
  <c r="B25" i="70" s="1"/>
  <c r="B26" i="70" s="1"/>
  <c r="B27" i="70" s="1"/>
  <c r="B28" i="70" s="1"/>
  <c r="B29" i="70" s="1"/>
  <c r="B30" i="70" s="1"/>
  <c r="B31" i="70" s="1"/>
  <c r="B32" i="70" s="1"/>
  <c r="B33" i="70" s="1"/>
  <c r="B34" i="70" s="1"/>
  <c r="B35" i="70" s="1"/>
  <c r="B36" i="70" s="1"/>
  <c r="B37" i="70" s="1"/>
  <c r="B38" i="70" s="1"/>
  <c r="B39" i="70" s="1"/>
  <c r="B40" i="70" s="1"/>
  <c r="B41" i="70" s="1"/>
  <c r="B42" i="70" s="1"/>
  <c r="B43" i="70" s="1"/>
  <c r="B44" i="70" s="1"/>
  <c r="B45" i="70" s="1"/>
  <c r="B46" i="70" s="1"/>
  <c r="B47" i="70" s="1"/>
  <c r="B48" i="70" s="1"/>
  <c r="B49" i="70" s="1"/>
  <c r="B50" i="70" s="1"/>
  <c r="B51" i="70" s="1"/>
  <c r="B52" i="70" s="1"/>
  <c r="B53" i="70" s="1"/>
  <c r="B54" i="70" s="1"/>
  <c r="B55" i="70" s="1"/>
  <c r="B56" i="70" s="1"/>
  <c r="B57" i="70" s="1"/>
  <c r="B58" i="70" s="1"/>
  <c r="B59" i="70" s="1"/>
  <c r="B60" i="70" s="1"/>
  <c r="B61" i="70" s="1"/>
  <c r="B62" i="70" s="1"/>
  <c r="B63" i="70" s="1"/>
  <c r="B64" i="70" s="1"/>
  <c r="B65" i="70" s="1"/>
  <c r="B66" i="70" s="1"/>
  <c r="B67" i="70" s="1"/>
  <c r="B68" i="70" s="1"/>
  <c r="B69" i="70" s="1"/>
  <c r="B70" i="70" s="1"/>
  <c r="B71" i="70" s="1"/>
  <c r="B72" i="70" s="1"/>
  <c r="B73" i="70" s="1"/>
  <c r="B74" i="70" s="1"/>
  <c r="B75" i="70" s="1"/>
  <c r="B76" i="70" s="1"/>
  <c r="B77" i="70" s="1"/>
  <c r="C15" i="61" l="1"/>
  <c r="C16" i="61"/>
  <c r="C14" i="70"/>
  <c r="C16" i="71"/>
  <c r="C15" i="74"/>
  <c r="C16" i="74" s="1"/>
  <c r="C15" i="76"/>
  <c r="C16" i="76"/>
  <c r="C15" i="62"/>
  <c r="C16" i="62" s="1"/>
  <c r="C16" i="75"/>
  <c r="C15" i="75"/>
  <c r="C17" i="74" l="1"/>
  <c r="C18" i="74"/>
  <c r="C18" i="62"/>
  <c r="C17" i="62"/>
  <c r="C17" i="75"/>
  <c r="C18" i="75"/>
  <c r="D18" i="70"/>
  <c r="E17" i="70"/>
  <c r="C17" i="76"/>
  <c r="C18" i="76" s="1"/>
  <c r="C17" i="71"/>
  <c r="C18" i="71"/>
  <c r="C17" i="61"/>
  <c r="C18" i="61"/>
  <c r="C19" i="61" l="1"/>
  <c r="C21" i="61" s="1"/>
  <c r="C20" i="61"/>
  <c r="D19" i="70"/>
  <c r="D20" i="70" s="1"/>
  <c r="D21" i="70" s="1"/>
  <c r="D22" i="70" s="1"/>
  <c r="D23" i="70" s="1"/>
  <c r="D24" i="70" s="1"/>
  <c r="D25" i="70" s="1"/>
  <c r="D26" i="70" s="1"/>
  <c r="D27" i="70" s="1"/>
  <c r="D28" i="70" s="1"/>
  <c r="D29" i="70" s="1"/>
  <c r="D30" i="70" s="1"/>
  <c r="D31" i="70" s="1"/>
  <c r="D32" i="70" s="1"/>
  <c r="D33" i="70" s="1"/>
  <c r="D34" i="70" s="1"/>
  <c r="D35" i="70" s="1"/>
  <c r="D36" i="70" s="1"/>
  <c r="D37" i="70" s="1"/>
  <c r="D38" i="70" s="1"/>
  <c r="D39" i="70" s="1"/>
  <c r="D40" i="70" s="1"/>
  <c r="D41" i="70" s="1"/>
  <c r="D42" i="70" s="1"/>
  <c r="D43" i="70" s="1"/>
  <c r="D44" i="70" s="1"/>
  <c r="D45" i="70" s="1"/>
  <c r="D46" i="70" s="1"/>
  <c r="D47" i="70" s="1"/>
  <c r="D48" i="70" s="1"/>
  <c r="D49" i="70" s="1"/>
  <c r="D50" i="70" s="1"/>
  <c r="D51" i="70" s="1"/>
  <c r="D52" i="70" s="1"/>
  <c r="D53" i="70" s="1"/>
  <c r="D54" i="70" s="1"/>
  <c r="D55" i="70" s="1"/>
  <c r="D56" i="70" s="1"/>
  <c r="D57" i="70" s="1"/>
  <c r="D58" i="70" s="1"/>
  <c r="D59" i="70" s="1"/>
  <c r="D60" i="70" s="1"/>
  <c r="D61" i="70" s="1"/>
  <c r="D62" i="70" s="1"/>
  <c r="D63" i="70" s="1"/>
  <c r="D64" i="70" s="1"/>
  <c r="D65" i="70" s="1"/>
  <c r="D66" i="70" s="1"/>
  <c r="D67" i="70" s="1"/>
  <c r="D68" i="70" s="1"/>
  <c r="D69" i="70" s="1"/>
  <c r="D70" i="70" s="1"/>
  <c r="D71" i="70" s="1"/>
  <c r="D72" i="70" s="1"/>
  <c r="D73" i="70" s="1"/>
  <c r="D74" i="70" s="1"/>
  <c r="D75" i="70" s="1"/>
  <c r="D76" i="70" s="1"/>
  <c r="D77" i="70" s="1"/>
  <c r="C20" i="62"/>
  <c r="C19" i="62"/>
  <c r="C21" i="62"/>
  <c r="C19" i="76"/>
  <c r="C20" i="76" s="1"/>
  <c r="C20" i="75"/>
  <c r="C22" i="75" s="1"/>
  <c r="C19" i="75"/>
  <c r="C21" i="75"/>
  <c r="C19" i="74"/>
  <c r="C21" i="74" s="1"/>
  <c r="C20" i="74"/>
  <c r="C19" i="71"/>
  <c r="C21" i="71" s="1"/>
  <c r="E18" i="70"/>
  <c r="D63" i="76" l="1"/>
  <c r="D27" i="76"/>
  <c r="C21" i="76"/>
  <c r="D26" i="76"/>
  <c r="D78" i="70"/>
  <c r="E19" i="70"/>
  <c r="E20" i="70" s="1"/>
  <c r="E21" i="70" s="1"/>
  <c r="E22" i="70" s="1"/>
  <c r="E23" i="70" s="1"/>
  <c r="E24" i="70" s="1"/>
  <c r="E25" i="70" s="1"/>
  <c r="E26" i="70" s="1"/>
  <c r="E27" i="70" s="1"/>
  <c r="E28" i="70" s="1"/>
  <c r="E29" i="70" s="1"/>
  <c r="E30" i="70" s="1"/>
  <c r="E31" i="70" s="1"/>
  <c r="E32" i="70" s="1"/>
  <c r="E33" i="70" s="1"/>
  <c r="E34" i="70" s="1"/>
  <c r="E35" i="70" s="1"/>
  <c r="E36" i="70" s="1"/>
  <c r="E37" i="70" s="1"/>
  <c r="E38" i="70" s="1"/>
  <c r="E39" i="70" s="1"/>
  <c r="E40" i="70" s="1"/>
  <c r="E41" i="70" s="1"/>
  <c r="E42" i="70" s="1"/>
  <c r="E43" i="70" s="1"/>
  <c r="E44" i="70" s="1"/>
  <c r="E45" i="70" s="1"/>
  <c r="E46" i="70" s="1"/>
  <c r="E47" i="70" s="1"/>
  <c r="E48" i="70" s="1"/>
  <c r="E49" i="70" s="1"/>
  <c r="E50" i="70" s="1"/>
  <c r="E51" i="70" s="1"/>
  <c r="E52" i="70" s="1"/>
  <c r="E53" i="70" s="1"/>
  <c r="E54" i="70" s="1"/>
  <c r="E55" i="70" s="1"/>
  <c r="E56" i="70" s="1"/>
  <c r="E57" i="70" s="1"/>
  <c r="E58" i="70" s="1"/>
  <c r="E59" i="70" s="1"/>
  <c r="E60" i="70" s="1"/>
  <c r="E61" i="70" s="1"/>
  <c r="E62" i="70" s="1"/>
  <c r="E63" i="70" s="1"/>
  <c r="E64" i="70" s="1"/>
  <c r="E65" i="70" s="1"/>
  <c r="E66" i="70" s="1"/>
  <c r="E67" i="70" s="1"/>
  <c r="E68" i="70" s="1"/>
  <c r="E69" i="70" s="1"/>
  <c r="E70" i="70" s="1"/>
  <c r="E71" i="70" s="1"/>
  <c r="E72" i="70" s="1"/>
  <c r="E73" i="70" s="1"/>
  <c r="E74" i="70" s="1"/>
  <c r="E75" i="70" s="1"/>
  <c r="E76" i="70" s="1"/>
  <c r="E77" i="70" s="1"/>
  <c r="C22" i="74"/>
  <c r="D29" i="75"/>
  <c r="D28" i="75"/>
  <c r="C23" i="75"/>
  <c r="D53" i="75"/>
  <c r="C22" i="62"/>
  <c r="C22" i="61"/>
  <c r="C20" i="71"/>
  <c r="C22" i="71" s="1"/>
  <c r="D66" i="71" l="1"/>
  <c r="C25" i="71"/>
  <c r="G28" i="71" s="1"/>
  <c r="D30" i="71"/>
  <c r="C23" i="71"/>
  <c r="D29" i="71"/>
  <c r="E53" i="75"/>
  <c r="E28" i="75"/>
  <c r="E54" i="75" s="1"/>
  <c r="E29" i="75"/>
  <c r="E30" i="75" s="1"/>
  <c r="E31" i="75" s="1"/>
  <c r="E32" i="75" s="1"/>
  <c r="E33" i="75" s="1"/>
  <c r="E34" i="75" s="1"/>
  <c r="E35" i="75" s="1"/>
  <c r="E36" i="75" s="1"/>
  <c r="E37" i="75" s="1"/>
  <c r="E38" i="75" s="1"/>
  <c r="E39" i="75" s="1"/>
  <c r="E40" i="75" s="1"/>
  <c r="E41" i="75" s="1"/>
  <c r="E42" i="75" s="1"/>
  <c r="E43" i="75" s="1"/>
  <c r="E44" i="75" s="1"/>
  <c r="E45" i="75" s="1"/>
  <c r="E46" i="75" s="1"/>
  <c r="E47" i="75" s="1"/>
  <c r="E48" i="75" s="1"/>
  <c r="E49" i="75" s="1"/>
  <c r="E50" i="75" s="1"/>
  <c r="E51" i="75" s="1"/>
  <c r="E52" i="75" s="1"/>
  <c r="C23" i="74"/>
  <c r="E28" i="74" s="1"/>
  <c r="E29" i="74" s="1"/>
  <c r="D28" i="74"/>
  <c r="C24" i="74"/>
  <c r="G27" i="74" s="1"/>
  <c r="C23" i="61"/>
  <c r="E29" i="61" s="1"/>
  <c r="E30" i="61" s="1"/>
  <c r="C25" i="61"/>
  <c r="G28" i="61" s="1"/>
  <c r="D29" i="61"/>
  <c r="E26" i="76"/>
  <c r="E64" i="76" s="1"/>
  <c r="E63" i="76"/>
  <c r="E27" i="76"/>
  <c r="E28" i="76" s="1"/>
  <c r="E29" i="76" s="1"/>
  <c r="E30" i="76" s="1"/>
  <c r="E31" i="76" s="1"/>
  <c r="E32" i="76" s="1"/>
  <c r="E33" i="76" s="1"/>
  <c r="E34" i="76" s="1"/>
  <c r="E35" i="76" s="1"/>
  <c r="E36" i="76" s="1"/>
  <c r="E37" i="76" s="1"/>
  <c r="E38" i="76" s="1"/>
  <c r="E39" i="76" s="1"/>
  <c r="E40" i="76" s="1"/>
  <c r="E41" i="76" s="1"/>
  <c r="E42" i="76" s="1"/>
  <c r="E43" i="76" s="1"/>
  <c r="E44" i="76" s="1"/>
  <c r="E45" i="76" s="1"/>
  <c r="E46" i="76" s="1"/>
  <c r="E47" i="76" s="1"/>
  <c r="E48" i="76" s="1"/>
  <c r="E49" i="76" s="1"/>
  <c r="E50" i="76" s="1"/>
  <c r="E51" i="76" s="1"/>
  <c r="E52" i="76" s="1"/>
  <c r="E53" i="76" s="1"/>
  <c r="E54" i="76" s="1"/>
  <c r="E55" i="76" s="1"/>
  <c r="E56" i="76" s="1"/>
  <c r="E57" i="76" s="1"/>
  <c r="E58" i="76" s="1"/>
  <c r="E59" i="76" s="1"/>
  <c r="E60" i="76" s="1"/>
  <c r="E61" i="76" s="1"/>
  <c r="E62" i="76" s="1"/>
  <c r="C23" i="62"/>
  <c r="C25" i="62" s="1"/>
  <c r="G28" i="62" s="1"/>
  <c r="D29" i="62"/>
  <c r="D54" i="62"/>
  <c r="D30" i="62"/>
  <c r="D30" i="75"/>
  <c r="F29" i="75"/>
  <c r="F27" i="76"/>
  <c r="D28" i="76"/>
  <c r="F53" i="75"/>
  <c r="C24" i="75"/>
  <c r="G27" i="75" s="1"/>
  <c r="C22" i="76"/>
  <c r="G25" i="76" s="1"/>
  <c r="F63" i="76"/>
  <c r="D31" i="71" l="1"/>
  <c r="D31" i="62"/>
  <c r="F28" i="74"/>
  <c r="D29" i="74"/>
  <c r="F29" i="74" s="1"/>
  <c r="G26" i="76"/>
  <c r="G27" i="76" s="1"/>
  <c r="G28" i="76" s="1"/>
  <c r="D30" i="61"/>
  <c r="F30" i="61" s="1"/>
  <c r="F29" i="61"/>
  <c r="G29" i="61" s="1"/>
  <c r="F26" i="76"/>
  <c r="E66" i="71"/>
  <c r="E30" i="71"/>
  <c r="E31" i="71" s="1"/>
  <c r="E32" i="71" s="1"/>
  <c r="E33" i="71" s="1"/>
  <c r="E34" i="71" s="1"/>
  <c r="E35" i="71" s="1"/>
  <c r="E36" i="71" s="1"/>
  <c r="E37" i="71" s="1"/>
  <c r="E38" i="71" s="1"/>
  <c r="E39" i="71" s="1"/>
  <c r="E40" i="71" s="1"/>
  <c r="E41" i="71" s="1"/>
  <c r="E42" i="71" s="1"/>
  <c r="E43" i="71" s="1"/>
  <c r="E44" i="71" s="1"/>
  <c r="E45" i="71" s="1"/>
  <c r="E46" i="71" s="1"/>
  <c r="E47" i="71" s="1"/>
  <c r="E48" i="71" s="1"/>
  <c r="E49" i="71" s="1"/>
  <c r="E50" i="71" s="1"/>
  <c r="E51" i="71" s="1"/>
  <c r="E52" i="71" s="1"/>
  <c r="E53" i="71" s="1"/>
  <c r="E54" i="71" s="1"/>
  <c r="E55" i="71" s="1"/>
  <c r="E56" i="71" s="1"/>
  <c r="E57" i="71" s="1"/>
  <c r="E58" i="71" s="1"/>
  <c r="E59" i="71" s="1"/>
  <c r="E60" i="71" s="1"/>
  <c r="E61" i="71" s="1"/>
  <c r="E62" i="71" s="1"/>
  <c r="E63" i="71" s="1"/>
  <c r="E64" i="71" s="1"/>
  <c r="E65" i="71" s="1"/>
  <c r="E29" i="71"/>
  <c r="E67" i="71" s="1"/>
  <c r="D31" i="75"/>
  <c r="F30" i="75"/>
  <c r="G28" i="74"/>
  <c r="D29" i="76"/>
  <c r="F28" i="76"/>
  <c r="E54" i="62"/>
  <c r="F54" i="62" s="1"/>
  <c r="E29" i="62"/>
  <c r="E30" i="62"/>
  <c r="E31" i="62" s="1"/>
  <c r="E32" i="62" s="1"/>
  <c r="E33" i="62" s="1"/>
  <c r="E34" i="62" s="1"/>
  <c r="E35" i="62" s="1"/>
  <c r="E36" i="62" s="1"/>
  <c r="E37" i="62" s="1"/>
  <c r="E38" i="62" s="1"/>
  <c r="E39" i="62" s="1"/>
  <c r="E40" i="62" s="1"/>
  <c r="E41" i="62" s="1"/>
  <c r="E42" i="62" s="1"/>
  <c r="E43" i="62" s="1"/>
  <c r="E44" i="62" s="1"/>
  <c r="E45" i="62" s="1"/>
  <c r="E46" i="62" s="1"/>
  <c r="E47" i="62" s="1"/>
  <c r="E48" i="62" s="1"/>
  <c r="E49" i="62" s="1"/>
  <c r="E50" i="62" s="1"/>
  <c r="E51" i="62" s="1"/>
  <c r="E52" i="62" s="1"/>
  <c r="E53" i="62" s="1"/>
  <c r="F28" i="75"/>
  <c r="F29" i="71"/>
  <c r="F66" i="71"/>
  <c r="F29" i="76" l="1"/>
  <c r="D30" i="76"/>
  <c r="G29" i="76"/>
  <c r="D32" i="62"/>
  <c r="F31" i="62"/>
  <c r="E55" i="62"/>
  <c r="G29" i="71"/>
  <c r="F30" i="62"/>
  <c r="G28" i="75"/>
  <c r="G29" i="75" s="1"/>
  <c r="G30" i="75" s="1"/>
  <c r="F31" i="71"/>
  <c r="D32" i="71"/>
  <c r="F29" i="62"/>
  <c r="D32" i="75"/>
  <c r="F31" i="75"/>
  <c r="F30" i="71"/>
  <c r="G29" i="62" l="1"/>
  <c r="G30" i="62" s="1"/>
  <c r="G31" i="62" s="1"/>
  <c r="D33" i="71"/>
  <c r="F32" i="71"/>
  <c r="D31" i="76"/>
  <c r="F30" i="76"/>
  <c r="D33" i="75"/>
  <c r="F32" i="75"/>
  <c r="G31" i="75"/>
  <c r="G30" i="71"/>
  <c r="G31" i="71" s="1"/>
  <c r="G32" i="71" s="1"/>
  <c r="F32" i="62"/>
  <c r="D33" i="62"/>
  <c r="D34" i="62" l="1"/>
  <c r="F33" i="62"/>
  <c r="G30" i="76"/>
  <c r="G31" i="76" s="1"/>
  <c r="F31" i="76"/>
  <c r="D32" i="76"/>
  <c r="G32" i="62"/>
  <c r="G33" i="62" s="1"/>
  <c r="G32" i="75"/>
  <c r="D34" i="75"/>
  <c r="F33" i="75"/>
  <c r="F33" i="71"/>
  <c r="G33" i="71" s="1"/>
  <c r="D34" i="71"/>
  <c r="G32" i="76" l="1"/>
  <c r="F34" i="62"/>
  <c r="G34" i="62" s="1"/>
  <c r="D35" i="62"/>
  <c r="D35" i="75"/>
  <c r="F34" i="75"/>
  <c r="D35" i="71"/>
  <c r="F34" i="71"/>
  <c r="G34" i="71" s="1"/>
  <c r="G33" i="75"/>
  <c r="G34" i="75" s="1"/>
  <c r="D33" i="76"/>
  <c r="F32" i="76"/>
  <c r="F33" i="76" l="1"/>
  <c r="G33" i="76" s="1"/>
  <c r="D34" i="76"/>
  <c r="F35" i="71"/>
  <c r="G35" i="71" s="1"/>
  <c r="D36" i="71"/>
  <c r="D36" i="75"/>
  <c r="F35" i="75"/>
  <c r="G35" i="75" s="1"/>
  <c r="F35" i="62"/>
  <c r="G35" i="62" s="1"/>
  <c r="D36" i="62"/>
  <c r="G36" i="75" l="1"/>
  <c r="F36" i="62"/>
  <c r="G36" i="62" s="1"/>
  <c r="D37" i="62"/>
  <c r="D37" i="75"/>
  <c r="F36" i="75"/>
  <c r="D35" i="76"/>
  <c r="F34" i="76"/>
  <c r="G34" i="76" s="1"/>
  <c r="F36" i="71"/>
  <c r="G36" i="71" s="1"/>
  <c r="D37" i="71"/>
  <c r="G37" i="62" l="1"/>
  <c r="D38" i="75"/>
  <c r="F37" i="75"/>
  <c r="G37" i="75" s="1"/>
  <c r="F35" i="76"/>
  <c r="G35" i="76" s="1"/>
  <c r="D36" i="76"/>
  <c r="D38" i="62"/>
  <c r="F37" i="62"/>
  <c r="F37" i="71"/>
  <c r="G37" i="71" s="1"/>
  <c r="D38" i="71"/>
  <c r="G36" i="76" l="1"/>
  <c r="G38" i="75"/>
  <c r="D39" i="62"/>
  <c r="F38" i="62"/>
  <c r="G38" i="62" s="1"/>
  <c r="D39" i="75"/>
  <c r="F38" i="75"/>
  <c r="D39" i="71"/>
  <c r="F38" i="71"/>
  <c r="G38" i="71" s="1"/>
  <c r="D37" i="76"/>
  <c r="F36" i="76"/>
  <c r="F37" i="76" l="1"/>
  <c r="G37" i="76" s="1"/>
  <c r="D38" i="76"/>
  <c r="G39" i="75"/>
  <c r="F39" i="71"/>
  <c r="G39" i="71" s="1"/>
  <c r="D40" i="71"/>
  <c r="D40" i="62"/>
  <c r="F39" i="62"/>
  <c r="G39" i="62" s="1"/>
  <c r="D40" i="75"/>
  <c r="F39" i="75"/>
  <c r="G40" i="62" l="1"/>
  <c r="G38" i="76"/>
  <c r="F40" i="62"/>
  <c r="D41" i="62"/>
  <c r="F40" i="71"/>
  <c r="G40" i="71" s="1"/>
  <c r="D41" i="71"/>
  <c r="D39" i="76"/>
  <c r="F38" i="76"/>
  <c r="D41" i="75"/>
  <c r="F40" i="75"/>
  <c r="G40" i="75" s="1"/>
  <c r="D42" i="75" l="1"/>
  <c r="F41" i="75"/>
  <c r="G41" i="75" s="1"/>
  <c r="F39" i="76"/>
  <c r="G39" i="76" s="1"/>
  <c r="D40" i="76"/>
  <c r="D42" i="71"/>
  <c r="F41" i="71"/>
  <c r="G41" i="71" s="1"/>
  <c r="D42" i="62"/>
  <c r="F41" i="62"/>
  <c r="G41" i="62" s="1"/>
  <c r="G42" i="71" l="1"/>
  <c r="G42" i="75"/>
  <c r="D41" i="76"/>
  <c r="F40" i="76"/>
  <c r="G40" i="76" s="1"/>
  <c r="D43" i="75"/>
  <c r="F42" i="75"/>
  <c r="F42" i="62"/>
  <c r="G42" i="62" s="1"/>
  <c r="D43" i="62"/>
  <c r="D43" i="71"/>
  <c r="F42" i="71"/>
  <c r="F43" i="62" l="1"/>
  <c r="G43" i="62" s="1"/>
  <c r="D44" i="62"/>
  <c r="F41" i="76"/>
  <c r="G41" i="76" s="1"/>
  <c r="D42" i="76"/>
  <c r="F43" i="71"/>
  <c r="D44" i="71"/>
  <c r="D44" i="75"/>
  <c r="F43" i="75"/>
  <c r="G43" i="75" s="1"/>
  <c r="G43" i="71"/>
  <c r="G42" i="76" l="1"/>
  <c r="G44" i="62"/>
  <c r="D43" i="76"/>
  <c r="F42" i="76"/>
  <c r="D45" i="75"/>
  <c r="F44" i="75"/>
  <c r="G44" i="75" s="1"/>
  <c r="F44" i="62"/>
  <c r="D45" i="62"/>
  <c r="F44" i="71"/>
  <c r="G44" i="71" s="1"/>
  <c r="D45" i="71"/>
  <c r="G45" i="71" l="1"/>
  <c r="G45" i="62"/>
  <c r="D46" i="62"/>
  <c r="F45" i="62"/>
  <c r="D46" i="75"/>
  <c r="F45" i="75"/>
  <c r="G45" i="75" s="1"/>
  <c r="D46" i="71"/>
  <c r="F45" i="71"/>
  <c r="F43" i="76"/>
  <c r="G43" i="76" s="1"/>
  <c r="D44" i="76"/>
  <c r="G44" i="76" l="1"/>
  <c r="D45" i="76"/>
  <c r="F44" i="76"/>
  <c r="D47" i="75"/>
  <c r="F46" i="75"/>
  <c r="G46" i="75" s="1"/>
  <c r="D47" i="71"/>
  <c r="F46" i="71"/>
  <c r="G46" i="71" s="1"/>
  <c r="D47" i="62"/>
  <c r="F46" i="62"/>
  <c r="G46" i="62" s="1"/>
  <c r="F45" i="76" l="1"/>
  <c r="D46" i="76"/>
  <c r="D48" i="62"/>
  <c r="F47" i="62"/>
  <c r="G47" i="62" s="1"/>
  <c r="D48" i="75"/>
  <c r="F47" i="75"/>
  <c r="G47" i="75" s="1"/>
  <c r="D48" i="71"/>
  <c r="F47" i="71"/>
  <c r="G47" i="71" s="1"/>
  <c r="G45" i="76"/>
  <c r="G48" i="71" l="1"/>
  <c r="G48" i="75"/>
  <c r="F48" i="71"/>
  <c r="D49" i="71"/>
  <c r="F48" i="62"/>
  <c r="G48" i="62" s="1"/>
  <c r="D49" i="62"/>
  <c r="D47" i="76"/>
  <c r="F46" i="76"/>
  <c r="G46" i="76"/>
  <c r="D49" i="75"/>
  <c r="F48" i="75"/>
  <c r="D50" i="75" l="1"/>
  <c r="F49" i="75"/>
  <c r="G49" i="75" s="1"/>
  <c r="D50" i="62"/>
  <c r="F49" i="62"/>
  <c r="G49" i="62" s="1"/>
  <c r="G47" i="76"/>
  <c r="G49" i="71"/>
  <c r="F47" i="76"/>
  <c r="D48" i="76"/>
  <c r="D50" i="71"/>
  <c r="F49" i="71"/>
  <c r="F50" i="71" l="1"/>
  <c r="G50" i="71" s="1"/>
  <c r="D51" i="71"/>
  <c r="D51" i="75"/>
  <c r="F50" i="75"/>
  <c r="G50" i="75" s="1"/>
  <c r="D49" i="76"/>
  <c r="F48" i="76"/>
  <c r="G48" i="76" s="1"/>
  <c r="F50" i="62"/>
  <c r="G50" i="62" s="1"/>
  <c r="D51" i="62"/>
  <c r="G51" i="75" l="1"/>
  <c r="G51" i="62"/>
  <c r="F51" i="62"/>
  <c r="D52" i="62"/>
  <c r="F49" i="76"/>
  <c r="G49" i="76" s="1"/>
  <c r="D50" i="76"/>
  <c r="D52" i="71"/>
  <c r="F51" i="71"/>
  <c r="G51" i="71" s="1"/>
  <c r="D52" i="75"/>
  <c r="F51" i="75"/>
  <c r="G52" i="71" l="1"/>
  <c r="F52" i="75"/>
  <c r="F54" i="75" s="1"/>
  <c r="D54" i="75"/>
  <c r="G52" i="62"/>
  <c r="F52" i="62"/>
  <c r="D53" i="62"/>
  <c r="F52" i="71"/>
  <c r="D53" i="71"/>
  <c r="D51" i="76"/>
  <c r="F50" i="76"/>
  <c r="G50" i="76" s="1"/>
  <c r="F51" i="76" l="1"/>
  <c r="G51" i="76" s="1"/>
  <c r="D52" i="76"/>
  <c r="D54" i="71"/>
  <c r="F53" i="71"/>
  <c r="G53" i="71" s="1"/>
  <c r="G52" i="75"/>
  <c r="G53" i="75" s="1"/>
  <c r="F53" i="62"/>
  <c r="F55" i="62" s="1"/>
  <c r="D55" i="62"/>
  <c r="G53" i="62"/>
  <c r="G54" i="62" s="1"/>
  <c r="F54" i="71" l="1"/>
  <c r="G54" i="71" s="1"/>
  <c r="D55" i="71"/>
  <c r="D53" i="76"/>
  <c r="F52" i="76"/>
  <c r="G52" i="76" s="1"/>
  <c r="G55" i="71" l="1"/>
  <c r="F55" i="71"/>
  <c r="D56" i="71"/>
  <c r="F53" i="76"/>
  <c r="G53" i="76" s="1"/>
  <c r="D54" i="76"/>
  <c r="F56" i="71" l="1"/>
  <c r="D57" i="71"/>
  <c r="D55" i="76"/>
  <c r="F54" i="76"/>
  <c r="G54" i="76" s="1"/>
  <c r="G56" i="71"/>
  <c r="F55" i="76" l="1"/>
  <c r="G55" i="76" s="1"/>
  <c r="D56" i="76"/>
  <c r="D58" i="71"/>
  <c r="F57" i="71"/>
  <c r="G57" i="71"/>
  <c r="F58" i="71" l="1"/>
  <c r="D59" i="71"/>
  <c r="D57" i="76"/>
  <c r="F56" i="76"/>
  <c r="G56" i="76" s="1"/>
  <c r="G58" i="71"/>
  <c r="G57" i="76" l="1"/>
  <c r="F57" i="76"/>
  <c r="D58" i="76"/>
  <c r="F59" i="71"/>
  <c r="G59" i="71" s="1"/>
  <c r="D60" i="71"/>
  <c r="F60" i="71" l="1"/>
  <c r="G60" i="71" s="1"/>
  <c r="D61" i="71"/>
  <c r="D59" i="76"/>
  <c r="F58" i="76"/>
  <c r="G58" i="76" s="1"/>
  <c r="G59" i="76" l="1"/>
  <c r="F59" i="76"/>
  <c r="D60" i="76"/>
  <c r="D62" i="71"/>
  <c r="F61" i="71"/>
  <c r="G61" i="71" s="1"/>
  <c r="D63" i="71" l="1"/>
  <c r="F62" i="71"/>
  <c r="G62" i="71" s="1"/>
  <c r="D61" i="76"/>
  <c r="F60" i="76"/>
  <c r="G60" i="76"/>
  <c r="F63" i="71" l="1"/>
  <c r="G63" i="71" s="1"/>
  <c r="D64" i="71"/>
  <c r="F61" i="76"/>
  <c r="G61" i="76" s="1"/>
  <c r="D62" i="76"/>
  <c r="F64" i="71" l="1"/>
  <c r="G64" i="71" s="1"/>
  <c r="D65" i="71"/>
  <c r="F62" i="76"/>
  <c r="F64" i="76" s="1"/>
  <c r="D64" i="76"/>
  <c r="F65" i="71" l="1"/>
  <c r="F67" i="71" s="1"/>
  <c r="D67" i="71"/>
  <c r="G62" i="76"/>
  <c r="G63" i="76" s="1"/>
  <c r="G65" i="71" l="1"/>
  <c r="G66" i="71" s="1"/>
</calcChain>
</file>

<file path=xl/sharedStrings.xml><?xml version="1.0" encoding="utf-8"?>
<sst xmlns="http://schemas.openxmlformats.org/spreadsheetml/2006/main" count="450" uniqueCount="170">
  <si>
    <t>NAME OF BUYER</t>
  </si>
  <si>
    <t>UNIT</t>
  </si>
  <si>
    <t>RESERVATION DATE</t>
  </si>
  <si>
    <t>HIGHLANDS PRIME, INC.</t>
  </si>
  <si>
    <t>ANNEX A</t>
  </si>
  <si>
    <t>SCHEDULE OF PAYMENTS</t>
  </si>
  <si>
    <t>UNIT AREA  (in sq.m.)</t>
  </si>
  <si>
    <t>PAYMENT TERM</t>
  </si>
  <si>
    <t>CONTRACT PRICE COMPUTATION:</t>
  </si>
  <si>
    <t>PAYMENT NO.</t>
  </si>
  <si>
    <t>DATE DUE</t>
  </si>
  <si>
    <t>PARTICULARS</t>
  </si>
  <si>
    <t>AMOUNT DUE</t>
  </si>
  <si>
    <t>OUTSTANDING BAL.</t>
  </si>
  <si>
    <t>Reservation Fee</t>
  </si>
  <si>
    <t>MA - 1</t>
  </si>
  <si>
    <t>MA - 2</t>
  </si>
  <si>
    <t>MA - 3</t>
  </si>
  <si>
    <t>MA - 4</t>
  </si>
  <si>
    <t>MA - 5</t>
  </si>
  <si>
    <t>MA - 6</t>
  </si>
  <si>
    <t>MA - 7</t>
  </si>
  <si>
    <t>MA - 8</t>
  </si>
  <si>
    <t>MA - 9</t>
  </si>
  <si>
    <t>MA - 10</t>
  </si>
  <si>
    <t>MA - 11</t>
  </si>
  <si>
    <t>MA - 12</t>
  </si>
  <si>
    <t>TOTAL</t>
  </si>
  <si>
    <t>REGISTRATION EXPENSES (subject to adjustment imposed by the respective government agencies):</t>
  </si>
  <si>
    <t xml:space="preserve">    plus 1% of the Reg. Fee as Legal Fee.</t>
  </si>
  <si>
    <t>4. Notarial/Miscellaneous Fees = P25,000.00</t>
  </si>
  <si>
    <t>CONFORME:</t>
  </si>
  <si>
    <t>BUYER</t>
  </si>
  <si>
    <t>WOODLANDS POINT</t>
  </si>
  <si>
    <t>Total Contract Price</t>
  </si>
  <si>
    <t>Down Payment</t>
  </si>
  <si>
    <t>1. Doc. Stamp Tax = 1.5% of the total unit price (subject to change without prior notice).</t>
  </si>
  <si>
    <t>2. Transfer Tax = 0.75% of the total unit price (subject to change without prior notice).</t>
  </si>
  <si>
    <t xml:space="preserve">3. Registration Fee = P8,796 for the first P1.7M plus P90 for every P20,000 in excess of P1.7M; </t>
  </si>
  <si>
    <t>Unit Price (VAT in)</t>
  </si>
  <si>
    <t>LIST PRICE (VAT In)</t>
  </si>
  <si>
    <t>Less: Term Discount</t>
  </si>
  <si>
    <t>Back to Data Sheet</t>
  </si>
  <si>
    <t>Less: Intro Discount</t>
  </si>
  <si>
    <t>100% over 60 months</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</si>
  <si>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</si>
  <si>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</si>
  <si>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</si>
  <si>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</si>
  <si>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</si>
  <si>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</si>
  <si>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</si>
  <si>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</si>
  <si>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</si>
  <si>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</si>
  <si>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</si>
  <si>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</si>
  <si>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</si>
  <si>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</si>
  <si>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</si>
  <si>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</si>
  <si>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</si>
  <si>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</si>
  <si>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</si>
  <si>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</si>
  <si>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</si>
  <si>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</si>
  <si>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</si>
  <si>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</si>
  <si>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</si>
  <si>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</si>
  <si>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</si>
  <si>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</si>
  <si>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</si>
  <si>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</si>
  <si>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</si>
  <si>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</si>
  <si>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</si>
  <si>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</si>
  <si>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</si>
  <si>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</si>
  <si>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MA-37</t>
  </si>
  <si>
    <t>MA-38</t>
  </si>
  <si>
    <t>MA-39</t>
  </si>
  <si>
    <t>MA-40</t>
  </si>
  <si>
    <t>MA-41</t>
  </si>
  <si>
    <t>MA-42</t>
  </si>
  <si>
    <t>MA-43</t>
  </si>
  <si>
    <t>MA-44</t>
  </si>
  <si>
    <t>MA-45</t>
  </si>
  <si>
    <t>MA-46</t>
  </si>
  <si>
    <t>MA-47</t>
  </si>
  <si>
    <t>MA-48</t>
  </si>
  <si>
    <t>MA-49</t>
  </si>
  <si>
    <t>MA-50</t>
  </si>
  <si>
    <t>MA-51</t>
  </si>
  <si>
    <t>MA-52</t>
  </si>
  <si>
    <t>MA-53</t>
  </si>
  <si>
    <t>MA-54</t>
  </si>
  <si>
    <t>MA-55</t>
  </si>
  <si>
    <t>MA-56</t>
  </si>
  <si>
    <t>MA-57</t>
  </si>
  <si>
    <t>MA-58</t>
  </si>
  <si>
    <t>MA-59</t>
  </si>
  <si>
    <t>MA-60</t>
  </si>
  <si>
    <t xml:space="preserve">Unit Price (VAT in) </t>
  </si>
  <si>
    <t>BELLE CORPORATION</t>
  </si>
  <si>
    <t>PINECREST VILLAGE</t>
  </si>
  <si>
    <t>UNIT AREA</t>
  </si>
  <si>
    <t>LIST PRICE(VAT-IN)</t>
  </si>
  <si>
    <t>GENERAL INSTRUCTIONS</t>
  </si>
  <si>
    <t>NOTES:</t>
  </si>
  <si>
    <t>BELLE SALES OFFICER</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</si>
  <si>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</si>
  <si>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</si>
  <si>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</si>
  <si>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</si>
  <si>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</si>
  <si>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</si>
  <si>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</si>
  <si>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</si>
  <si>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</si>
  <si>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</si>
  <si>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</si>
  <si>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</si>
  <si>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</si>
  <si>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</si>
  <si>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</si>
  <si>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</si>
  <si>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</si>
  <si>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</si>
  <si>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</si>
  <si>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</si>
  <si>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</si>
  <si>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</si>
  <si>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</si>
  <si>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</si>
  <si>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Lump Sum</t>
  </si>
  <si>
    <t>10% DP; 40% in 36 months; 50% Lumpsum</t>
  </si>
  <si>
    <t>Add: Other charges</t>
  </si>
  <si>
    <t>O.C.</t>
  </si>
  <si>
    <t>Unit (Vat in)</t>
  </si>
  <si>
    <t>UNIT(Vat in)</t>
  </si>
  <si>
    <t>Add: Other Charges</t>
  </si>
  <si>
    <t>Net List Price(VAT in)</t>
  </si>
  <si>
    <t>UNIT (VAT-IN)</t>
  </si>
  <si>
    <t>Amount Due</t>
  </si>
  <si>
    <t>Less: RFO Discount</t>
  </si>
  <si>
    <t>GIVE</t>
  </si>
  <si>
    <t>TAKE</t>
  </si>
  <si>
    <t>Less: TCCATH Share</t>
  </si>
  <si>
    <t>NON-MEMBER</t>
  </si>
  <si>
    <t>MEMBER</t>
  </si>
  <si>
    <t>10% DP/  40% in 36 months / 50% Lumpsum</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</si>
  <si>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should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Corporation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unit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</si>
  <si>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should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Corporation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unit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</si>
  <si>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Add: TCCATH Share</t>
  </si>
  <si>
    <t>100% in 30 days</t>
  </si>
  <si>
    <t>Less: Investor's Discount</t>
  </si>
  <si>
    <t>20% DP, 50% in 24 months, 30% Lump Sum</t>
  </si>
  <si>
    <t>Lumpsum</t>
  </si>
  <si>
    <t>Less: Invesor's Discount</t>
  </si>
  <si>
    <t>20% DP, 50% in 24 months , 30% Lump Sum</t>
  </si>
  <si>
    <t>TYPE OF BUYER</t>
  </si>
  <si>
    <t>New Buyer</t>
  </si>
  <si>
    <t>Repeat Buyer</t>
  </si>
  <si>
    <t>Less: Repeat Buyer Discount</t>
  </si>
  <si>
    <t>Step 1: Kindly select desired payment term</t>
  </si>
  <si>
    <t>SEPTEMBER 1- DECEMBER 31, 2020</t>
  </si>
  <si>
    <t>20% DP / 50% in 24 months  / 30% Lumpsum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</si>
</sst>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m\ d\,\ yyyy;@"/>
    <numFmt numFmtId="165" formatCode="_(* #,##0.00_);_(* \(#,##0.00\);_(* \-??_);_(@_)"/>
    <numFmt numFmtId="166" formatCode="0.00_)"/>
    <numFmt numFmtId="167" formatCode="[$-409]mmmm\-yy;@"/>
    <numFmt numFmtId="168" formatCode="[$-409]d\-mmm\-yyyy;@"/>
    <numFmt numFmtId="169" formatCode="[$-409]mmm\-yy;@"/>
    <numFmt numFmtId="170" formatCode="#.##\ &quot;sqm&quot;"/>
    <numFmt numFmtId="171" formatCode="0.0%"/>
  </numFmts>
  <fonts count="29">
    <font>
      <sz val="11"/>
      <color theme="1"/>
      <name val="Calibri"/>
      <family val="2"/>
      <scheme val="minor"/>
    </font>
    <font>
      <sz val="11"/>
      <color theme="1"/>
      <name val="Calibri"/>
      <family val="2"/>
      <scheme val="minor"/>
    </font>
    <font>
      <b/>
      <sz val="14"/>
      <name val="Calibri"/>
      <family val="2"/>
      <scheme val="minor"/>
    </font>
    <font>
      <sz val="8"/>
      <color theme="1"/>
      <name val="Calibri"/>
      <family val="2"/>
      <scheme val="minor"/>
    </font>
    <font>
      <sz val="10"/>
      <name val="Arial"/>
      <family val="2"/>
    </font>
    <font>
      <sz val="11"/>
      <color indexed="8"/>
      <name val="Calibri"/>
      <family val="2"/>
    </font>
    <font>
      <sz val="8"/>
      <name val="Arial"/>
      <family val="2"/>
    </font>
    <font>
      <b/>
      <i/>
      <sz val="16"/>
      <name val="Helv"/>
    </font>
    <font>
      <u/>
      <sz val="11"/>
      <color theme="10"/>
      <name val="Calibri"/>
      <family val="2"/>
      <scheme val="minor"/>
    </font>
    <font>
      <sz val="10"/>
      <color theme="1"/>
      <name val="Calibri"/>
      <family val="2"/>
      <scheme val="minor"/>
    </font>
    <font>
      <sz val="9"/>
      <name val="Calibri"/>
      <family val="2"/>
      <scheme val="minor"/>
    </font>
    <font>
      <b/>
      <sz val="10"/>
      <color theme="1"/>
      <name val="Calibri"/>
      <family val="2"/>
      <scheme val="minor"/>
    </font>
    <font>
      <sz val="10"/>
      <color theme="0"/>
      <name val="Calibri"/>
      <family val="2"/>
      <scheme val="minor"/>
    </font>
    <font>
      <sz val="10"/>
      <name val="Calibri"/>
      <family val="2"/>
      <scheme val="minor"/>
    </font>
    <font>
      <b/>
      <sz val="10"/>
      <name val="Calibri"/>
      <family val="2"/>
      <scheme val="minor"/>
    </font>
    <font>
      <b/>
      <u/>
      <sz val="15"/>
      <color theme="1"/>
      <name val="Calibri"/>
      <family val="2"/>
      <scheme val="minor"/>
    </font>
    <font>
      <b/>
      <sz val="16"/>
      <name val="Calibri"/>
      <family val="2"/>
      <scheme val="minor"/>
    </font>
    <font>
      <b/>
      <sz val="14"/>
      <color theme="1"/>
      <name val="Calibri"/>
      <family val="2"/>
      <scheme val="minor"/>
    </font>
    <font>
      <u/>
      <sz val="11"/>
      <color theme="10"/>
      <name val="Calibri"/>
      <family val="2"/>
    </font>
    <font>
      <i/>
      <u/>
      <sz val="11"/>
      <color theme="10"/>
      <name val="Calibri"/>
      <family val="2"/>
      <scheme val="minor"/>
    </font>
    <font>
      <b/>
      <sz val="14"/>
      <color rgb="FFFF0000"/>
      <name val="Calibri"/>
      <family val="2"/>
      <scheme val="minor"/>
    </font>
    <font>
      <sz val="11"/>
      <color theme="0"/>
      <name val="Calibri"/>
      <family val="2"/>
      <scheme val="minor"/>
    </font>
    <font>
      <b/>
      <sz val="16"/>
      <color theme="4" tint="-0.249977111117893"/>
      <name val="Aparajita"/>
      <family val="2"/>
    </font>
    <font>
      <b/>
      <i/>
      <sz val="9"/>
      <color indexed="8"/>
      <name val="Calibri"/>
      <family val="2"/>
    </font>
    <font>
      <sz val="9"/>
      <color indexed="8"/>
      <name val="Calibri"/>
      <family val="2"/>
    </font>
    <font>
      <sz val="10"/>
      <name val="Calibri"/>
      <family val="2"/>
    </font>
    <font>
      <u/>
      <sz val="11"/>
      <color theme="11"/>
      <name val="Calibri"/>
      <family val="2"/>
      <scheme val="minor"/>
    </font>
    <font>
      <sz val="9"/>
      <name val="Arial"/>
      <family val="2"/>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44">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hair">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top/>
      <bottom style="thin">
        <color theme="0"/>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right/>
      <top style="medium">
        <color auto="1"/>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s>
  <cellStyleXfs count="42">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4" fillId="0" borderId="0" applyFill="0" applyBorder="0" applyAlignment="0" applyProtection="0"/>
    <xf numFmtId="165" fontId="5" fillId="0" borderId="0"/>
    <xf numFmtId="0" fontId="5" fillId="0" borderId="0"/>
    <xf numFmtId="9" fontId="5" fillId="0" borderId="0"/>
    <xf numFmtId="38" fontId="6" fillId="3" borderId="0" applyNumberFormat="0" applyBorder="0" applyAlignment="0" applyProtection="0"/>
    <xf numFmtId="10" fontId="6" fillId="4" borderId="7" applyNumberFormat="0" applyBorder="0" applyAlignment="0" applyProtection="0"/>
    <xf numFmtId="166" fontId="7" fillId="0" borderId="0"/>
    <xf numFmtId="0" fontId="4" fillId="0" borderId="0"/>
    <xf numFmtId="0" fontId="4" fillId="0" borderId="0"/>
    <xf numFmtId="0" fontId="1" fillId="0" borderId="0"/>
    <xf numFmtId="0" fontId="1" fillId="0" borderId="0"/>
    <xf numFmtId="10"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98">
    <xf numFmtId="0" fontId="0" fillId="0" borderId="0" xfId="0"/>
    <xf numFmtId="0" fontId="2" fillId="2" borderId="0" xfId="0" applyFont="1" applyFill="1"/>
    <xf numFmtId="0" fontId="0" fillId="2" borderId="3" xfId="0" applyFill="1" applyBorder="1"/>
    <xf numFmtId="0" fontId="0" fillId="2" borderId="4" xfId="0" applyFill="1" applyBorder="1"/>
    <xf numFmtId="0" fontId="0" fillId="2" borderId="3" xfId="0" applyFont="1" applyFill="1" applyBorder="1" applyAlignment="1">
      <alignment horizontal="left" indent="2"/>
    </xf>
    <xf numFmtId="0" fontId="3" fillId="0" borderId="0" xfId="0" applyFont="1"/>
    <xf numFmtId="0" fontId="0" fillId="2" borderId="0" xfId="0" applyFill="1"/>
    <xf numFmtId="0" fontId="3" fillId="2" borderId="0" xfId="0" applyFont="1" applyFill="1"/>
    <xf numFmtId="43" fontId="9" fillId="0" borderId="0" xfId="1" applyFont="1" applyProtection="1"/>
    <xf numFmtId="10" fontId="9" fillId="0" borderId="0" xfId="0" applyNumberFormat="1" applyFont="1" applyAlignment="1" applyProtection="1">
      <alignment horizontal="center"/>
      <protection locked="0"/>
    </xf>
    <xf numFmtId="43" fontId="9" fillId="0" borderId="15" xfId="1" applyFont="1" applyBorder="1" applyProtection="1"/>
    <xf numFmtId="43" fontId="9" fillId="0" borderId="21" xfId="1" applyFont="1" applyBorder="1" applyProtection="1"/>
    <xf numFmtId="43" fontId="9" fillId="0" borderId="21" xfId="0" applyNumberFormat="1" applyFont="1" applyBorder="1" applyProtection="1"/>
    <xf numFmtId="43" fontId="11" fillId="0" borderId="14" xfId="0" applyNumberFormat="1" applyFont="1" applyBorder="1" applyProtection="1"/>
    <xf numFmtId="9" fontId="12" fillId="0" borderId="0" xfId="2" applyFont="1" applyAlignment="1" applyProtection="1">
      <alignment horizontal="center"/>
    </xf>
    <xf numFmtId="43" fontId="9" fillId="0" borderId="22" xfId="0" applyNumberFormat="1" applyFont="1" applyBorder="1" applyProtection="1"/>
    <xf numFmtId="0" fontId="0" fillId="0" borderId="0" xfId="0" applyProtection="1"/>
    <xf numFmtId="0" fontId="14" fillId="0" borderId="0" xfId="24" applyFont="1" applyProtection="1"/>
    <xf numFmtId="0" fontId="15" fillId="0" borderId="0" xfId="0" applyFont="1" applyAlignment="1" applyProtection="1">
      <alignment horizontal="center"/>
    </xf>
    <xf numFmtId="0" fontId="11" fillId="0" borderId="0" xfId="0" applyFont="1" applyProtection="1"/>
    <xf numFmtId="0" fontId="0" fillId="5" borderId="0" xfId="0" applyFill="1" applyProtection="1"/>
    <xf numFmtId="0" fontId="11" fillId="6" borderId="10" xfId="0" applyFont="1" applyFill="1" applyBorder="1" applyAlignment="1" applyProtection="1">
      <alignment horizontal="left"/>
    </xf>
    <xf numFmtId="0" fontId="0" fillId="6" borderId="19" xfId="0" applyFill="1" applyBorder="1" applyProtection="1"/>
    <xf numFmtId="0" fontId="0" fillId="6" borderId="18" xfId="0" applyFill="1" applyBorder="1" applyProtection="1"/>
    <xf numFmtId="0" fontId="9" fillId="0" borderId="11" xfId="0" applyFont="1" applyBorder="1" applyAlignment="1" applyProtection="1">
      <alignment horizontal="left"/>
    </xf>
    <xf numFmtId="0" fontId="9" fillId="0" borderId="0" xfId="0" applyFont="1" applyBorder="1" applyAlignment="1" applyProtection="1">
      <alignment horizontal="left"/>
    </xf>
    <xf numFmtId="0" fontId="0" fillId="0" borderId="0" xfId="0" applyBorder="1" applyProtection="1"/>
    <xf numFmtId="0" fontId="0" fillId="0" borderId="16" xfId="0" applyBorder="1" applyProtection="1"/>
    <xf numFmtId="4" fontId="9" fillId="0" borderId="0" xfId="0" applyNumberFormat="1" applyFont="1" applyBorder="1" applyAlignment="1" applyProtection="1">
      <alignment horizontal="left"/>
    </xf>
    <xf numFmtId="39" fontId="9" fillId="0" borderId="0" xfId="0" applyNumberFormat="1" applyFont="1" applyBorder="1" applyAlignment="1" applyProtection="1">
      <alignment horizontal="left"/>
    </xf>
    <xf numFmtId="0" fontId="0" fillId="0" borderId="0" xfId="0" applyBorder="1" applyAlignment="1" applyProtection="1">
      <alignment horizontal="center"/>
    </xf>
    <xf numFmtId="0" fontId="9" fillId="0" borderId="12" xfId="0" applyFont="1" applyBorder="1" applyAlignment="1" applyProtection="1">
      <alignment horizontal="left"/>
    </xf>
    <xf numFmtId="39" fontId="9" fillId="0" borderId="8" xfId="0" applyNumberFormat="1" applyFont="1" applyBorder="1" applyAlignment="1" applyProtection="1"/>
    <xf numFmtId="0" fontId="0" fillId="0" borderId="8" xfId="0" applyBorder="1" applyProtection="1"/>
    <xf numFmtId="0" fontId="0" fillId="0" borderId="17" xfId="0" applyBorder="1" applyProtection="1"/>
    <xf numFmtId="0" fontId="13" fillId="0" borderId="0" xfId="0" applyFont="1" applyProtection="1"/>
    <xf numFmtId="0" fontId="14" fillId="0" borderId="0" xfId="0" applyFont="1" applyProtection="1"/>
    <xf numFmtId="0" fontId="9" fillId="0" borderId="0" xfId="0" applyFont="1" applyProtection="1"/>
    <xf numFmtId="43" fontId="9" fillId="0" borderId="0" xfId="0" applyNumberFormat="1" applyFont="1" applyAlignment="1" applyProtection="1">
      <alignment horizontal="center"/>
    </xf>
    <xf numFmtId="0" fontId="13" fillId="0" borderId="0" xfId="0" applyFont="1" applyBorder="1" applyProtection="1"/>
    <xf numFmtId="43" fontId="13" fillId="0" borderId="0" xfId="0" applyNumberFormat="1" applyFont="1" applyBorder="1" applyProtection="1"/>
    <xf numFmtId="43" fontId="9" fillId="0" borderId="0" xfId="0" applyNumberFormat="1" applyFont="1" applyBorder="1" applyProtection="1"/>
    <xf numFmtId="9" fontId="13" fillId="0" borderId="20" xfId="0" applyNumberFormat="1" applyFont="1" applyBorder="1" applyProtection="1"/>
    <xf numFmtId="0" fontId="9" fillId="0" borderId="15" xfId="0" applyFont="1" applyBorder="1" applyAlignment="1" applyProtection="1">
      <alignment horizontal="center"/>
    </xf>
    <xf numFmtId="0" fontId="9" fillId="0" borderId="21" xfId="0" applyFont="1" applyBorder="1" applyAlignment="1" applyProtection="1">
      <alignment horizontal="center"/>
    </xf>
    <xf numFmtId="43" fontId="9" fillId="0" borderId="13" xfId="0" applyNumberFormat="1" applyFont="1" applyBorder="1" applyProtection="1"/>
    <xf numFmtId="0" fontId="10" fillId="0" borderId="0" xfId="0" applyFont="1" applyBorder="1" applyProtection="1"/>
    <xf numFmtId="164" fontId="9" fillId="0" borderId="0" xfId="0" applyNumberFormat="1" applyFont="1" applyAlignment="1" applyProtection="1">
      <alignment horizontal="center"/>
    </xf>
    <xf numFmtId="0" fontId="10" fillId="0" borderId="0" xfId="0" applyFont="1" applyProtection="1"/>
    <xf numFmtId="0" fontId="9" fillId="0" borderId="8" xfId="0" applyFont="1" applyBorder="1" applyProtection="1"/>
    <xf numFmtId="0" fontId="9" fillId="0" borderId="0" xfId="0" applyFont="1" applyAlignment="1" applyProtection="1">
      <alignment horizontal="center"/>
    </xf>
    <xf numFmtId="0" fontId="9" fillId="2" borderId="0" xfId="0" applyFont="1" applyFill="1" applyProtection="1"/>
    <xf numFmtId="43" fontId="9" fillId="0" borderId="9" xfId="0" applyNumberFormat="1" applyFont="1" applyBorder="1" applyProtection="1"/>
    <xf numFmtId="0" fontId="9" fillId="7" borderId="28" xfId="0" applyFont="1" applyFill="1" applyBorder="1" applyProtection="1"/>
    <xf numFmtId="168" fontId="9" fillId="7" borderId="29" xfId="0" applyNumberFormat="1" applyFont="1" applyFill="1" applyBorder="1" applyAlignment="1" applyProtection="1">
      <alignment horizontal="center"/>
    </xf>
    <xf numFmtId="0" fontId="11" fillId="7" borderId="29" xfId="0" applyFont="1" applyFill="1" applyBorder="1" applyAlignment="1" applyProtection="1">
      <alignment horizontal="center"/>
    </xf>
    <xf numFmtId="43" fontId="11" fillId="7" borderId="29" xfId="1" applyFont="1" applyFill="1" applyBorder="1" applyProtection="1"/>
    <xf numFmtId="0" fontId="9" fillId="7" borderId="30" xfId="0" applyFont="1" applyFill="1" applyBorder="1" applyProtection="1"/>
    <xf numFmtId="0" fontId="9" fillId="6" borderId="10" xfId="0" applyFont="1" applyFill="1" applyBorder="1" applyAlignment="1" applyProtection="1">
      <alignment horizontal="center"/>
    </xf>
    <xf numFmtId="0" fontId="9" fillId="6" borderId="25" xfId="0" applyFont="1" applyFill="1" applyBorder="1" applyAlignment="1" applyProtection="1">
      <alignment horizontal="center"/>
    </xf>
    <xf numFmtId="0" fontId="9" fillId="6" borderId="18" xfId="0" applyFont="1" applyFill="1" applyBorder="1" applyAlignment="1" applyProtection="1">
      <alignment horizontal="center"/>
    </xf>
    <xf numFmtId="0" fontId="9" fillId="0" borderId="26" xfId="0" applyFont="1" applyBorder="1" applyAlignment="1" applyProtection="1">
      <alignment horizontal="center"/>
    </xf>
    <xf numFmtId="167" fontId="9" fillId="0" borderId="26" xfId="0" applyNumberFormat="1" applyFont="1" applyBorder="1" applyAlignment="1" applyProtection="1">
      <alignment horizontal="center"/>
    </xf>
    <xf numFmtId="43" fontId="9" fillId="0" borderId="23" xfId="0" applyNumberFormat="1" applyFont="1" applyBorder="1" applyProtection="1"/>
    <xf numFmtId="0" fontId="9" fillId="0" borderId="27" xfId="0" applyFont="1" applyBorder="1" applyAlignment="1" applyProtection="1">
      <alignment horizontal="center"/>
    </xf>
    <xf numFmtId="167" fontId="9" fillId="0" borderId="27" xfId="0" applyNumberFormat="1" applyFont="1" applyBorder="1" applyAlignment="1" applyProtection="1">
      <alignment horizontal="center"/>
    </xf>
    <xf numFmtId="43" fontId="9" fillId="0" borderId="24" xfId="0" applyNumberFormat="1" applyFont="1" applyBorder="1" applyProtection="1"/>
    <xf numFmtId="0" fontId="0" fillId="2" borderId="0" xfId="0" applyFill="1" applyProtection="1"/>
    <xf numFmtId="43" fontId="9" fillId="0" borderId="21" xfId="1" applyNumberFormat="1" applyFont="1" applyBorder="1" applyProtection="1"/>
    <xf numFmtId="2" fontId="0" fillId="0" borderId="0" xfId="0" applyNumberFormat="1" applyProtection="1"/>
    <xf numFmtId="0" fontId="20" fillId="2" borderId="0" xfId="0" applyFont="1" applyFill="1"/>
    <xf numFmtId="43" fontId="9" fillId="0" borderId="31" xfId="0" applyNumberFormat="1" applyFont="1" applyBorder="1" applyProtection="1"/>
    <xf numFmtId="43" fontId="9" fillId="0" borderId="16" xfId="0" applyNumberFormat="1" applyFont="1" applyBorder="1" applyProtection="1"/>
    <xf numFmtId="0" fontId="19" fillId="5" borderId="32" xfId="24" applyFont="1" applyFill="1" applyBorder="1" applyProtection="1">
      <protection locked="0"/>
    </xf>
    <xf numFmtId="0" fontId="21" fillId="0" borderId="0" xfId="0" applyFont="1"/>
    <xf numFmtId="43" fontId="21" fillId="0" borderId="0" xfId="1" applyFont="1"/>
    <xf numFmtId="0" fontId="0" fillId="2" borderId="0" xfId="0" applyFill="1" applyBorder="1"/>
    <xf numFmtId="0" fontId="0" fillId="2" borderId="5" xfId="0" applyFill="1" applyBorder="1"/>
    <xf numFmtId="0" fontId="0" fillId="2" borderId="6" xfId="0" applyFill="1" applyBorder="1"/>
    <xf numFmtId="0" fontId="0" fillId="8" borderId="2" xfId="0" applyFill="1" applyBorder="1"/>
    <xf numFmtId="0" fontId="11" fillId="2" borderId="0" xfId="0" applyFont="1" applyFill="1" applyBorder="1" applyAlignment="1">
      <alignment horizontal="center"/>
    </xf>
    <xf numFmtId="0" fontId="0" fillId="2" borderId="34" xfId="0" applyFill="1" applyBorder="1"/>
    <xf numFmtId="0" fontId="0" fillId="2" borderId="3" xfId="0" applyFill="1" applyBorder="1" applyAlignment="1">
      <alignment horizontal="left" indent="2"/>
    </xf>
    <xf numFmtId="0" fontId="22" fillId="2" borderId="0" xfId="0" applyFont="1" applyFill="1" applyBorder="1" applyAlignment="1">
      <alignment horizontal="center"/>
    </xf>
    <xf numFmtId="0" fontId="11" fillId="9" borderId="10" xfId="0" applyFont="1" applyFill="1" applyBorder="1" applyAlignment="1" applyProtection="1">
      <alignment horizontal="left"/>
    </xf>
    <xf numFmtId="0" fontId="0" fillId="9" borderId="19" xfId="0" applyFill="1" applyBorder="1" applyProtection="1"/>
    <xf numFmtId="0" fontId="0" fillId="9" borderId="18" xfId="0" applyFill="1" applyBorder="1" applyProtection="1"/>
    <xf numFmtId="0" fontId="11" fillId="9" borderId="7" xfId="0" applyFont="1" applyFill="1" applyBorder="1" applyAlignment="1" applyProtection="1">
      <alignment horizontal="center"/>
    </xf>
    <xf numFmtId="0" fontId="9" fillId="9" borderId="28" xfId="0" applyFont="1" applyFill="1" applyBorder="1" applyProtection="1"/>
    <xf numFmtId="168" fontId="9" fillId="9" borderId="29" xfId="0" applyNumberFormat="1" applyFont="1" applyFill="1" applyBorder="1" applyAlignment="1" applyProtection="1">
      <alignment horizontal="center"/>
    </xf>
    <xf numFmtId="0" fontId="11" fillId="9" borderId="29" xfId="0" applyFont="1" applyFill="1" applyBorder="1" applyAlignment="1" applyProtection="1">
      <alignment horizontal="center"/>
    </xf>
    <xf numFmtId="43" fontId="11" fillId="9" borderId="29" xfId="1" applyFont="1" applyFill="1" applyBorder="1" applyProtection="1"/>
    <xf numFmtId="0" fontId="9" fillId="9" borderId="30" xfId="0" applyFont="1" applyFill="1" applyBorder="1" applyProtection="1"/>
    <xf numFmtId="0" fontId="14" fillId="2" borderId="0" xfId="24" applyFont="1" applyFill="1" applyProtection="1"/>
    <xf numFmtId="0" fontId="15" fillId="2" borderId="0" xfId="0" applyFont="1" applyFill="1" applyAlignment="1" applyProtection="1">
      <alignment horizontal="center"/>
    </xf>
    <xf numFmtId="0" fontId="11" fillId="2" borderId="0" xfId="0" applyFont="1" applyFill="1" applyProtection="1"/>
    <xf numFmtId="0" fontId="9" fillId="2" borderId="11" xfId="0" applyFont="1" applyFill="1" applyBorder="1" applyAlignment="1" applyProtection="1">
      <alignment horizontal="left"/>
    </xf>
    <xf numFmtId="0" fontId="9" fillId="2" borderId="0" xfId="0" applyFont="1" applyFill="1" applyBorder="1" applyAlignment="1" applyProtection="1">
      <alignment horizontal="left"/>
    </xf>
    <xf numFmtId="0" fontId="0" fillId="2" borderId="0" xfId="0" applyFill="1" applyBorder="1" applyProtection="1"/>
    <xf numFmtId="0" fontId="0" fillId="2" borderId="16" xfId="0" applyFill="1" applyBorder="1" applyProtection="1"/>
    <xf numFmtId="4" fontId="9" fillId="2" borderId="0" xfId="0" applyNumberFormat="1" applyFont="1" applyFill="1" applyBorder="1" applyAlignment="1" applyProtection="1">
      <alignment horizontal="left"/>
    </xf>
    <xf numFmtId="39" fontId="9"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0" fontId="9" fillId="2" borderId="12" xfId="0" applyFont="1" applyFill="1" applyBorder="1" applyAlignment="1" applyProtection="1">
      <alignment horizontal="left"/>
    </xf>
    <xf numFmtId="39" fontId="9" fillId="2" borderId="8" xfId="0" applyNumberFormat="1" applyFont="1" applyFill="1" applyBorder="1" applyAlignment="1" applyProtection="1"/>
    <xf numFmtId="0" fontId="0" fillId="2" borderId="8" xfId="0" applyFill="1" applyBorder="1" applyProtection="1"/>
    <xf numFmtId="0" fontId="0" fillId="2" borderId="17" xfId="0" applyFill="1" applyBorder="1" applyProtection="1"/>
    <xf numFmtId="0" fontId="13" fillId="2" borderId="0" xfId="0" applyFont="1" applyFill="1" applyProtection="1"/>
    <xf numFmtId="0" fontId="14" fillId="2" borderId="0" xfId="0" applyFont="1" applyFill="1" applyProtection="1"/>
    <xf numFmtId="43" fontId="9" fillId="2" borderId="0" xfId="1" applyFont="1" applyFill="1" applyProtection="1"/>
    <xf numFmtId="43" fontId="14" fillId="2" borderId="0" xfId="0" applyNumberFormat="1" applyFont="1" applyFill="1" applyProtection="1"/>
    <xf numFmtId="43" fontId="13" fillId="2" borderId="0" xfId="0" applyNumberFormat="1" applyFont="1" applyFill="1" applyProtection="1"/>
    <xf numFmtId="43" fontId="9" fillId="2" borderId="8" xfId="1" applyFont="1" applyFill="1" applyBorder="1" applyProtection="1"/>
    <xf numFmtId="43" fontId="11" fillId="2" borderId="14" xfId="0" applyNumberFormat="1" applyFont="1" applyFill="1" applyBorder="1" applyProtection="1"/>
    <xf numFmtId="43" fontId="9" fillId="2" borderId="0" xfId="0" applyNumberFormat="1" applyFont="1" applyFill="1" applyAlignment="1" applyProtection="1">
      <alignment horizontal="center"/>
    </xf>
    <xf numFmtId="0" fontId="13" fillId="2" borderId="0" xfId="0" applyFont="1" applyFill="1" applyBorder="1" applyProtection="1"/>
    <xf numFmtId="43" fontId="13" fillId="2" borderId="0" xfId="0" applyNumberFormat="1" applyFont="1" applyFill="1" applyBorder="1" applyProtection="1"/>
    <xf numFmtId="43" fontId="9" fillId="2" borderId="0" xfId="0" applyNumberFormat="1" applyFont="1" applyFill="1" applyBorder="1" applyProtection="1"/>
    <xf numFmtId="9" fontId="12" fillId="2" borderId="0" xfId="2" applyFont="1" applyFill="1" applyAlignment="1" applyProtection="1">
      <alignment horizontal="center"/>
    </xf>
    <xf numFmtId="9" fontId="13" fillId="2" borderId="20" xfId="0" applyNumberFormat="1" applyFont="1" applyFill="1" applyBorder="1" applyProtection="1"/>
    <xf numFmtId="0" fontId="9" fillId="2" borderId="15" xfId="0" applyFont="1" applyFill="1" applyBorder="1" applyAlignment="1" applyProtection="1">
      <alignment horizontal="center"/>
    </xf>
    <xf numFmtId="43" fontId="9" fillId="2" borderId="15" xfId="1" applyFont="1" applyFill="1" applyBorder="1" applyProtection="1"/>
    <xf numFmtId="43" fontId="9" fillId="2" borderId="15" xfId="0" applyNumberFormat="1" applyFont="1" applyFill="1" applyBorder="1" applyProtection="1"/>
    <xf numFmtId="0" fontId="9" fillId="2" borderId="21" xfId="0" applyFont="1" applyFill="1" applyBorder="1" applyAlignment="1" applyProtection="1">
      <alignment horizontal="center"/>
    </xf>
    <xf numFmtId="43" fontId="9" fillId="2" borderId="21" xfId="1" applyNumberFormat="1" applyFont="1" applyFill="1" applyBorder="1" applyProtection="1"/>
    <xf numFmtId="43" fontId="9" fillId="2" borderId="21" xfId="0" applyNumberFormat="1" applyFont="1" applyFill="1" applyBorder="1" applyProtection="1"/>
    <xf numFmtId="43" fontId="9" fillId="2" borderId="21" xfId="1" applyFont="1" applyFill="1" applyBorder="1" applyProtection="1"/>
    <xf numFmtId="0" fontId="10" fillId="2" borderId="0" xfId="0" applyFont="1" applyFill="1" applyBorder="1" applyProtection="1"/>
    <xf numFmtId="164" fontId="9" fillId="2" borderId="0" xfId="0" applyNumberFormat="1" applyFont="1" applyFill="1" applyAlignment="1" applyProtection="1">
      <alignment horizontal="center"/>
    </xf>
    <xf numFmtId="43" fontId="9" fillId="2" borderId="0" xfId="2" applyNumberFormat="1" applyFont="1" applyFill="1" applyAlignment="1" applyProtection="1">
      <alignment horizontal="center"/>
    </xf>
    <xf numFmtId="2" fontId="0" fillId="2" borderId="0" xfId="0" applyNumberFormat="1" applyFill="1" applyProtection="1"/>
    <xf numFmtId="0" fontId="10" fillId="2" borderId="0" xfId="0" applyFont="1" applyFill="1" applyProtection="1"/>
    <xf numFmtId="0" fontId="0" fillId="5" borderId="7" xfId="0" quotePrefix="1" applyFill="1" applyBorder="1" applyAlignment="1" applyProtection="1">
      <alignment horizontal="right"/>
      <protection locked="0"/>
    </xf>
    <xf numFmtId="9" fontId="9" fillId="2" borderId="0" xfId="0" applyNumberFormat="1" applyFont="1" applyFill="1" applyAlignment="1" applyProtection="1">
      <alignment horizontal="center"/>
      <protection locked="0"/>
    </xf>
    <xf numFmtId="170" fontId="0" fillId="2" borderId="7" xfId="1" applyNumberFormat="1" applyFont="1" applyFill="1" applyBorder="1" applyAlignment="1" applyProtection="1">
      <alignment horizontal="right"/>
    </xf>
    <xf numFmtId="43" fontId="0" fillId="2" borderId="7" xfId="1" applyFont="1" applyFill="1" applyBorder="1" applyAlignment="1" applyProtection="1">
      <alignment horizontal="right"/>
    </xf>
    <xf numFmtId="164"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protection locked="0"/>
    </xf>
    <xf numFmtId="43" fontId="9" fillId="2" borderId="0" xfId="1" applyFont="1" applyFill="1" applyBorder="1" applyProtection="1"/>
    <xf numFmtId="43" fontId="11" fillId="2" borderId="41" xfId="0" applyNumberFormat="1" applyFont="1" applyFill="1" applyBorder="1" applyProtection="1"/>
    <xf numFmtId="0" fontId="0" fillId="2" borderId="0" xfId="0" applyFill="1" applyAlignment="1" applyProtection="1">
      <alignment vertical="top"/>
    </xf>
    <xf numFmtId="0" fontId="0" fillId="0" borderId="0" xfId="0" applyAlignment="1" applyProtection="1">
      <alignment vertical="top"/>
    </xf>
    <xf numFmtId="167" fontId="9" fillId="2" borderId="9" xfId="0" applyNumberFormat="1" applyFont="1" applyFill="1" applyBorder="1" applyAlignment="1" applyProtection="1">
      <alignment horizontal="center" vertical="center"/>
    </xf>
    <xf numFmtId="167" fontId="9" fillId="2" borderId="15" xfId="0" applyNumberFormat="1" applyFont="1" applyFill="1" applyBorder="1" applyAlignment="1" applyProtection="1">
      <alignment horizontal="center" vertical="center"/>
    </xf>
    <xf numFmtId="0" fontId="0" fillId="2" borderId="0" xfId="0" applyFill="1" applyAlignment="1" applyProtection="1">
      <alignment horizontal="center"/>
    </xf>
    <xf numFmtId="43" fontId="9" fillId="2" borderId="13" xfId="1" applyFont="1" applyFill="1" applyBorder="1" applyProtection="1"/>
    <xf numFmtId="9" fontId="9" fillId="2" borderId="0" xfId="0" applyNumberFormat="1" applyFont="1" applyFill="1" applyAlignment="1" applyProtection="1">
      <alignment horizontal="center"/>
    </xf>
    <xf numFmtId="9" fontId="9" fillId="2" borderId="0" xfId="0" applyNumberFormat="1" applyFont="1" applyFill="1" applyAlignment="1" applyProtection="1">
      <alignment horizontal="center"/>
      <protection hidden="1"/>
    </xf>
    <xf numFmtId="9" fontId="9" fillId="2" borderId="0" xfId="0" applyNumberFormat="1" applyFont="1" applyFill="1" applyAlignment="1" applyProtection="1">
      <alignment horizontal="center"/>
      <protection locked="0" hidden="1"/>
    </xf>
    <xf numFmtId="43" fontId="9" fillId="2" borderId="0" xfId="1" applyFont="1" applyFill="1" applyProtection="1">
      <protection hidden="1"/>
    </xf>
    <xf numFmtId="43" fontId="9" fillId="2" borderId="8" xfId="1" applyFont="1" applyFill="1" applyBorder="1" applyProtection="1">
      <protection hidden="1"/>
    </xf>
    <xf numFmtId="43" fontId="9" fillId="2" borderId="0" xfId="1" applyFont="1" applyFill="1" applyBorder="1" applyProtection="1">
      <protection hidden="1"/>
    </xf>
    <xf numFmtId="43" fontId="11" fillId="2" borderId="14" xfId="0" applyNumberFormat="1" applyFont="1" applyFill="1" applyBorder="1" applyProtection="1">
      <protection hidden="1"/>
    </xf>
    <xf numFmtId="43" fontId="11" fillId="2" borderId="41" xfId="0" applyNumberFormat="1" applyFont="1" applyFill="1" applyBorder="1" applyProtection="1">
      <protection hidden="1"/>
    </xf>
    <xf numFmtId="0" fontId="21" fillId="0" borderId="0" xfId="0" applyFont="1" applyAlignment="1">
      <alignment horizontal="center"/>
    </xf>
    <xf numFmtId="170" fontId="21" fillId="0" borderId="0" xfId="1" applyNumberFormat="1" applyFont="1" applyAlignment="1">
      <alignment horizontal="center"/>
    </xf>
    <xf numFmtId="9" fontId="21" fillId="0" borderId="0" xfId="1" applyNumberFormat="1" applyFont="1" applyAlignment="1">
      <alignment horizontal="center"/>
    </xf>
    <xf numFmtId="0" fontId="21" fillId="0" borderId="0" xfId="0" applyFont="1" applyBorder="1" applyAlignment="1">
      <alignment horizontal="center"/>
    </xf>
    <xf numFmtId="170" fontId="21" fillId="0" borderId="0" xfId="0" applyNumberFormat="1" applyFont="1" applyBorder="1" applyAlignment="1">
      <alignment horizontal="center" vertical="center" wrapText="1"/>
    </xf>
    <xf numFmtId="4" fontId="21" fillId="0" borderId="0" xfId="0" applyNumberFormat="1" applyFont="1" applyBorder="1" applyAlignment="1">
      <alignment horizontal="center" vertical="center" wrapText="1"/>
    </xf>
    <xf numFmtId="9" fontId="21" fillId="0" borderId="0" xfId="1" applyNumberFormat="1" applyFont="1" applyAlignment="1">
      <alignment horizontal="center" vertical="center"/>
    </xf>
    <xf numFmtId="0" fontId="21" fillId="0" borderId="0" xfId="0" applyFont="1" applyBorder="1"/>
    <xf numFmtId="0" fontId="21" fillId="0" borderId="0" xfId="0" applyFont="1" applyBorder="1" applyAlignment="1">
      <alignment horizontal="center" vertical="center" wrapText="1"/>
    </xf>
    <xf numFmtId="171" fontId="9" fillId="2" borderId="0" xfId="0" applyNumberFormat="1" applyFont="1" applyFill="1" applyAlignment="1" applyProtection="1">
      <alignment horizontal="center"/>
      <protection locked="0"/>
    </xf>
    <xf numFmtId="171" fontId="9" fillId="2" borderId="0" xfId="0" applyNumberFormat="1" applyFont="1" applyFill="1" applyAlignment="1" applyProtection="1">
      <alignment horizontal="center"/>
    </xf>
    <xf numFmtId="0" fontId="23" fillId="2" borderId="0" xfId="15" applyFont="1" applyFill="1" applyProtection="1"/>
    <xf numFmtId="169" fontId="4" fillId="2" borderId="0" xfId="15" applyNumberFormat="1" applyFill="1" applyAlignment="1" applyProtection="1">
      <alignment horizontal="center"/>
    </xf>
    <xf numFmtId="0" fontId="4" fillId="2" borderId="0" xfId="15" applyFill="1" applyProtection="1"/>
    <xf numFmtId="0" fontId="25" fillId="2" borderId="0" xfId="15" applyFont="1" applyFill="1" applyProtection="1"/>
    <xf numFmtId="0" fontId="4" fillId="2" borderId="0" xfId="15" applyFill="1" applyBorder="1" applyProtection="1"/>
    <xf numFmtId="0" fontId="4" fillId="2" borderId="8" xfId="15" applyFill="1" applyBorder="1" applyProtection="1"/>
    <xf numFmtId="0" fontId="25" fillId="2" borderId="0" xfId="15" applyFont="1" applyFill="1" applyBorder="1" applyAlignment="1" applyProtection="1"/>
    <xf numFmtId="169" fontId="27" fillId="2" borderId="0" xfId="15" applyNumberFormat="1" applyFont="1" applyFill="1" applyAlignment="1" applyProtection="1">
      <alignment horizontal="center"/>
    </xf>
    <xf numFmtId="0" fontId="27" fillId="2" borderId="0" xfId="15" applyFont="1" applyFill="1" applyProtection="1"/>
    <xf numFmtId="9" fontId="0" fillId="2" borderId="0" xfId="0" applyNumberFormat="1" applyFill="1" applyAlignment="1" applyProtection="1">
      <alignment horizontal="center"/>
      <protection locked="0"/>
    </xf>
    <xf numFmtId="0" fontId="24" fillId="2" borderId="0" xfId="15" applyFont="1" applyFill="1" applyAlignment="1" applyProtection="1">
      <alignment horizontal="left" vertical="top" wrapText="1"/>
    </xf>
    <xf numFmtId="0" fontId="8" fillId="2" borderId="0" xfId="24" applyFill="1" applyProtection="1">
      <protection locked="0"/>
    </xf>
    <xf numFmtId="0" fontId="19" fillId="2" borderId="0" xfId="24" applyFont="1" applyFill="1" applyProtection="1">
      <protection locked="0"/>
    </xf>
    <xf numFmtId="49" fontId="16" fillId="5" borderId="43" xfId="24" applyNumberFormat="1" applyFont="1" applyFill="1" applyBorder="1" applyAlignment="1" applyProtection="1">
      <alignment horizontal="center"/>
      <protection locked="0" hidden="1"/>
    </xf>
    <xf numFmtId="49" fontId="16" fillId="5" borderId="38" xfId="24" applyNumberFormat="1" applyFont="1" applyFill="1" applyBorder="1" applyAlignment="1" applyProtection="1">
      <alignment horizontal="center"/>
      <protection locked="0" hidden="1"/>
    </xf>
    <xf numFmtId="0" fontId="8" fillId="5" borderId="42" xfId="24" applyFill="1" applyBorder="1" applyAlignment="1" applyProtection="1">
      <alignment horizontal="center"/>
      <protection locked="0" hidden="1"/>
    </xf>
    <xf numFmtId="0" fontId="8" fillId="5" borderId="36" xfId="24" applyFill="1" applyBorder="1" applyAlignment="1" applyProtection="1">
      <alignment horizontal="center"/>
      <protection locked="0" hidden="1"/>
    </xf>
    <xf numFmtId="0" fontId="8" fillId="5" borderId="7" xfId="24" applyFill="1" applyBorder="1" applyAlignment="1" applyProtection="1">
      <alignment horizontal="center"/>
      <protection locked="0" hidden="1"/>
    </xf>
    <xf numFmtId="0" fontId="8" fillId="5" borderId="40" xfId="24" applyFill="1" applyBorder="1" applyAlignment="1" applyProtection="1">
      <alignment horizontal="center"/>
      <protection locked="0" hidden="1"/>
    </xf>
    <xf numFmtId="0" fontId="17" fillId="8" borderId="1" xfId="0" applyFont="1" applyFill="1" applyBorder="1" applyAlignment="1">
      <alignment horizontal="center"/>
    </xf>
    <xf numFmtId="0" fontId="17" fillId="8" borderId="33" xfId="0" applyFont="1" applyFill="1" applyBorder="1" applyAlignment="1">
      <alignment horizontal="center"/>
    </xf>
    <xf numFmtId="49" fontId="16" fillId="9" borderId="37" xfId="24" applyNumberFormat="1" applyFont="1" applyFill="1" applyBorder="1" applyAlignment="1" applyProtection="1">
      <alignment horizontal="center"/>
      <protection locked="0" hidden="1"/>
    </xf>
    <xf numFmtId="49" fontId="16" fillId="9" borderId="43" xfId="24" applyNumberFormat="1" applyFont="1" applyFill="1" applyBorder="1" applyAlignment="1" applyProtection="1">
      <alignment horizontal="center"/>
      <protection locked="0" hidden="1"/>
    </xf>
    <xf numFmtId="0" fontId="8" fillId="10" borderId="35" xfId="24" applyFill="1" applyBorder="1" applyAlignment="1" applyProtection="1">
      <alignment horizontal="center"/>
      <protection locked="0" hidden="1"/>
    </xf>
    <xf numFmtId="0" fontId="8" fillId="10" borderId="42" xfId="24" applyFill="1" applyBorder="1" applyAlignment="1" applyProtection="1">
      <alignment horizontal="center"/>
      <protection locked="0" hidden="1"/>
    </xf>
    <xf numFmtId="0" fontId="8" fillId="10" borderId="39" xfId="24" applyFill="1" applyBorder="1" applyAlignment="1" applyProtection="1">
      <alignment horizontal="center"/>
      <protection locked="0" hidden="1"/>
    </xf>
    <xf numFmtId="0" fontId="8" fillId="10" borderId="7" xfId="24" applyFill="1" applyBorder="1" applyAlignment="1" applyProtection="1">
      <alignment horizontal="center"/>
      <protection locked="0" hidden="1"/>
    </xf>
    <xf numFmtId="0" fontId="25" fillId="2" borderId="19" xfId="15" applyFont="1" applyFill="1" applyBorder="1" applyAlignment="1" applyProtection="1">
      <alignment horizontal="center"/>
    </xf>
    <xf numFmtId="0" fontId="11" fillId="9" borderId="19" xfId="0" applyFont="1" applyFill="1" applyBorder="1" applyAlignment="1" applyProtection="1">
      <alignment horizontal="left"/>
      <protection locked="0"/>
    </xf>
    <xf numFmtId="0" fontId="24" fillId="2" borderId="0" xfId="15" applyFont="1" applyFill="1" applyAlignment="1" applyProtection="1">
      <alignment horizontal="left" vertical="top" wrapText="1"/>
    </xf>
    <xf numFmtId="0" fontId="24" fillId="2" borderId="0" xfId="15" applyFont="1" applyFill="1" applyAlignment="1" applyProtection="1">
      <alignment horizontal="left" vertical="top"/>
    </xf>
    <xf numFmtId="0" fontId="11" fillId="6" borderId="19" xfId="0" applyFont="1" applyFill="1" applyBorder="1" applyAlignment="1" applyProtection="1">
      <alignment horizontal="left"/>
      <protection locked="0"/>
    </xf>
    <xf numFmtId="0" fontId="11" fillId="9" borderId="19" xfId="0" applyFont="1" applyFill="1" applyBorder="1" applyAlignment="1" applyProtection="1">
      <alignment horizontal="left"/>
    </xf>
  </cellXfs>
  <cellStyles count="42">
    <cellStyle name="Comma" xfId="1" builtinId="3"/>
    <cellStyle name="Comma 2" xfId="3" xr:uid="{00000000-0005-0000-0000-000001000000}"/>
    <cellStyle name="Comma 2 2" xfId="4" xr:uid="{00000000-0005-0000-0000-000002000000}"/>
    <cellStyle name="Comma 3" xfId="5" xr:uid="{00000000-0005-0000-0000-000003000000}"/>
    <cellStyle name="Comma 3 2" xfId="6" xr:uid="{00000000-0005-0000-0000-000004000000}"/>
    <cellStyle name="Comma 4" xfId="7" xr:uid="{00000000-0005-0000-0000-000005000000}"/>
    <cellStyle name="Comma 5" xfId="8" xr:uid="{00000000-0005-0000-0000-000006000000}"/>
    <cellStyle name="Excel Built-in Comma" xfId="9" xr:uid="{00000000-0005-0000-0000-000007000000}"/>
    <cellStyle name="Excel Built-in Normal" xfId="10" xr:uid="{00000000-0005-0000-0000-000008000000}"/>
    <cellStyle name="Excel Built-in Percent" xfId="11" xr:uid="{00000000-0005-0000-0000-000009000000}"/>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Grey" xfId="12" xr:uid="{00000000-0005-0000-0000-00001A000000}"/>
    <cellStyle name="Hyperlink" xfId="24" builtinId="8"/>
    <cellStyle name="Hyperlink 2" xfId="25" xr:uid="{00000000-0005-0000-0000-00001C000000}"/>
    <cellStyle name="Input [yellow]" xfId="13" xr:uid="{00000000-0005-0000-0000-00001D000000}"/>
    <cellStyle name="Normal" xfId="0" builtinId="0"/>
    <cellStyle name="Normal - Style1" xfId="14" xr:uid="{00000000-0005-0000-0000-00001F000000}"/>
    <cellStyle name="Normal 2" xfId="15" xr:uid="{00000000-0005-0000-0000-000020000000}"/>
    <cellStyle name="Normal 2 2" xfId="16" xr:uid="{00000000-0005-0000-0000-000021000000}"/>
    <cellStyle name="Normal 3" xfId="17" xr:uid="{00000000-0005-0000-0000-000022000000}"/>
    <cellStyle name="Normal 4" xfId="18" xr:uid="{00000000-0005-0000-0000-000023000000}"/>
    <cellStyle name="Percent" xfId="2" builtinId="5"/>
    <cellStyle name="Percent [2]" xfId="19" xr:uid="{00000000-0005-0000-0000-000025000000}"/>
    <cellStyle name="Percent 2" xfId="20" xr:uid="{00000000-0005-0000-0000-000026000000}"/>
    <cellStyle name="Percent 2 2" xfId="21" xr:uid="{00000000-0005-0000-0000-000027000000}"/>
    <cellStyle name="Percent 3" xfId="22" xr:uid="{00000000-0005-0000-0000-000028000000}"/>
    <cellStyle name="Percent 4" xfId="23" xr:uid="{00000000-0005-0000-0000-000029000000}"/>
  </cellStyles>
  <dxfs count="0"/>
  <tableStyles count="0" defaultTableStyle="TableStyleMedium2" defaultPivotStyle="PivotStyleLight16"/>
  <colors>
    <mruColors>
      <color rgb="FFE0B688"/>
      <color rgb="FF000099"/>
      <color rgb="FFFFFF99"/>
      <color rgb="FFFFCC66"/>
      <color rgb="FFFF99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143387</xdr:colOff>
      <xdr:row>3</xdr:row>
      <xdr:rowOff>74602</xdr:rowOff>
    </xdr:from>
    <xdr:to>
      <xdr:col>1</xdr:col>
      <xdr:colOff>1270000</xdr:colOff>
      <xdr:row>5</xdr:row>
      <xdr:rowOff>165066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9654" t="24336" r="45758" b="31991"/>
        <a:stretch/>
      </xdr:blipFill>
      <xdr:spPr>
        <a:xfrm>
          <a:off x="757903" y="750570"/>
          <a:ext cx="1126613" cy="582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1314450</xdr:colOff>
      <xdr:row>3</xdr:row>
      <xdr:rowOff>129344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l="9654" t="24336" r="45758" b="31991"/>
        <a:stretch/>
      </xdr:blipFill>
      <xdr:spPr>
        <a:xfrm>
          <a:off x="76200" y="0"/>
          <a:ext cx="1238250" cy="7579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121443</xdr:colOff>
      <xdr:row>0</xdr:row>
      <xdr:rowOff>30616</xdr:rowOff>
    </xdr:from>
    <xdr:to>
      <xdr:col>0</xdr:col>
      <xdr:colOff>1359693</xdr:colOff>
      <xdr:row>3</xdr:row>
      <xdr:rowOff>152136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srcRect l="9654" t="24336" r="45758" b="31991"/>
        <a:stretch/>
      </xdr:blipFill>
      <xdr:spPr>
        <a:xfrm>
          <a:off x="121443" y="30616"/>
          <a:ext cx="1238250" cy="742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121443</xdr:colOff>
      <xdr:row>0</xdr:row>
      <xdr:rowOff>30616</xdr:rowOff>
    </xdr:from>
    <xdr:to>
      <xdr:col>0</xdr:col>
      <xdr:colOff>1359693</xdr:colOff>
      <xdr:row>3</xdr:row>
      <xdr:rowOff>152136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9654" t="24336" r="45758" b="31991"/>
        <a:stretch/>
      </xdr:blipFill>
      <xdr:spPr>
        <a:xfrm>
          <a:off x="121443" y="30616"/>
          <a:ext cx="1238250" cy="750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1314450</xdr:colOff>
      <xdr:row>3</xdr:row>
      <xdr:rowOff>129344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a:srcRect l="9654" t="24336" r="45758" b="31991"/>
        <a:stretch/>
      </xdr:blipFill>
      <xdr:spPr>
        <a:xfrm>
          <a:off x="76200" y="0"/>
          <a:ext cx="1238250" cy="7262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121443</xdr:colOff>
      <xdr:row>0</xdr:row>
      <xdr:rowOff>30616</xdr:rowOff>
    </xdr:from>
    <xdr:to>
      <xdr:col>0</xdr:col>
      <xdr:colOff>1359693</xdr:colOff>
      <xdr:row>3</xdr:row>
      <xdr:rowOff>152136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9654" t="24336" r="45758" b="31991"/>
        <a:stretch/>
      </xdr:blipFill>
      <xdr:spPr>
        <a:xfrm>
          <a:off x="121443" y="30616"/>
          <a:ext cx="1238250" cy="7184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121443</xdr:colOff>
      <xdr:row>0</xdr:row>
      <xdr:rowOff>30616</xdr:rowOff>
    </xdr:from>
    <xdr:to>
      <xdr:col>0</xdr:col>
      <xdr:colOff>1359693</xdr:colOff>
      <xdr:row>3</xdr:row>
      <xdr:rowOff>152136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srcRect l="9654" t="24336" r="45758" b="31991"/>
        <a:stretch/>
      </xdr:blipFill>
      <xdr:spPr>
        <a:xfrm>
          <a:off x="121443" y="30616"/>
          <a:ext cx="1238250" cy="718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Data/4%20NUVALI%20VESTA/VP/Concept%20Approval%20FS/Vesta%2020090706%20Cons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ngela.aulo/Downloads/Lpc-fileserver/budget%202012/DOCUME~1/RNREGA~1/LOCALS~1/Temp/notesE1EF34/2008%20Loans%20&amp;%20Notes%20Payable%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ngela.aulo/Downloads/lpc-fileserver/Budget%202009%20Template/Leisure%20Comm%201/2009%20Opex%20Budget%20Templ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ngela.aulo/Downloads/lpc-fileserver/Budget%202009/raki/templates/1Assumption%20Templat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ngela.aulo/Downloads/lZDELACRUZ/Budget%202008_Due%20Diligence%20Files/2008%20Consolidation/Balance%20Sheets/Balance%20Sheet_POC/2008%20Balance%20Sheet_LPC_PO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ngela.aulo/Downloads/filesvr-03/HOMETOWN%20COMMUNITIES/Documents%20and%20Settings/acer/Local%20Settings/Temp/2007%20BUDGET/2007%20Budget%20Templates/Sales%20Template.New%20Projec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ngela.aulo/Downloads/lpc-fileserver/Budget%202008/2008%20Consolidation_v1/P&amp;L%20and%20Cashflows%20-%20POC/2008%20Financial%20Reports%20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ngela.aulo/Downloads/lpc-fileserver/Budget%202008/Budget%20Templates%20&amp;%20Guidelines/Guidelines/2008_Responsibility%20Centers_V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Data/Sime%20Darby/Financials/2007.08.08/SZ%20Conso%208.8.07%20JD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ngela.aulo/Downloads/lpc-fileserver/Budget%202009/Budget%20Templates%20&amp;%20Guidelines/Templates/revenue%20templates/North%20Ridge%20and%20Peak%20with%20CTS%20Financing/1Assumption%20TemplateN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a.aulo/Downloads/Lpc-fileserver/Budget%202009/2009%20Budget/5%20Year%20Financial%20Model/No%20IPO/Landco_revised%205%20years_without%20IP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pc-fileserver/Budget%202009/Investor%20Relations/First%20Metro%20Investment%20Corp/Scenarios/Scenario%201%20No%20IPO%20@%20P2B%20Equity%20with%20no%20interest/excel%20support%20files_investors%20brief_6Ma7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a.aulo/Downloads/lpc-fileserver/Budget%202008/2007%20BUDGET/2007%20Budget%20Templates/2007%20CAPEX%20BUDGET%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Data/Serendra/Sales/Invento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gela.aulo/Downloads/Lpc-fileserver/Budget%202009/DOCUME~1/RNREGA~1/LOCALS~1/Temp/notesE1EF34/Budget%20Templates%20&amp;%20Guidelines/2008_Responsibility%20Centers_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ngela.aulo/Downloads/filesvr/Budget%202008/DOCUME~1/AEHERN~1/LOCALS~1/Temp/notesE49C89/~67212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Users/Elizabeth%20Carascoso/Desktop/KT%20Bartolome/fr%20Project%20Director/fr%20DEM/Woodridge%20Place%20Ph2_Initial%20runs%20(Linden%20&amp;%20Mahogany)%20adjusted%20201009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ngela.aulo/Downloads/Lpc-fileserver/Budget%202009/DOCUME~1/RNREGA~1/LOCALS~1/Temp/notesE1EF34/2008%20Loans%20&amp;%20Notes%20Payabl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power dbas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databas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LIST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
      <sheetName val="Sheet4"/>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cap interes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P&amp;L (2)"/>
      <sheetName val="revenues by sbu (revised)"/>
      <sheetName val="revenues by sbu"/>
      <sheetName val="sales"/>
      <sheetName val="Conso P&amp;L (trading+hotel) ppt "/>
      <sheetName val="Conso P&amp;L (expanded) ppt "/>
      <sheetName val="Conso P&amp;L (trading) ppt"/>
      <sheetName val="Conso P&amp;L (trading) (2)"/>
      <sheetName val="Conso P&amp;L (trading)"/>
      <sheetName val="market summary"/>
      <sheetName val="equity summary"/>
      <sheetName val="summary"/>
      <sheetName val="Conso P&amp;L"/>
      <sheetName val="Conso Cashflows"/>
      <sheetName val="HO P&amp;L "/>
      <sheetName val="Beach resort P&amp;L"/>
      <sheetName val="Resorts P&amp;L"/>
      <sheetName val="Urban Conso P&amp;L"/>
      <sheetName val="Urban 2 P&amp;L"/>
      <sheetName val="Urban 1 P&amp;L"/>
      <sheetName val="VisMin P&amp;L"/>
      <sheetName val="Hometown P&amp;L"/>
      <sheetName val="Hotels P&amp;L"/>
      <sheetName val="Resorts Cashflows"/>
      <sheetName val="Hometown Cashflows "/>
      <sheetName val="Hotels Cashflows"/>
      <sheetName val="VisMin Cashflows"/>
      <sheetName val="Urban Conso Cashflows"/>
      <sheetName val="Urban 2 Cashflows"/>
      <sheetName val="Urban 1 Cashflows"/>
      <sheetName val="HO Cashflows"/>
      <sheetName val="beach resort Cashflows "/>
      <sheetName val="Conso Cashflows (trading+hotel)"/>
      <sheetName val="Conso Cashflows (trading) ppt"/>
      <sheetName val="Conso Cashflows (trading)"/>
      <sheetName val="Sheet3"/>
      <sheetName val="SALES BY STATUS"/>
      <sheetName val="Chart of Accounts"/>
      <sheetName val="PAYORS"/>
      <sheetName val="TTYPE"/>
      <sheetName val="Control"/>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row r="71">
          <cell r="C71">
            <v>1.5</v>
          </cell>
        </row>
        <row r="72">
          <cell r="C72">
            <v>2</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C databas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
      <sheetName val="Sheet4"/>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
      <sheetName val="Sheet4"/>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5"/>
  <sheetViews>
    <sheetView workbookViewId="0">
      <selection sqref="A1:XFD1048576"/>
    </sheetView>
  </sheetViews>
  <sheetFormatPr baseColWidth="10" defaultColWidth="8.83203125" defaultRowHeight="15"/>
  <cols>
    <col min="1" max="1" width="14.5" style="74" customWidth="1"/>
    <col min="2" max="2" width="13.1640625" style="75" customWidth="1"/>
    <col min="3" max="3" width="14.33203125" style="74" bestFit="1" customWidth="1"/>
    <col min="4" max="4" width="13.33203125" style="75" bestFit="1" customWidth="1"/>
    <col min="5" max="5" width="13.33203125" style="74" bestFit="1" customWidth="1"/>
    <col min="6" max="16384" width="8.83203125" style="74"/>
  </cols>
  <sheetData>
    <row r="1" spans="1:5">
      <c r="A1" s="154"/>
      <c r="B1" s="155"/>
      <c r="C1" s="75"/>
      <c r="D1" s="156"/>
      <c r="E1" s="75"/>
    </row>
    <row r="2" spans="1:5">
      <c r="A2" s="157">
        <v>1016</v>
      </c>
      <c r="B2" s="158">
        <v>76.239999999999995</v>
      </c>
      <c r="C2" s="159">
        <f>((7618000-650000)*1.15)+650000</f>
        <v>8663200</v>
      </c>
      <c r="D2" s="160"/>
      <c r="E2" s="75"/>
    </row>
    <row r="3" spans="1:5">
      <c r="A3" s="161"/>
      <c r="B3" s="162"/>
      <c r="C3" s="159"/>
      <c r="D3" s="160"/>
      <c r="E3" s="75"/>
    </row>
    <row r="4" spans="1:5">
      <c r="A4" s="161"/>
      <c r="B4" s="162"/>
      <c r="C4" s="159"/>
      <c r="D4" s="160"/>
      <c r="E4" s="75"/>
    </row>
    <row r="5" spans="1:5">
      <c r="A5" s="161"/>
      <c r="B5" s="162"/>
      <c r="C5" s="159"/>
      <c r="D5" s="160"/>
      <c r="E5" s="75"/>
    </row>
  </sheetData>
  <sheetProtection password="C931" sheet="1" objects="1" scenarios="1"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F132"/>
  <sheetViews>
    <sheetView zoomScale="112" zoomScaleNormal="112" zoomScalePageLayoutView="112" workbookViewId="0">
      <selection activeCell="J2" sqref="J2"/>
    </sheetView>
  </sheetViews>
  <sheetFormatPr baseColWidth="10" defaultColWidth="8.83203125" defaultRowHeight="15"/>
  <cols>
    <col min="1" max="1" width="22.83203125" style="16" customWidth="1"/>
    <col min="2" max="2" width="14.5" style="16" customWidth="1"/>
    <col min="3" max="3" width="15.6640625" style="16" customWidth="1"/>
    <col min="4" max="5" width="15.6640625" style="16" hidden="1" customWidth="1"/>
    <col min="6" max="6" width="15.6640625" style="16" customWidth="1"/>
    <col min="7" max="7" width="20.1640625" style="16" customWidth="1"/>
    <col min="8" max="8" width="24.33203125" style="16" customWidth="1"/>
    <col min="9" max="9" width="10.5" style="16" bestFit="1" customWidth="1"/>
    <col min="10" max="16384" width="8.83203125" style="16"/>
  </cols>
  <sheetData>
    <row r="1" spans="1:30" ht="20">
      <c r="A1" s="67"/>
      <c r="B1" s="93" t="s">
        <v>106</v>
      </c>
      <c r="C1" s="67"/>
      <c r="D1" s="67"/>
      <c r="E1" s="67"/>
      <c r="F1" s="67"/>
      <c r="G1" s="94" t="s">
        <v>4</v>
      </c>
      <c r="H1" s="67"/>
      <c r="I1" s="67"/>
      <c r="J1" s="67"/>
      <c r="K1" s="67"/>
      <c r="L1" s="67"/>
      <c r="M1" s="67"/>
      <c r="N1" s="67"/>
      <c r="O1" s="67"/>
      <c r="P1" s="67"/>
      <c r="Q1" s="67"/>
      <c r="R1" s="67"/>
      <c r="S1" s="67"/>
      <c r="T1" s="67"/>
      <c r="U1" s="67"/>
      <c r="V1" s="67"/>
      <c r="W1" s="67"/>
      <c r="X1" s="67"/>
      <c r="Y1" s="67"/>
      <c r="Z1" s="67"/>
      <c r="AA1" s="67"/>
      <c r="AB1" s="67"/>
      <c r="AC1" s="67"/>
      <c r="AD1" s="67"/>
    </row>
    <row r="2" spans="1:30">
      <c r="A2" s="67"/>
      <c r="B2" s="95" t="s">
        <v>107</v>
      </c>
      <c r="C2" s="67"/>
      <c r="D2" s="67"/>
      <c r="E2" s="67"/>
      <c r="F2" s="67"/>
      <c r="G2" s="67"/>
      <c r="H2" s="67"/>
      <c r="I2" s="67"/>
      <c r="J2" s="177" t="s">
        <v>42</v>
      </c>
      <c r="K2" s="67"/>
      <c r="L2" s="67"/>
      <c r="M2" s="67"/>
      <c r="N2" s="67"/>
      <c r="O2" s="67"/>
      <c r="P2" s="67"/>
      <c r="Q2" s="67"/>
      <c r="R2" s="67"/>
      <c r="S2" s="67"/>
      <c r="T2" s="67"/>
      <c r="U2" s="67"/>
      <c r="V2" s="67"/>
      <c r="W2" s="67"/>
      <c r="X2" s="67"/>
      <c r="Y2" s="67"/>
      <c r="Z2" s="67"/>
      <c r="AA2" s="67"/>
      <c r="AB2" s="67"/>
      <c r="AC2" s="67"/>
      <c r="AD2" s="67"/>
    </row>
    <row r="3" spans="1:30">
      <c r="A3" s="67"/>
      <c r="B3" s="95" t="s">
        <v>5</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84" t="s">
        <v>0</v>
      </c>
      <c r="B5" s="193">
        <f>'DATA SHEET'!C7</f>
        <v>0</v>
      </c>
      <c r="C5" s="193"/>
      <c r="D5" s="85"/>
      <c r="E5" s="85"/>
      <c r="F5" s="85"/>
      <c r="G5" s="86"/>
      <c r="H5" s="67"/>
      <c r="I5" s="67"/>
      <c r="J5" s="67"/>
      <c r="K5" s="67"/>
      <c r="L5" s="67"/>
      <c r="M5" s="67"/>
      <c r="N5" s="67"/>
      <c r="O5" s="67"/>
      <c r="P5" s="67"/>
      <c r="Q5" s="67"/>
      <c r="R5" s="67"/>
      <c r="S5" s="67"/>
      <c r="T5" s="67"/>
      <c r="U5" s="67"/>
      <c r="V5" s="67"/>
      <c r="W5" s="67"/>
      <c r="X5" s="67"/>
      <c r="Y5" s="67"/>
      <c r="Z5" s="67"/>
      <c r="AA5" s="67"/>
      <c r="AB5" s="67"/>
      <c r="AC5" s="67"/>
      <c r="AD5" s="67"/>
    </row>
    <row r="6" spans="1:30">
      <c r="A6" s="96" t="s">
        <v>1</v>
      </c>
      <c r="B6" s="97">
        <f>VLOOKUP('DATA SHEET'!C9, 'Price List'!A1:C5, 1, FALSE)</f>
        <v>1016</v>
      </c>
      <c r="C6" s="97"/>
      <c r="D6" s="98"/>
      <c r="E6" s="98"/>
      <c r="F6" s="98"/>
      <c r="G6" s="99"/>
      <c r="H6" s="67"/>
      <c r="I6" s="67"/>
      <c r="J6" s="67"/>
      <c r="K6" s="67"/>
      <c r="L6" s="67"/>
      <c r="M6" s="67"/>
      <c r="N6" s="67"/>
      <c r="O6" s="67"/>
      <c r="P6" s="67"/>
      <c r="Q6" s="67"/>
      <c r="R6" s="67"/>
      <c r="S6" s="67"/>
      <c r="T6" s="67"/>
      <c r="U6" s="67"/>
      <c r="V6" s="67"/>
      <c r="W6" s="67"/>
      <c r="X6" s="67"/>
      <c r="Y6" s="67"/>
      <c r="Z6" s="67"/>
      <c r="AA6" s="67"/>
      <c r="AB6" s="67"/>
      <c r="AC6" s="67"/>
      <c r="AD6" s="67"/>
    </row>
    <row r="7" spans="1:30">
      <c r="A7" s="96" t="s">
        <v>6</v>
      </c>
      <c r="B7" s="100">
        <f>VLOOKUP('DATA SHEET'!C9, 'Price List'!A1:C5, 2, FALSE)</f>
        <v>76.239999999999995</v>
      </c>
      <c r="C7" s="100"/>
      <c r="D7" s="98"/>
      <c r="E7" s="98"/>
      <c r="F7" s="98"/>
      <c r="G7" s="99"/>
      <c r="H7" s="67"/>
      <c r="I7" s="67"/>
      <c r="J7" s="67"/>
      <c r="K7" s="67"/>
      <c r="L7" s="67"/>
      <c r="M7" s="67"/>
      <c r="N7" s="67"/>
      <c r="O7" s="67"/>
      <c r="P7" s="67"/>
      <c r="Q7" s="67"/>
      <c r="R7" s="67"/>
      <c r="S7" s="67"/>
      <c r="T7" s="67"/>
      <c r="U7" s="67"/>
      <c r="V7" s="67"/>
      <c r="W7" s="67"/>
      <c r="X7" s="67"/>
      <c r="Y7" s="67"/>
      <c r="Z7" s="67"/>
      <c r="AA7" s="67"/>
      <c r="AB7" s="67"/>
      <c r="AC7" s="67"/>
      <c r="AD7" s="67"/>
    </row>
    <row r="8" spans="1:30">
      <c r="A8" s="96" t="s">
        <v>40</v>
      </c>
      <c r="B8" s="101">
        <f>VLOOKUP('DATA SHEET'!C9, 'Price List'!A1:C5, 3, FALSE)</f>
        <v>8663200</v>
      </c>
      <c r="C8" s="101"/>
      <c r="D8" s="102"/>
      <c r="E8" s="102"/>
      <c r="F8" s="102"/>
      <c r="G8" s="99"/>
      <c r="H8" s="67"/>
      <c r="I8" s="67"/>
      <c r="J8" s="67"/>
      <c r="K8" s="67"/>
      <c r="L8" s="67"/>
      <c r="M8" s="67"/>
      <c r="N8" s="67"/>
      <c r="O8" s="67"/>
      <c r="P8" s="67"/>
      <c r="Q8" s="67"/>
      <c r="R8" s="67"/>
      <c r="S8" s="67"/>
      <c r="T8" s="67"/>
      <c r="U8" s="67"/>
      <c r="V8" s="67"/>
      <c r="W8" s="67"/>
      <c r="X8" s="67"/>
      <c r="Y8" s="67"/>
      <c r="Z8" s="67"/>
      <c r="AA8" s="67"/>
      <c r="AB8" s="67"/>
      <c r="AC8" s="67"/>
      <c r="AD8" s="67"/>
    </row>
    <row r="9" spans="1:30">
      <c r="A9" s="103" t="s">
        <v>7</v>
      </c>
      <c r="B9" s="104" t="s">
        <v>138</v>
      </c>
      <c r="C9" s="104"/>
      <c r="D9" s="105"/>
      <c r="E9" s="105"/>
      <c r="F9" s="105"/>
      <c r="G9" s="106"/>
      <c r="H9" s="67"/>
      <c r="I9" s="67"/>
      <c r="J9" s="67"/>
      <c r="K9" s="67"/>
      <c r="L9" s="67"/>
      <c r="M9" s="67"/>
      <c r="N9" s="67"/>
      <c r="O9" s="67"/>
      <c r="P9" s="67"/>
      <c r="Q9" s="67"/>
      <c r="R9" s="67"/>
      <c r="S9" s="67"/>
      <c r="T9" s="67"/>
      <c r="U9" s="67"/>
      <c r="V9" s="67"/>
      <c r="W9" s="67"/>
      <c r="X9" s="67"/>
      <c r="Y9" s="67"/>
      <c r="Z9" s="67"/>
      <c r="AA9" s="67"/>
      <c r="AB9" s="67"/>
      <c r="AC9" s="67"/>
      <c r="AD9" s="67"/>
    </row>
    <row r="10" spans="1:30">
      <c r="A10" s="67"/>
      <c r="B10" s="67"/>
      <c r="C10" s="67"/>
      <c r="D10" s="107"/>
      <c r="E10" s="107"/>
      <c r="F10" s="107"/>
      <c r="G10" s="10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c r="A11" s="95" t="s">
        <v>8</v>
      </c>
      <c r="B11" s="67"/>
      <c r="C11" s="67"/>
      <c r="D11" s="108"/>
      <c r="E11" s="108"/>
      <c r="F11" s="108"/>
      <c r="G11" s="10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51" t="s">
        <v>105</v>
      </c>
      <c r="B12" s="67"/>
      <c r="C12" s="149">
        <f>B8</f>
        <v>8663200</v>
      </c>
      <c r="D12" s="110"/>
      <c r="E12" s="110"/>
      <c r="F12" s="110"/>
      <c r="G12" s="10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51" t="s">
        <v>150</v>
      </c>
      <c r="B13" s="67"/>
      <c r="C13" s="150">
        <v>650000</v>
      </c>
      <c r="D13" s="110"/>
      <c r="E13" s="110"/>
      <c r="F13" s="110"/>
      <c r="G13" s="10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51"/>
      <c r="B14" s="67"/>
      <c r="C14" s="149">
        <f>C12-C13</f>
        <v>8013200</v>
      </c>
      <c r="D14" s="110"/>
      <c r="E14" s="110"/>
      <c r="F14" s="110"/>
      <c r="G14" s="10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c r="A15" s="51" t="s">
        <v>158</v>
      </c>
      <c r="B15" s="133">
        <v>0.05</v>
      </c>
      <c r="C15" s="150">
        <f>IF(B15&lt;=5%,(C14*B15),"BEYOND MAX DISC.")</f>
        <v>400660</v>
      </c>
      <c r="D15" s="110"/>
      <c r="E15" s="110"/>
      <c r="F15" s="110"/>
      <c r="G15" s="10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c r="A16" s="51"/>
      <c r="B16" s="146"/>
      <c r="C16" s="151">
        <f>C14-C15</f>
        <v>7612540</v>
      </c>
      <c r="D16" s="110"/>
      <c r="E16" s="110"/>
      <c r="F16" s="110"/>
      <c r="G16" s="10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c r="A17" s="51" t="s">
        <v>147</v>
      </c>
      <c r="B17" s="163">
        <v>3.5000000000000003E-2</v>
      </c>
      <c r="C17" s="150">
        <f>IF(B17&lt;=3.5%,(C16*B17),"BEYOND MAX DISC.")</f>
        <v>266438.90000000002</v>
      </c>
      <c r="D17" s="110"/>
      <c r="E17" s="110"/>
      <c r="F17" s="110"/>
      <c r="G17" s="10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c r="A18" s="51"/>
      <c r="B18" s="164"/>
      <c r="C18" s="151">
        <f>C16-C17</f>
        <v>7346101.0999999996</v>
      </c>
      <c r="D18" s="110"/>
      <c r="E18" s="110"/>
      <c r="F18" s="110"/>
      <c r="G18" s="10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c r="A19" s="51" t="s">
        <v>166</v>
      </c>
      <c r="B19" s="164" t="str">
        <f>IF('DATA SHEET'!C8="Repeat Buyer","2%",IF('DATA SHEET'!C8="New Buyer","0%"))</f>
        <v>0%</v>
      </c>
      <c r="C19" s="112">
        <f>IF(B19&gt;2%,((C16-C17))*B19, "maximum of 2%")</f>
        <v>0</v>
      </c>
      <c r="D19" s="110"/>
      <c r="E19" s="110"/>
      <c r="F19" s="110"/>
      <c r="G19" s="10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c r="A20" s="51"/>
      <c r="B20" s="146"/>
      <c r="C20" s="151">
        <f>C18-C19</f>
        <v>7346101.0999999996</v>
      </c>
      <c r="D20" s="110"/>
      <c r="E20" s="110"/>
      <c r="F20" s="110"/>
      <c r="G20" s="10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c r="A21" s="51" t="s">
        <v>143</v>
      </c>
      <c r="B21" s="146">
        <v>0.05</v>
      </c>
      <c r="C21" s="150">
        <f>(C20/1.12)*B21</f>
        <v>327950.94196428568</v>
      </c>
      <c r="D21" s="110"/>
      <c r="E21" s="110"/>
      <c r="F21" s="110"/>
      <c r="G21" s="10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ht="16" thickBot="1">
      <c r="A22" s="95" t="s">
        <v>144</v>
      </c>
      <c r="B22" s="95"/>
      <c r="C22" s="153">
        <f>SUM(C20:C21)</f>
        <v>7674052.0419642851</v>
      </c>
      <c r="D22" s="114"/>
      <c r="E22" s="114"/>
      <c r="F22" s="114"/>
      <c r="G22" s="115"/>
      <c r="H22" s="116"/>
      <c r="I22" s="67"/>
      <c r="J22" s="67"/>
      <c r="K22" s="67"/>
      <c r="L22" s="67"/>
      <c r="M22" s="67"/>
      <c r="N22" s="67"/>
      <c r="O22" s="67"/>
      <c r="P22" s="67"/>
      <c r="Q22" s="67"/>
      <c r="R22" s="67"/>
      <c r="S22" s="67"/>
      <c r="T22" s="67"/>
      <c r="U22" s="67"/>
      <c r="V22" s="67"/>
      <c r="W22" s="67"/>
      <c r="X22" s="67"/>
      <c r="Y22" s="67"/>
      <c r="Z22" s="67"/>
      <c r="AA22" s="67"/>
      <c r="AB22" s="67"/>
      <c r="AC22" s="67"/>
      <c r="AD22" s="67"/>
    </row>
    <row r="23" spans="1:30" ht="16" thickTop="1">
      <c r="A23" s="67"/>
      <c r="B23" s="117"/>
      <c r="C23" s="129"/>
      <c r="D23" s="115"/>
      <c r="E23" s="115"/>
      <c r="F23" s="115"/>
      <c r="G23" s="119"/>
      <c r="H23" s="67"/>
      <c r="I23" s="67"/>
      <c r="J23" s="67"/>
      <c r="K23" s="67"/>
      <c r="L23" s="67"/>
      <c r="M23" s="67"/>
      <c r="N23" s="67"/>
      <c r="O23" s="67"/>
      <c r="P23" s="67"/>
      <c r="Q23" s="67"/>
      <c r="R23" s="67"/>
      <c r="S23" s="67"/>
      <c r="T23" s="67"/>
      <c r="U23" s="67"/>
      <c r="V23" s="67"/>
      <c r="W23" s="67"/>
      <c r="X23" s="67"/>
      <c r="Y23" s="67"/>
      <c r="Z23" s="67"/>
      <c r="AA23" s="67"/>
      <c r="AB23" s="67"/>
      <c r="AC23" s="67"/>
      <c r="AD23" s="67"/>
    </row>
    <row r="24" spans="1:30">
      <c r="A24" s="87" t="s">
        <v>9</v>
      </c>
      <c r="B24" s="87" t="s">
        <v>10</v>
      </c>
      <c r="C24" s="87" t="s">
        <v>11</v>
      </c>
      <c r="D24" s="87" t="s">
        <v>145</v>
      </c>
      <c r="E24" s="87" t="s">
        <v>140</v>
      </c>
      <c r="F24" s="87" t="s">
        <v>146</v>
      </c>
      <c r="G24" s="87" t="s">
        <v>13</v>
      </c>
      <c r="H24" s="67"/>
      <c r="I24" s="67"/>
      <c r="J24" s="67"/>
      <c r="K24" s="67"/>
      <c r="L24" s="67"/>
      <c r="M24" s="67"/>
      <c r="N24" s="67"/>
      <c r="O24" s="67"/>
      <c r="P24" s="67"/>
      <c r="Q24" s="67"/>
      <c r="R24" s="67"/>
      <c r="S24" s="67"/>
      <c r="T24" s="67"/>
      <c r="U24" s="67"/>
      <c r="V24" s="67"/>
      <c r="W24" s="67"/>
      <c r="X24" s="67"/>
      <c r="Y24" s="67"/>
      <c r="Z24" s="67"/>
      <c r="AA24" s="67"/>
      <c r="AB24" s="67"/>
      <c r="AC24" s="67"/>
      <c r="AD24" s="67"/>
    </row>
    <row r="25" spans="1:30">
      <c r="A25" s="120">
        <v>0</v>
      </c>
      <c r="B25" s="143">
        <f>'DATA SHEET'!C12</f>
        <v>44075</v>
      </c>
      <c r="C25" s="120" t="s">
        <v>14</v>
      </c>
      <c r="D25" s="121">
        <v>100000</v>
      </c>
      <c r="E25" s="121">
        <v>0</v>
      </c>
      <c r="F25" s="121">
        <f>SUM(D25:E25)</f>
        <v>100000</v>
      </c>
      <c r="G25" s="122">
        <f>C22-F25</f>
        <v>7574052.0419642851</v>
      </c>
      <c r="H25" s="67"/>
      <c r="I25" s="67"/>
      <c r="J25" s="67"/>
      <c r="K25" s="67"/>
      <c r="L25" s="67"/>
      <c r="M25" s="67"/>
      <c r="N25" s="67"/>
      <c r="O25" s="67"/>
      <c r="P25" s="67"/>
      <c r="Q25" s="67"/>
      <c r="R25" s="67"/>
      <c r="S25" s="67"/>
      <c r="T25" s="67"/>
      <c r="U25" s="67"/>
      <c r="V25" s="67"/>
      <c r="W25" s="67"/>
      <c r="X25" s="67"/>
      <c r="Y25" s="67"/>
      <c r="Z25" s="67"/>
      <c r="AA25" s="67"/>
      <c r="AB25" s="67"/>
      <c r="AC25" s="67"/>
      <c r="AD25" s="67"/>
    </row>
    <row r="26" spans="1:30">
      <c r="A26" s="123">
        <v>1</v>
      </c>
      <c r="B26" s="142">
        <f>EDATE(B25,1)</f>
        <v>44105</v>
      </c>
      <c r="C26" s="123" t="s">
        <v>35</v>
      </c>
      <c r="D26" s="126">
        <f>ROUND(((C20*0.1)-D25)/1,3)</f>
        <v>634610.11</v>
      </c>
      <c r="E26" s="126">
        <f>(C21*0.1)/1</f>
        <v>32795.094196428567</v>
      </c>
      <c r="F26" s="126">
        <f>SUM(D26:E26)</f>
        <v>667405.20419642853</v>
      </c>
      <c r="G26" s="125">
        <f>G25-F26</f>
        <v>6906646.8377678562</v>
      </c>
      <c r="H26" s="67"/>
      <c r="I26" s="130"/>
      <c r="J26" s="67"/>
      <c r="K26" s="67"/>
      <c r="L26" s="67"/>
      <c r="M26" s="67"/>
      <c r="N26" s="67"/>
      <c r="O26" s="67"/>
      <c r="P26" s="67"/>
      <c r="Q26" s="67"/>
      <c r="R26" s="67"/>
      <c r="S26" s="67"/>
      <c r="T26" s="67"/>
      <c r="U26" s="67"/>
      <c r="V26" s="67"/>
      <c r="W26" s="67"/>
      <c r="X26" s="67"/>
      <c r="Y26" s="67"/>
      <c r="Z26" s="67"/>
      <c r="AA26" s="67"/>
      <c r="AB26" s="67"/>
      <c r="AC26" s="67"/>
      <c r="AD26" s="67"/>
    </row>
    <row r="27" spans="1:30">
      <c r="A27" s="123">
        <v>2</v>
      </c>
      <c r="B27" s="142">
        <f t="shared" ref="B27:B63" si="0">EDATE(B26,1)</f>
        <v>44136</v>
      </c>
      <c r="C27" s="123" t="s">
        <v>15</v>
      </c>
      <c r="D27" s="124">
        <f>(C20*0.4)/36</f>
        <v>81623.345555555556</v>
      </c>
      <c r="E27" s="124">
        <f>(C21*0.4)/36</f>
        <v>3643.8993551587296</v>
      </c>
      <c r="F27" s="126">
        <f t="shared" ref="F27:F62" si="1">SUM(D27:E27)</f>
        <v>85267.244910714289</v>
      </c>
      <c r="G27" s="125">
        <f t="shared" ref="G27:G63" si="2">G26-F27</f>
        <v>6821379.592857142</v>
      </c>
      <c r="H27" s="67"/>
      <c r="I27" s="67"/>
      <c r="J27" s="67"/>
      <c r="K27" s="67"/>
      <c r="L27" s="67"/>
      <c r="M27" s="67"/>
      <c r="N27" s="67"/>
      <c r="O27" s="67"/>
      <c r="P27" s="67"/>
      <c r="Q27" s="67"/>
      <c r="R27" s="67"/>
      <c r="S27" s="67"/>
      <c r="T27" s="67"/>
      <c r="U27" s="67"/>
      <c r="V27" s="67"/>
      <c r="W27" s="67"/>
      <c r="X27" s="67"/>
      <c r="Y27" s="67"/>
      <c r="Z27" s="67"/>
      <c r="AA27" s="67"/>
      <c r="AB27" s="67"/>
      <c r="AC27" s="67"/>
      <c r="AD27" s="67"/>
    </row>
    <row r="28" spans="1:30">
      <c r="A28" s="123">
        <v>3</v>
      </c>
      <c r="B28" s="142">
        <f t="shared" si="0"/>
        <v>44166</v>
      </c>
      <c r="C28" s="123" t="s">
        <v>16</v>
      </c>
      <c r="D28" s="126">
        <f>D27</f>
        <v>81623.345555555556</v>
      </c>
      <c r="E28" s="126">
        <f>E27</f>
        <v>3643.8993551587296</v>
      </c>
      <c r="F28" s="126">
        <f t="shared" si="1"/>
        <v>85267.244910714289</v>
      </c>
      <c r="G28" s="125">
        <f t="shared" si="2"/>
        <v>6736112.3479464278</v>
      </c>
      <c r="H28" s="67"/>
      <c r="I28" s="67"/>
      <c r="J28" s="67"/>
      <c r="K28" s="67"/>
      <c r="L28" s="67"/>
      <c r="M28" s="67"/>
      <c r="N28" s="67"/>
      <c r="O28" s="67"/>
      <c r="P28" s="67"/>
      <c r="Q28" s="67"/>
      <c r="R28" s="67"/>
      <c r="S28" s="67"/>
      <c r="T28" s="67"/>
      <c r="U28" s="67"/>
      <c r="V28" s="67"/>
      <c r="W28" s="67"/>
      <c r="X28" s="67"/>
      <c r="Y28" s="67"/>
      <c r="Z28" s="67"/>
      <c r="AA28" s="67"/>
      <c r="AB28" s="67"/>
      <c r="AC28" s="67"/>
      <c r="AD28" s="67"/>
    </row>
    <row r="29" spans="1:30">
      <c r="A29" s="123">
        <v>4</v>
      </c>
      <c r="B29" s="142">
        <f t="shared" si="0"/>
        <v>44197</v>
      </c>
      <c r="C29" s="123" t="s">
        <v>17</v>
      </c>
      <c r="D29" s="126">
        <f t="shared" ref="D29:E44" si="3">D28</f>
        <v>81623.345555555556</v>
      </c>
      <c r="E29" s="126">
        <f t="shared" si="3"/>
        <v>3643.8993551587296</v>
      </c>
      <c r="F29" s="126">
        <f t="shared" si="1"/>
        <v>85267.244910714289</v>
      </c>
      <c r="G29" s="125">
        <f t="shared" si="2"/>
        <v>6650845.1030357135</v>
      </c>
      <c r="H29" s="67"/>
      <c r="I29" s="67"/>
      <c r="J29" s="67"/>
      <c r="K29" s="67"/>
      <c r="L29" s="67"/>
      <c r="M29" s="67"/>
      <c r="N29" s="67"/>
      <c r="O29" s="67"/>
      <c r="P29" s="67"/>
      <c r="Q29" s="67"/>
      <c r="R29" s="67"/>
      <c r="S29" s="67"/>
      <c r="T29" s="67"/>
      <c r="U29" s="67"/>
      <c r="V29" s="67"/>
      <c r="W29" s="67"/>
      <c r="X29" s="67"/>
      <c r="Y29" s="67"/>
      <c r="Z29" s="67"/>
      <c r="AA29" s="67"/>
      <c r="AB29" s="67"/>
      <c r="AC29" s="67"/>
      <c r="AD29" s="67"/>
    </row>
    <row r="30" spans="1:30">
      <c r="A30" s="123">
        <v>5</v>
      </c>
      <c r="B30" s="142">
        <f t="shared" si="0"/>
        <v>44228</v>
      </c>
      <c r="C30" s="123" t="s">
        <v>18</v>
      </c>
      <c r="D30" s="126">
        <f t="shared" si="3"/>
        <v>81623.345555555556</v>
      </c>
      <c r="E30" s="126">
        <f t="shared" si="3"/>
        <v>3643.8993551587296</v>
      </c>
      <c r="F30" s="126">
        <f t="shared" si="1"/>
        <v>85267.244910714289</v>
      </c>
      <c r="G30" s="125">
        <f t="shared" si="2"/>
        <v>6565577.8581249993</v>
      </c>
      <c r="H30" s="67"/>
      <c r="I30" s="67"/>
      <c r="J30" s="67"/>
      <c r="K30" s="67"/>
      <c r="L30" s="67"/>
      <c r="M30" s="67"/>
      <c r="N30" s="67"/>
      <c r="O30" s="67"/>
      <c r="P30" s="67"/>
      <c r="Q30" s="67"/>
      <c r="R30" s="67"/>
      <c r="S30" s="67"/>
      <c r="T30" s="67"/>
      <c r="U30" s="67"/>
      <c r="V30" s="67"/>
      <c r="W30" s="67"/>
      <c r="X30" s="67"/>
      <c r="Y30" s="67"/>
      <c r="Z30" s="67"/>
      <c r="AA30" s="67"/>
      <c r="AB30" s="67"/>
      <c r="AC30" s="67"/>
      <c r="AD30" s="67"/>
    </row>
    <row r="31" spans="1:30">
      <c r="A31" s="123">
        <v>6</v>
      </c>
      <c r="B31" s="142">
        <f t="shared" si="0"/>
        <v>44256</v>
      </c>
      <c r="C31" s="123" t="s">
        <v>19</v>
      </c>
      <c r="D31" s="126">
        <f t="shared" si="3"/>
        <v>81623.345555555556</v>
      </c>
      <c r="E31" s="126">
        <f t="shared" si="3"/>
        <v>3643.8993551587296</v>
      </c>
      <c r="F31" s="126">
        <f t="shared" si="1"/>
        <v>85267.244910714289</v>
      </c>
      <c r="G31" s="125">
        <f t="shared" si="2"/>
        <v>6480310.6132142851</v>
      </c>
      <c r="H31" s="67"/>
      <c r="I31" s="67"/>
      <c r="J31" s="67"/>
      <c r="K31" s="67"/>
      <c r="L31" s="67"/>
      <c r="M31" s="67"/>
      <c r="N31" s="67"/>
      <c r="O31" s="67"/>
      <c r="P31" s="67"/>
      <c r="Q31" s="67"/>
      <c r="R31" s="67"/>
      <c r="S31" s="67"/>
      <c r="T31" s="67"/>
      <c r="U31" s="67"/>
      <c r="V31" s="67"/>
      <c r="W31" s="67"/>
      <c r="X31" s="67"/>
      <c r="Y31" s="67"/>
      <c r="Z31" s="67"/>
      <c r="AA31" s="67"/>
      <c r="AB31" s="67"/>
      <c r="AC31" s="67"/>
      <c r="AD31" s="67"/>
    </row>
    <row r="32" spans="1:30">
      <c r="A32" s="123">
        <v>7</v>
      </c>
      <c r="B32" s="142">
        <f t="shared" si="0"/>
        <v>44287</v>
      </c>
      <c r="C32" s="123" t="s">
        <v>20</v>
      </c>
      <c r="D32" s="126">
        <f t="shared" si="3"/>
        <v>81623.345555555556</v>
      </c>
      <c r="E32" s="126">
        <f t="shared" si="3"/>
        <v>3643.8993551587296</v>
      </c>
      <c r="F32" s="126">
        <f t="shared" si="1"/>
        <v>85267.244910714289</v>
      </c>
      <c r="G32" s="125">
        <f t="shared" si="2"/>
        <v>6395043.3683035709</v>
      </c>
      <c r="H32" s="67"/>
      <c r="I32" s="67"/>
      <c r="J32" s="67"/>
      <c r="K32" s="67"/>
      <c r="L32" s="67"/>
      <c r="M32" s="67"/>
      <c r="N32" s="67"/>
      <c r="O32" s="67"/>
      <c r="P32" s="67"/>
      <c r="Q32" s="67"/>
      <c r="R32" s="67"/>
      <c r="S32" s="67"/>
      <c r="T32" s="67"/>
      <c r="U32" s="67"/>
      <c r="V32" s="67"/>
      <c r="W32" s="67"/>
      <c r="X32" s="67"/>
      <c r="Y32" s="67"/>
      <c r="Z32" s="67"/>
      <c r="AA32" s="67"/>
      <c r="AB32" s="67"/>
      <c r="AC32" s="67"/>
      <c r="AD32" s="67"/>
    </row>
    <row r="33" spans="1:30">
      <c r="A33" s="123">
        <v>8</v>
      </c>
      <c r="B33" s="142">
        <f t="shared" si="0"/>
        <v>44317</v>
      </c>
      <c r="C33" s="123" t="s">
        <v>21</v>
      </c>
      <c r="D33" s="126">
        <f t="shared" si="3"/>
        <v>81623.345555555556</v>
      </c>
      <c r="E33" s="126">
        <f t="shared" si="3"/>
        <v>3643.8993551587296</v>
      </c>
      <c r="F33" s="126">
        <f t="shared" si="1"/>
        <v>85267.244910714289</v>
      </c>
      <c r="G33" s="125">
        <f t="shared" si="2"/>
        <v>6309776.1233928567</v>
      </c>
      <c r="H33" s="67"/>
      <c r="I33" s="67"/>
      <c r="J33" s="67"/>
      <c r="K33" s="67"/>
      <c r="L33" s="67"/>
      <c r="M33" s="67"/>
      <c r="N33" s="67"/>
      <c r="O33" s="67"/>
      <c r="P33" s="67"/>
      <c r="Q33" s="67"/>
      <c r="R33" s="67"/>
      <c r="S33" s="67"/>
      <c r="T33" s="67"/>
      <c r="U33" s="67"/>
      <c r="V33" s="67"/>
      <c r="W33" s="67"/>
      <c r="X33" s="67"/>
      <c r="Y33" s="67"/>
      <c r="Z33" s="67"/>
      <c r="AA33" s="67"/>
      <c r="AB33" s="67"/>
      <c r="AC33" s="67"/>
      <c r="AD33" s="67"/>
    </row>
    <row r="34" spans="1:30">
      <c r="A34" s="123">
        <v>9</v>
      </c>
      <c r="B34" s="142">
        <f t="shared" si="0"/>
        <v>44348</v>
      </c>
      <c r="C34" s="123" t="s">
        <v>22</v>
      </c>
      <c r="D34" s="126">
        <f t="shared" si="3"/>
        <v>81623.345555555556</v>
      </c>
      <c r="E34" s="126">
        <f t="shared" si="3"/>
        <v>3643.8993551587296</v>
      </c>
      <c r="F34" s="126">
        <f t="shared" si="1"/>
        <v>85267.244910714289</v>
      </c>
      <c r="G34" s="125">
        <f t="shared" si="2"/>
        <v>6224508.8784821425</v>
      </c>
      <c r="H34" s="67"/>
      <c r="I34" s="67"/>
      <c r="J34" s="67"/>
      <c r="K34" s="67"/>
      <c r="L34" s="67"/>
      <c r="M34" s="67"/>
      <c r="N34" s="67"/>
      <c r="O34" s="67"/>
      <c r="P34" s="67"/>
      <c r="Q34" s="67"/>
      <c r="R34" s="67"/>
      <c r="S34" s="67"/>
      <c r="T34" s="67"/>
      <c r="U34" s="67"/>
      <c r="V34" s="67"/>
      <c r="W34" s="67"/>
      <c r="X34" s="67"/>
      <c r="Y34" s="67"/>
      <c r="Z34" s="67"/>
      <c r="AA34" s="67"/>
      <c r="AB34" s="67"/>
      <c r="AC34" s="67"/>
      <c r="AD34" s="67"/>
    </row>
    <row r="35" spans="1:30">
      <c r="A35" s="123">
        <v>10</v>
      </c>
      <c r="B35" s="142">
        <f t="shared" si="0"/>
        <v>44378</v>
      </c>
      <c r="C35" s="123" t="s">
        <v>23</v>
      </c>
      <c r="D35" s="126">
        <f t="shared" si="3"/>
        <v>81623.345555555556</v>
      </c>
      <c r="E35" s="126">
        <f t="shared" si="3"/>
        <v>3643.8993551587296</v>
      </c>
      <c r="F35" s="126">
        <f t="shared" si="1"/>
        <v>85267.244910714289</v>
      </c>
      <c r="G35" s="125">
        <f t="shared" si="2"/>
        <v>6139241.6335714282</v>
      </c>
      <c r="H35" s="67"/>
      <c r="I35" s="67"/>
      <c r="J35" s="67"/>
      <c r="K35" s="67"/>
      <c r="L35" s="67"/>
      <c r="M35" s="67"/>
      <c r="N35" s="67"/>
      <c r="O35" s="67"/>
      <c r="P35" s="67"/>
      <c r="Q35" s="67"/>
      <c r="R35" s="67"/>
      <c r="S35" s="67"/>
      <c r="T35" s="67"/>
      <c r="U35" s="67"/>
      <c r="V35" s="67"/>
      <c r="W35" s="67"/>
      <c r="X35" s="67"/>
      <c r="Y35" s="67"/>
      <c r="Z35" s="67"/>
      <c r="AA35" s="67"/>
      <c r="AB35" s="67"/>
      <c r="AC35" s="67"/>
      <c r="AD35" s="67"/>
    </row>
    <row r="36" spans="1:30">
      <c r="A36" s="123">
        <v>11</v>
      </c>
      <c r="B36" s="142">
        <f t="shared" si="0"/>
        <v>44409</v>
      </c>
      <c r="C36" s="123" t="s">
        <v>24</v>
      </c>
      <c r="D36" s="126">
        <f t="shared" si="3"/>
        <v>81623.345555555556</v>
      </c>
      <c r="E36" s="126">
        <f t="shared" si="3"/>
        <v>3643.8993551587296</v>
      </c>
      <c r="F36" s="126">
        <f t="shared" si="1"/>
        <v>85267.244910714289</v>
      </c>
      <c r="G36" s="125">
        <f t="shared" si="2"/>
        <v>6053974.388660714</v>
      </c>
      <c r="H36" s="67"/>
      <c r="I36" s="67"/>
      <c r="J36" s="67"/>
      <c r="K36" s="67"/>
      <c r="L36" s="67"/>
      <c r="M36" s="67"/>
      <c r="N36" s="67"/>
      <c r="O36" s="67"/>
      <c r="P36" s="67"/>
      <c r="Q36" s="67"/>
      <c r="R36" s="67"/>
      <c r="S36" s="67"/>
      <c r="T36" s="67"/>
      <c r="U36" s="67"/>
      <c r="V36" s="67"/>
      <c r="W36" s="67"/>
      <c r="X36" s="67"/>
      <c r="Y36" s="67"/>
      <c r="Z36" s="67"/>
      <c r="AA36" s="67"/>
      <c r="AB36" s="67"/>
      <c r="AC36" s="67"/>
      <c r="AD36" s="67"/>
    </row>
    <row r="37" spans="1:30">
      <c r="A37" s="123">
        <v>12</v>
      </c>
      <c r="B37" s="142">
        <f t="shared" si="0"/>
        <v>44440</v>
      </c>
      <c r="C37" s="123" t="s">
        <v>25</v>
      </c>
      <c r="D37" s="126">
        <f t="shared" si="3"/>
        <v>81623.345555555556</v>
      </c>
      <c r="E37" s="126">
        <f t="shared" si="3"/>
        <v>3643.8993551587296</v>
      </c>
      <c r="F37" s="126">
        <f t="shared" si="1"/>
        <v>85267.244910714289</v>
      </c>
      <c r="G37" s="125">
        <f t="shared" si="2"/>
        <v>5968707.1437499998</v>
      </c>
      <c r="H37" s="67"/>
      <c r="I37" s="67"/>
      <c r="J37" s="67"/>
      <c r="K37" s="67"/>
      <c r="L37" s="67"/>
      <c r="M37" s="67"/>
      <c r="N37" s="67"/>
      <c r="O37" s="67"/>
      <c r="P37" s="67"/>
      <c r="Q37" s="67"/>
      <c r="R37" s="67"/>
      <c r="S37" s="67"/>
      <c r="T37" s="67"/>
      <c r="U37" s="67"/>
      <c r="V37" s="67"/>
      <c r="W37" s="67"/>
      <c r="X37" s="67"/>
      <c r="Y37" s="67"/>
      <c r="Z37" s="67"/>
      <c r="AA37" s="67"/>
      <c r="AB37" s="67"/>
      <c r="AC37" s="67"/>
      <c r="AD37" s="67"/>
    </row>
    <row r="38" spans="1:30">
      <c r="A38" s="123">
        <v>13</v>
      </c>
      <c r="B38" s="142">
        <f t="shared" si="0"/>
        <v>44470</v>
      </c>
      <c r="C38" s="123" t="s">
        <v>26</v>
      </c>
      <c r="D38" s="126">
        <f t="shared" si="3"/>
        <v>81623.345555555556</v>
      </c>
      <c r="E38" s="126">
        <f t="shared" si="3"/>
        <v>3643.8993551587296</v>
      </c>
      <c r="F38" s="126">
        <f t="shared" si="1"/>
        <v>85267.244910714289</v>
      </c>
      <c r="G38" s="125">
        <f t="shared" si="2"/>
        <v>5883439.8988392856</v>
      </c>
      <c r="H38" s="67"/>
      <c r="I38" s="67"/>
      <c r="J38" s="67"/>
      <c r="K38" s="67"/>
      <c r="L38" s="67"/>
      <c r="M38" s="67"/>
      <c r="N38" s="67"/>
      <c r="O38" s="67"/>
      <c r="P38" s="67"/>
      <c r="Q38" s="67"/>
      <c r="R38" s="67"/>
      <c r="S38" s="67"/>
      <c r="T38" s="67"/>
      <c r="U38" s="67"/>
      <c r="V38" s="67"/>
      <c r="W38" s="67"/>
      <c r="X38" s="67"/>
      <c r="Y38" s="67"/>
      <c r="Z38" s="67"/>
      <c r="AA38" s="67"/>
      <c r="AB38" s="67"/>
      <c r="AC38" s="67"/>
      <c r="AD38" s="67"/>
    </row>
    <row r="39" spans="1:30">
      <c r="A39" s="123">
        <v>14</v>
      </c>
      <c r="B39" s="142">
        <f t="shared" si="0"/>
        <v>44501</v>
      </c>
      <c r="C39" s="123" t="s">
        <v>113</v>
      </c>
      <c r="D39" s="126">
        <f t="shared" si="3"/>
        <v>81623.345555555556</v>
      </c>
      <c r="E39" s="126">
        <f t="shared" si="3"/>
        <v>3643.8993551587296</v>
      </c>
      <c r="F39" s="126">
        <f t="shared" si="1"/>
        <v>85267.244910714289</v>
      </c>
      <c r="G39" s="125">
        <f t="shared" si="2"/>
        <v>5798172.6539285714</v>
      </c>
      <c r="H39" s="67"/>
      <c r="I39" s="67"/>
      <c r="J39" s="67"/>
      <c r="K39" s="67"/>
      <c r="L39" s="67"/>
      <c r="M39" s="67"/>
      <c r="N39" s="67"/>
      <c r="O39" s="67"/>
      <c r="P39" s="67"/>
      <c r="Q39" s="67"/>
      <c r="R39" s="67"/>
      <c r="S39" s="67"/>
      <c r="T39" s="67"/>
      <c r="U39" s="67"/>
      <c r="V39" s="67"/>
      <c r="W39" s="67"/>
      <c r="X39" s="67"/>
      <c r="Y39" s="67"/>
      <c r="Z39" s="67"/>
      <c r="AA39" s="67"/>
      <c r="AB39" s="67"/>
      <c r="AC39" s="67"/>
      <c r="AD39" s="67"/>
    </row>
    <row r="40" spans="1:30">
      <c r="A40" s="123">
        <v>15</v>
      </c>
      <c r="B40" s="142">
        <f t="shared" si="0"/>
        <v>44531</v>
      </c>
      <c r="C40" s="123" t="s">
        <v>114</v>
      </c>
      <c r="D40" s="126">
        <f t="shared" si="3"/>
        <v>81623.345555555556</v>
      </c>
      <c r="E40" s="126">
        <f t="shared" si="3"/>
        <v>3643.8993551587296</v>
      </c>
      <c r="F40" s="126">
        <f t="shared" si="1"/>
        <v>85267.244910714289</v>
      </c>
      <c r="G40" s="125">
        <f t="shared" si="2"/>
        <v>5712905.4090178572</v>
      </c>
      <c r="H40" s="67"/>
      <c r="I40" s="67"/>
      <c r="J40" s="67"/>
      <c r="K40" s="67"/>
      <c r="L40" s="67"/>
      <c r="M40" s="67"/>
      <c r="N40" s="67"/>
      <c r="O40" s="67"/>
      <c r="P40" s="67"/>
      <c r="Q40" s="67"/>
      <c r="R40" s="67"/>
      <c r="S40" s="67"/>
      <c r="T40" s="67"/>
      <c r="U40" s="67"/>
      <c r="V40" s="67"/>
      <c r="W40" s="67"/>
      <c r="X40" s="67"/>
      <c r="Y40" s="67"/>
      <c r="Z40" s="67"/>
      <c r="AA40" s="67"/>
      <c r="AB40" s="67"/>
      <c r="AC40" s="67"/>
      <c r="AD40" s="67"/>
    </row>
    <row r="41" spans="1:30">
      <c r="A41" s="123">
        <v>16</v>
      </c>
      <c r="B41" s="142">
        <f t="shared" si="0"/>
        <v>44562</v>
      </c>
      <c r="C41" s="123" t="s">
        <v>115</v>
      </c>
      <c r="D41" s="126">
        <f t="shared" si="3"/>
        <v>81623.345555555556</v>
      </c>
      <c r="E41" s="126">
        <f t="shared" si="3"/>
        <v>3643.8993551587296</v>
      </c>
      <c r="F41" s="126">
        <f t="shared" si="1"/>
        <v>85267.244910714289</v>
      </c>
      <c r="G41" s="125">
        <f t="shared" si="2"/>
        <v>5627638.1641071429</v>
      </c>
      <c r="H41" s="67"/>
      <c r="I41" s="67"/>
      <c r="J41" s="67"/>
      <c r="K41" s="67"/>
      <c r="L41" s="67"/>
      <c r="M41" s="67"/>
      <c r="N41" s="67"/>
      <c r="O41" s="67"/>
      <c r="P41" s="67"/>
      <c r="Q41" s="67"/>
      <c r="R41" s="67"/>
      <c r="S41" s="67"/>
      <c r="T41" s="67"/>
      <c r="U41" s="67"/>
      <c r="V41" s="67"/>
      <c r="W41" s="67"/>
      <c r="X41" s="67"/>
      <c r="Y41" s="67"/>
      <c r="Z41" s="67"/>
      <c r="AA41" s="67"/>
      <c r="AB41" s="67"/>
      <c r="AC41" s="67"/>
      <c r="AD41" s="67"/>
    </row>
    <row r="42" spans="1:30">
      <c r="A42" s="123">
        <v>17</v>
      </c>
      <c r="B42" s="142">
        <f t="shared" si="0"/>
        <v>44593</v>
      </c>
      <c r="C42" s="123" t="s">
        <v>116</v>
      </c>
      <c r="D42" s="126">
        <f t="shared" si="3"/>
        <v>81623.345555555556</v>
      </c>
      <c r="E42" s="126">
        <f t="shared" si="3"/>
        <v>3643.8993551587296</v>
      </c>
      <c r="F42" s="126">
        <f t="shared" si="1"/>
        <v>85267.244910714289</v>
      </c>
      <c r="G42" s="125">
        <f t="shared" si="2"/>
        <v>5542370.9191964287</v>
      </c>
      <c r="H42" s="67"/>
      <c r="I42" s="67"/>
      <c r="J42" s="67"/>
      <c r="K42" s="67"/>
      <c r="L42" s="67"/>
      <c r="M42" s="67"/>
      <c r="N42" s="67"/>
      <c r="O42" s="67"/>
      <c r="P42" s="67"/>
      <c r="Q42" s="67"/>
      <c r="R42" s="67"/>
      <c r="S42" s="67"/>
      <c r="T42" s="67"/>
      <c r="U42" s="67"/>
      <c r="V42" s="67"/>
      <c r="W42" s="67"/>
      <c r="X42" s="67"/>
      <c r="Y42" s="67"/>
      <c r="Z42" s="67"/>
      <c r="AA42" s="67"/>
      <c r="AB42" s="67"/>
      <c r="AC42" s="67"/>
      <c r="AD42" s="67"/>
    </row>
    <row r="43" spans="1:30">
      <c r="A43" s="123">
        <v>18</v>
      </c>
      <c r="B43" s="142">
        <f t="shared" si="0"/>
        <v>44621</v>
      </c>
      <c r="C43" s="123" t="s">
        <v>117</v>
      </c>
      <c r="D43" s="126">
        <f t="shared" si="3"/>
        <v>81623.345555555556</v>
      </c>
      <c r="E43" s="126">
        <f t="shared" si="3"/>
        <v>3643.8993551587296</v>
      </c>
      <c r="F43" s="126">
        <f t="shared" si="1"/>
        <v>85267.244910714289</v>
      </c>
      <c r="G43" s="125">
        <f t="shared" si="2"/>
        <v>5457103.6742857145</v>
      </c>
      <c r="H43" s="67"/>
      <c r="I43" s="67"/>
      <c r="J43" s="67"/>
      <c r="K43" s="67"/>
      <c r="L43" s="67"/>
      <c r="M43" s="67"/>
      <c r="N43" s="67"/>
      <c r="O43" s="67"/>
      <c r="P43" s="67"/>
      <c r="Q43" s="67"/>
      <c r="R43" s="67"/>
      <c r="S43" s="67"/>
      <c r="T43" s="67"/>
      <c r="U43" s="67"/>
      <c r="V43" s="67"/>
      <c r="W43" s="67"/>
      <c r="X43" s="67"/>
      <c r="Y43" s="67"/>
      <c r="Z43" s="67"/>
      <c r="AA43" s="67"/>
      <c r="AB43" s="67"/>
      <c r="AC43" s="67"/>
      <c r="AD43" s="67"/>
    </row>
    <row r="44" spans="1:30">
      <c r="A44" s="123">
        <v>19</v>
      </c>
      <c r="B44" s="142">
        <f t="shared" si="0"/>
        <v>44652</v>
      </c>
      <c r="C44" s="123" t="s">
        <v>118</v>
      </c>
      <c r="D44" s="126">
        <f t="shared" si="3"/>
        <v>81623.345555555556</v>
      </c>
      <c r="E44" s="126">
        <f t="shared" si="3"/>
        <v>3643.8993551587296</v>
      </c>
      <c r="F44" s="126">
        <f t="shared" si="1"/>
        <v>85267.244910714289</v>
      </c>
      <c r="G44" s="125">
        <f t="shared" si="2"/>
        <v>5371836.4293750003</v>
      </c>
      <c r="H44" s="67"/>
      <c r="I44" s="67"/>
      <c r="J44" s="67"/>
      <c r="K44" s="67"/>
      <c r="L44" s="67"/>
      <c r="M44" s="67"/>
      <c r="N44" s="67"/>
      <c r="O44" s="67"/>
      <c r="P44" s="67"/>
      <c r="Q44" s="67"/>
      <c r="R44" s="67"/>
      <c r="S44" s="67"/>
      <c r="T44" s="67"/>
      <c r="U44" s="67"/>
      <c r="V44" s="67"/>
      <c r="W44" s="67"/>
      <c r="X44" s="67"/>
      <c r="Y44" s="67"/>
      <c r="Z44" s="67"/>
      <c r="AA44" s="67"/>
      <c r="AB44" s="67"/>
      <c r="AC44" s="67"/>
      <c r="AD44" s="67"/>
    </row>
    <row r="45" spans="1:30">
      <c r="A45" s="123">
        <v>20</v>
      </c>
      <c r="B45" s="142">
        <f t="shared" si="0"/>
        <v>44682</v>
      </c>
      <c r="C45" s="123" t="s">
        <v>119</v>
      </c>
      <c r="D45" s="126">
        <f t="shared" ref="D45:E60" si="4">D44</f>
        <v>81623.345555555556</v>
      </c>
      <c r="E45" s="126">
        <f t="shared" si="4"/>
        <v>3643.8993551587296</v>
      </c>
      <c r="F45" s="126">
        <f t="shared" si="1"/>
        <v>85267.244910714289</v>
      </c>
      <c r="G45" s="125">
        <f t="shared" si="2"/>
        <v>5286569.1844642861</v>
      </c>
      <c r="H45" s="67"/>
      <c r="I45" s="67"/>
      <c r="J45" s="67"/>
      <c r="K45" s="67"/>
      <c r="L45" s="67"/>
      <c r="M45" s="67"/>
      <c r="N45" s="67"/>
      <c r="O45" s="67"/>
      <c r="P45" s="67"/>
      <c r="Q45" s="67"/>
      <c r="R45" s="67"/>
      <c r="S45" s="67"/>
      <c r="T45" s="67"/>
      <c r="U45" s="67"/>
      <c r="V45" s="67"/>
      <c r="W45" s="67"/>
      <c r="X45" s="67"/>
      <c r="Y45" s="67"/>
      <c r="Z45" s="67"/>
      <c r="AA45" s="67"/>
      <c r="AB45" s="67"/>
      <c r="AC45" s="67"/>
      <c r="AD45" s="67"/>
    </row>
    <row r="46" spans="1:30">
      <c r="A46" s="123">
        <v>21</v>
      </c>
      <c r="B46" s="142">
        <f t="shared" si="0"/>
        <v>44713</v>
      </c>
      <c r="C46" s="123" t="s">
        <v>120</v>
      </c>
      <c r="D46" s="126">
        <f t="shared" si="4"/>
        <v>81623.345555555556</v>
      </c>
      <c r="E46" s="126">
        <f t="shared" si="4"/>
        <v>3643.8993551587296</v>
      </c>
      <c r="F46" s="126">
        <f t="shared" si="1"/>
        <v>85267.244910714289</v>
      </c>
      <c r="G46" s="125">
        <f t="shared" si="2"/>
        <v>5201301.9395535719</v>
      </c>
      <c r="H46" s="67"/>
      <c r="I46" s="67"/>
      <c r="J46" s="67"/>
      <c r="K46" s="67"/>
      <c r="L46" s="67"/>
      <c r="M46" s="67"/>
      <c r="N46" s="67"/>
      <c r="O46" s="67"/>
      <c r="P46" s="67"/>
      <c r="Q46" s="67"/>
      <c r="R46" s="67"/>
      <c r="S46" s="67"/>
      <c r="T46" s="67"/>
      <c r="U46" s="67"/>
      <c r="V46" s="67"/>
      <c r="W46" s="67"/>
      <c r="X46" s="67"/>
      <c r="Y46" s="67"/>
      <c r="Z46" s="67"/>
      <c r="AA46" s="67"/>
      <c r="AB46" s="67"/>
      <c r="AC46" s="67"/>
      <c r="AD46" s="67"/>
    </row>
    <row r="47" spans="1:30">
      <c r="A47" s="123">
        <v>22</v>
      </c>
      <c r="B47" s="142">
        <f t="shared" si="0"/>
        <v>44743</v>
      </c>
      <c r="C47" s="123" t="s">
        <v>121</v>
      </c>
      <c r="D47" s="126">
        <f t="shared" si="4"/>
        <v>81623.345555555556</v>
      </c>
      <c r="E47" s="126">
        <f t="shared" si="4"/>
        <v>3643.8993551587296</v>
      </c>
      <c r="F47" s="126">
        <f t="shared" si="1"/>
        <v>85267.244910714289</v>
      </c>
      <c r="G47" s="125">
        <f t="shared" si="2"/>
        <v>5116034.6946428576</v>
      </c>
      <c r="H47" s="67"/>
      <c r="I47" s="67"/>
      <c r="J47" s="67"/>
      <c r="K47" s="67"/>
      <c r="L47" s="67"/>
      <c r="M47" s="67"/>
      <c r="N47" s="67"/>
      <c r="O47" s="67"/>
      <c r="P47" s="67"/>
      <c r="Q47" s="67"/>
      <c r="R47" s="67"/>
      <c r="S47" s="67"/>
      <c r="T47" s="67"/>
      <c r="U47" s="67"/>
      <c r="V47" s="67"/>
      <c r="W47" s="67"/>
      <c r="X47" s="67"/>
      <c r="Y47" s="67"/>
      <c r="Z47" s="67"/>
      <c r="AA47" s="67"/>
      <c r="AB47" s="67"/>
      <c r="AC47" s="67"/>
      <c r="AD47" s="67"/>
    </row>
    <row r="48" spans="1:30">
      <c r="A48" s="123">
        <v>23</v>
      </c>
      <c r="B48" s="142">
        <f t="shared" si="0"/>
        <v>44774</v>
      </c>
      <c r="C48" s="123" t="s">
        <v>122</v>
      </c>
      <c r="D48" s="126">
        <f t="shared" si="4"/>
        <v>81623.345555555556</v>
      </c>
      <c r="E48" s="126">
        <f t="shared" si="4"/>
        <v>3643.8993551587296</v>
      </c>
      <c r="F48" s="126">
        <f t="shared" si="1"/>
        <v>85267.244910714289</v>
      </c>
      <c r="G48" s="125">
        <f t="shared" si="2"/>
        <v>5030767.4497321434</v>
      </c>
      <c r="H48" s="67"/>
      <c r="I48" s="67"/>
      <c r="J48" s="67"/>
      <c r="K48" s="67"/>
      <c r="L48" s="67"/>
      <c r="M48" s="67"/>
      <c r="N48" s="67"/>
      <c r="O48" s="67"/>
      <c r="P48" s="67"/>
      <c r="Q48" s="67"/>
      <c r="R48" s="67"/>
      <c r="S48" s="67"/>
      <c r="T48" s="67"/>
      <c r="U48" s="67"/>
      <c r="V48" s="67"/>
      <c r="W48" s="67"/>
      <c r="X48" s="67"/>
      <c r="Y48" s="67"/>
      <c r="Z48" s="67"/>
      <c r="AA48" s="67"/>
      <c r="AB48" s="67"/>
      <c r="AC48" s="67"/>
      <c r="AD48" s="67"/>
    </row>
    <row r="49" spans="1:30">
      <c r="A49" s="123">
        <v>24</v>
      </c>
      <c r="B49" s="142">
        <f t="shared" si="0"/>
        <v>44805</v>
      </c>
      <c r="C49" s="123" t="s">
        <v>123</v>
      </c>
      <c r="D49" s="126">
        <f t="shared" si="4"/>
        <v>81623.345555555556</v>
      </c>
      <c r="E49" s="126">
        <f t="shared" si="4"/>
        <v>3643.8993551587296</v>
      </c>
      <c r="F49" s="126">
        <f t="shared" si="1"/>
        <v>85267.244910714289</v>
      </c>
      <c r="G49" s="125">
        <f t="shared" si="2"/>
        <v>4945500.2048214292</v>
      </c>
      <c r="H49" s="67"/>
      <c r="I49" s="67"/>
      <c r="J49" s="67"/>
      <c r="K49" s="67"/>
      <c r="L49" s="67"/>
      <c r="M49" s="67"/>
      <c r="N49" s="67"/>
      <c r="O49" s="67"/>
      <c r="P49" s="67"/>
      <c r="Q49" s="67"/>
      <c r="R49" s="67"/>
      <c r="S49" s="67"/>
      <c r="T49" s="67"/>
      <c r="U49" s="67"/>
      <c r="V49" s="67"/>
      <c r="W49" s="67"/>
      <c r="X49" s="67"/>
      <c r="Y49" s="67"/>
      <c r="Z49" s="67"/>
      <c r="AA49" s="67"/>
      <c r="AB49" s="67"/>
      <c r="AC49" s="67"/>
      <c r="AD49" s="67"/>
    </row>
    <row r="50" spans="1:30">
      <c r="A50" s="123">
        <v>25</v>
      </c>
      <c r="B50" s="142">
        <f t="shared" si="0"/>
        <v>44835</v>
      </c>
      <c r="C50" s="123" t="s">
        <v>124</v>
      </c>
      <c r="D50" s="126">
        <f t="shared" si="4"/>
        <v>81623.345555555556</v>
      </c>
      <c r="E50" s="126">
        <f t="shared" si="4"/>
        <v>3643.8993551587296</v>
      </c>
      <c r="F50" s="126">
        <f t="shared" si="1"/>
        <v>85267.244910714289</v>
      </c>
      <c r="G50" s="125">
        <f t="shared" si="2"/>
        <v>4860232.959910715</v>
      </c>
      <c r="H50" s="67"/>
      <c r="I50" s="67"/>
      <c r="J50" s="67"/>
      <c r="K50" s="67"/>
      <c r="L50" s="67"/>
      <c r="M50" s="67"/>
      <c r="N50" s="67"/>
      <c r="O50" s="67"/>
      <c r="P50" s="67"/>
      <c r="Q50" s="67"/>
      <c r="R50" s="67"/>
      <c r="S50" s="67"/>
      <c r="T50" s="67"/>
      <c r="U50" s="67"/>
      <c r="V50" s="67"/>
      <c r="W50" s="67"/>
      <c r="X50" s="67"/>
      <c r="Y50" s="67"/>
      <c r="Z50" s="67"/>
      <c r="AA50" s="67"/>
      <c r="AB50" s="67"/>
      <c r="AC50" s="67"/>
      <c r="AD50" s="67"/>
    </row>
    <row r="51" spans="1:30">
      <c r="A51" s="123">
        <v>26</v>
      </c>
      <c r="B51" s="142">
        <f t="shared" si="0"/>
        <v>44866</v>
      </c>
      <c r="C51" s="123" t="s">
        <v>125</v>
      </c>
      <c r="D51" s="126">
        <f t="shared" si="4"/>
        <v>81623.345555555556</v>
      </c>
      <c r="E51" s="126">
        <f t="shared" si="4"/>
        <v>3643.8993551587296</v>
      </c>
      <c r="F51" s="126">
        <f t="shared" si="1"/>
        <v>85267.244910714289</v>
      </c>
      <c r="G51" s="125">
        <f t="shared" si="2"/>
        <v>4774965.7150000008</v>
      </c>
      <c r="H51" s="67"/>
      <c r="I51" s="67"/>
      <c r="J51" s="67"/>
      <c r="K51" s="67"/>
      <c r="L51" s="67"/>
      <c r="M51" s="67"/>
      <c r="N51" s="67"/>
      <c r="O51" s="67"/>
      <c r="P51" s="67"/>
      <c r="Q51" s="67"/>
      <c r="R51" s="67"/>
      <c r="S51" s="67"/>
      <c r="T51" s="67"/>
      <c r="U51" s="67"/>
      <c r="V51" s="67"/>
      <c r="W51" s="67"/>
      <c r="X51" s="67"/>
      <c r="Y51" s="67"/>
      <c r="Z51" s="67"/>
      <c r="AA51" s="67"/>
      <c r="AB51" s="67"/>
      <c r="AC51" s="67"/>
      <c r="AD51" s="67"/>
    </row>
    <row r="52" spans="1:30">
      <c r="A52" s="123">
        <v>27</v>
      </c>
      <c r="B52" s="142">
        <f t="shared" si="0"/>
        <v>44896</v>
      </c>
      <c r="C52" s="123" t="s">
        <v>126</v>
      </c>
      <c r="D52" s="126">
        <f t="shared" si="4"/>
        <v>81623.345555555556</v>
      </c>
      <c r="E52" s="126">
        <f t="shared" si="4"/>
        <v>3643.8993551587296</v>
      </c>
      <c r="F52" s="126">
        <f t="shared" si="1"/>
        <v>85267.244910714289</v>
      </c>
      <c r="G52" s="125">
        <f t="shared" si="2"/>
        <v>4689698.4700892866</v>
      </c>
      <c r="H52" s="67"/>
      <c r="I52" s="67"/>
      <c r="J52" s="67"/>
      <c r="K52" s="67"/>
      <c r="L52" s="67"/>
      <c r="M52" s="67"/>
      <c r="N52" s="67"/>
      <c r="O52" s="67"/>
      <c r="P52" s="67"/>
      <c r="Q52" s="67"/>
      <c r="R52" s="67"/>
      <c r="S52" s="67"/>
      <c r="T52" s="67"/>
      <c r="U52" s="67"/>
      <c r="V52" s="67"/>
      <c r="W52" s="67"/>
      <c r="X52" s="67"/>
      <c r="Y52" s="67"/>
      <c r="Z52" s="67"/>
      <c r="AA52" s="67"/>
      <c r="AB52" s="67"/>
      <c r="AC52" s="67"/>
      <c r="AD52" s="67"/>
    </row>
    <row r="53" spans="1:30">
      <c r="A53" s="123">
        <v>28</v>
      </c>
      <c r="B53" s="142">
        <f t="shared" si="0"/>
        <v>44927</v>
      </c>
      <c r="C53" s="123" t="s">
        <v>127</v>
      </c>
      <c r="D53" s="126">
        <f t="shared" si="4"/>
        <v>81623.345555555556</v>
      </c>
      <c r="E53" s="126">
        <f t="shared" si="4"/>
        <v>3643.8993551587296</v>
      </c>
      <c r="F53" s="126">
        <f t="shared" si="1"/>
        <v>85267.244910714289</v>
      </c>
      <c r="G53" s="125">
        <f t="shared" si="2"/>
        <v>4604431.2251785723</v>
      </c>
      <c r="H53" s="67"/>
      <c r="I53" s="67"/>
      <c r="J53" s="67"/>
      <c r="K53" s="67"/>
      <c r="L53" s="67"/>
      <c r="M53" s="67"/>
      <c r="N53" s="67"/>
      <c r="O53" s="67"/>
      <c r="P53" s="67"/>
      <c r="Q53" s="67"/>
      <c r="R53" s="67"/>
      <c r="S53" s="67"/>
      <c r="T53" s="67"/>
      <c r="U53" s="67"/>
      <c r="V53" s="67"/>
      <c r="W53" s="67"/>
      <c r="X53" s="67"/>
      <c r="Y53" s="67"/>
      <c r="Z53" s="67"/>
      <c r="AA53" s="67"/>
      <c r="AB53" s="67"/>
      <c r="AC53" s="67"/>
      <c r="AD53" s="67"/>
    </row>
    <row r="54" spans="1:30">
      <c r="A54" s="123">
        <v>29</v>
      </c>
      <c r="B54" s="142">
        <f t="shared" si="0"/>
        <v>44958</v>
      </c>
      <c r="C54" s="123" t="s">
        <v>128</v>
      </c>
      <c r="D54" s="126">
        <f t="shared" si="4"/>
        <v>81623.345555555556</v>
      </c>
      <c r="E54" s="126">
        <f t="shared" si="4"/>
        <v>3643.8993551587296</v>
      </c>
      <c r="F54" s="126">
        <f t="shared" si="1"/>
        <v>85267.244910714289</v>
      </c>
      <c r="G54" s="125">
        <f t="shared" si="2"/>
        <v>4519163.9802678581</v>
      </c>
      <c r="H54" s="67"/>
      <c r="I54" s="67"/>
      <c r="J54" s="67"/>
      <c r="K54" s="67"/>
      <c r="L54" s="67"/>
      <c r="M54" s="67"/>
      <c r="N54" s="67"/>
      <c r="O54" s="67"/>
      <c r="P54" s="67"/>
      <c r="Q54" s="67"/>
      <c r="R54" s="67"/>
      <c r="S54" s="67"/>
      <c r="T54" s="67"/>
      <c r="U54" s="67"/>
      <c r="V54" s="67"/>
      <c r="W54" s="67"/>
      <c r="X54" s="67"/>
      <c r="Y54" s="67"/>
      <c r="Z54" s="67"/>
      <c r="AA54" s="67"/>
      <c r="AB54" s="67"/>
      <c r="AC54" s="67"/>
      <c r="AD54" s="67"/>
    </row>
    <row r="55" spans="1:30">
      <c r="A55" s="123">
        <v>30</v>
      </c>
      <c r="B55" s="142">
        <f t="shared" si="0"/>
        <v>44986</v>
      </c>
      <c r="C55" s="123" t="s">
        <v>129</v>
      </c>
      <c r="D55" s="126">
        <f t="shared" si="4"/>
        <v>81623.345555555556</v>
      </c>
      <c r="E55" s="126">
        <f t="shared" si="4"/>
        <v>3643.8993551587296</v>
      </c>
      <c r="F55" s="126">
        <f t="shared" si="1"/>
        <v>85267.244910714289</v>
      </c>
      <c r="G55" s="125">
        <f t="shared" si="2"/>
        <v>4433896.7353571439</v>
      </c>
      <c r="H55" s="67"/>
      <c r="I55" s="67"/>
      <c r="J55" s="67"/>
      <c r="K55" s="67"/>
      <c r="L55" s="67"/>
      <c r="M55" s="67"/>
      <c r="N55" s="67"/>
      <c r="O55" s="67"/>
      <c r="P55" s="67"/>
      <c r="Q55" s="67"/>
      <c r="R55" s="67"/>
      <c r="S55" s="67"/>
      <c r="T55" s="67"/>
      <c r="U55" s="67"/>
      <c r="V55" s="67"/>
      <c r="W55" s="67"/>
      <c r="X55" s="67"/>
      <c r="Y55" s="67"/>
      <c r="Z55" s="67"/>
      <c r="AA55" s="67"/>
      <c r="AB55" s="67"/>
      <c r="AC55" s="67"/>
      <c r="AD55" s="67"/>
    </row>
    <row r="56" spans="1:30">
      <c r="A56" s="123">
        <v>31</v>
      </c>
      <c r="B56" s="142">
        <f t="shared" si="0"/>
        <v>45017</v>
      </c>
      <c r="C56" s="123" t="s">
        <v>130</v>
      </c>
      <c r="D56" s="126">
        <f t="shared" si="4"/>
        <v>81623.345555555556</v>
      </c>
      <c r="E56" s="126">
        <f t="shared" si="4"/>
        <v>3643.8993551587296</v>
      </c>
      <c r="F56" s="126">
        <f t="shared" si="1"/>
        <v>85267.244910714289</v>
      </c>
      <c r="G56" s="125">
        <f t="shared" si="2"/>
        <v>4348629.4904464297</v>
      </c>
      <c r="H56" s="67"/>
      <c r="I56" s="67"/>
      <c r="J56" s="67"/>
      <c r="K56" s="67"/>
      <c r="L56" s="67"/>
      <c r="M56" s="67"/>
      <c r="N56" s="67"/>
      <c r="O56" s="67"/>
      <c r="P56" s="67"/>
      <c r="Q56" s="67"/>
      <c r="R56" s="67"/>
      <c r="S56" s="67"/>
      <c r="T56" s="67"/>
      <c r="U56" s="67"/>
      <c r="V56" s="67"/>
      <c r="W56" s="67"/>
      <c r="X56" s="67"/>
      <c r="Y56" s="67"/>
      <c r="Z56" s="67"/>
      <c r="AA56" s="67"/>
      <c r="AB56" s="67"/>
      <c r="AC56" s="67"/>
      <c r="AD56" s="67"/>
    </row>
    <row r="57" spans="1:30">
      <c r="A57" s="123">
        <v>32</v>
      </c>
      <c r="B57" s="142">
        <f t="shared" si="0"/>
        <v>45047</v>
      </c>
      <c r="C57" s="123" t="s">
        <v>131</v>
      </c>
      <c r="D57" s="126">
        <f t="shared" si="4"/>
        <v>81623.345555555556</v>
      </c>
      <c r="E57" s="126">
        <f t="shared" si="4"/>
        <v>3643.8993551587296</v>
      </c>
      <c r="F57" s="126">
        <f t="shared" si="1"/>
        <v>85267.244910714289</v>
      </c>
      <c r="G57" s="125">
        <f t="shared" si="2"/>
        <v>4263362.2455357155</v>
      </c>
      <c r="H57" s="67"/>
      <c r="I57" s="67"/>
      <c r="J57" s="67"/>
      <c r="K57" s="67"/>
      <c r="L57" s="67"/>
      <c r="M57" s="67"/>
      <c r="N57" s="67"/>
      <c r="O57" s="67"/>
      <c r="P57" s="67"/>
      <c r="Q57" s="67"/>
      <c r="R57" s="67"/>
      <c r="S57" s="67"/>
      <c r="T57" s="67"/>
      <c r="U57" s="67"/>
      <c r="V57" s="67"/>
      <c r="W57" s="67"/>
      <c r="X57" s="67"/>
      <c r="Y57" s="67"/>
      <c r="Z57" s="67"/>
      <c r="AA57" s="67"/>
      <c r="AB57" s="67"/>
      <c r="AC57" s="67"/>
      <c r="AD57" s="67"/>
    </row>
    <row r="58" spans="1:30">
      <c r="A58" s="123">
        <v>33</v>
      </c>
      <c r="B58" s="142">
        <f t="shared" si="0"/>
        <v>45078</v>
      </c>
      <c r="C58" s="123" t="s">
        <v>132</v>
      </c>
      <c r="D58" s="126">
        <f t="shared" si="4"/>
        <v>81623.345555555556</v>
      </c>
      <c r="E58" s="126">
        <f t="shared" si="4"/>
        <v>3643.8993551587296</v>
      </c>
      <c r="F58" s="126">
        <f t="shared" si="1"/>
        <v>85267.244910714289</v>
      </c>
      <c r="G58" s="125">
        <f t="shared" si="2"/>
        <v>4178095.0006250013</v>
      </c>
      <c r="H58" s="67"/>
      <c r="I58" s="67"/>
      <c r="J58" s="67"/>
      <c r="K58" s="67"/>
      <c r="L58" s="67"/>
      <c r="M58" s="67"/>
      <c r="N58" s="67"/>
      <c r="O58" s="67"/>
      <c r="P58" s="67"/>
      <c r="Q58" s="67"/>
      <c r="R58" s="67"/>
      <c r="S58" s="67"/>
      <c r="T58" s="67"/>
      <c r="U58" s="67"/>
      <c r="V58" s="67"/>
      <c r="W58" s="67"/>
      <c r="X58" s="67"/>
      <c r="Y58" s="67"/>
      <c r="Z58" s="67"/>
      <c r="AA58" s="67"/>
      <c r="AB58" s="67"/>
      <c r="AC58" s="67"/>
      <c r="AD58" s="67"/>
    </row>
    <row r="59" spans="1:30">
      <c r="A59" s="123">
        <v>34</v>
      </c>
      <c r="B59" s="142">
        <f t="shared" si="0"/>
        <v>45108</v>
      </c>
      <c r="C59" s="123" t="s">
        <v>133</v>
      </c>
      <c r="D59" s="126">
        <f t="shared" si="4"/>
        <v>81623.345555555556</v>
      </c>
      <c r="E59" s="126">
        <f t="shared" si="4"/>
        <v>3643.8993551587296</v>
      </c>
      <c r="F59" s="126">
        <f t="shared" si="1"/>
        <v>85267.244910714289</v>
      </c>
      <c r="G59" s="125">
        <f t="shared" si="2"/>
        <v>4092827.7557142871</v>
      </c>
      <c r="H59" s="67"/>
      <c r="I59" s="67"/>
      <c r="J59" s="67"/>
      <c r="K59" s="67"/>
      <c r="L59" s="67"/>
      <c r="M59" s="67"/>
      <c r="N59" s="67"/>
      <c r="O59" s="67"/>
      <c r="P59" s="67"/>
      <c r="Q59" s="67"/>
      <c r="R59" s="67"/>
      <c r="S59" s="67"/>
      <c r="T59" s="67"/>
      <c r="U59" s="67"/>
      <c r="V59" s="67"/>
      <c r="W59" s="67"/>
      <c r="X59" s="67"/>
      <c r="Y59" s="67"/>
      <c r="Z59" s="67"/>
      <c r="AA59" s="67"/>
      <c r="AB59" s="67"/>
      <c r="AC59" s="67"/>
      <c r="AD59" s="67"/>
    </row>
    <row r="60" spans="1:30">
      <c r="A60" s="123">
        <v>35</v>
      </c>
      <c r="B60" s="142">
        <f t="shared" si="0"/>
        <v>45139</v>
      </c>
      <c r="C60" s="123" t="s">
        <v>134</v>
      </c>
      <c r="D60" s="126">
        <f t="shared" si="4"/>
        <v>81623.345555555556</v>
      </c>
      <c r="E60" s="126">
        <f t="shared" si="4"/>
        <v>3643.8993551587296</v>
      </c>
      <c r="F60" s="126">
        <f t="shared" si="1"/>
        <v>85267.244910714289</v>
      </c>
      <c r="G60" s="125">
        <f t="shared" si="2"/>
        <v>4007560.5108035728</v>
      </c>
      <c r="H60" s="67"/>
      <c r="I60" s="67"/>
      <c r="J60" s="67"/>
      <c r="K60" s="67"/>
      <c r="L60" s="67"/>
      <c r="M60" s="67"/>
      <c r="N60" s="67"/>
      <c r="O60" s="67"/>
      <c r="P60" s="67"/>
      <c r="Q60" s="67"/>
      <c r="R60" s="67"/>
      <c r="S60" s="67"/>
      <c r="T60" s="67"/>
      <c r="U60" s="67"/>
      <c r="V60" s="67"/>
      <c r="W60" s="67"/>
      <c r="X60" s="67"/>
      <c r="Y60" s="67"/>
      <c r="Z60" s="67"/>
      <c r="AA60" s="67"/>
      <c r="AB60" s="67"/>
      <c r="AC60" s="67"/>
      <c r="AD60" s="67"/>
    </row>
    <row r="61" spans="1:30">
      <c r="A61" s="123">
        <v>36</v>
      </c>
      <c r="B61" s="142">
        <f t="shared" si="0"/>
        <v>45170</v>
      </c>
      <c r="C61" s="123" t="s">
        <v>135</v>
      </c>
      <c r="D61" s="126">
        <f t="shared" ref="D61:E62" si="5">D60</f>
        <v>81623.345555555556</v>
      </c>
      <c r="E61" s="126">
        <f t="shared" si="5"/>
        <v>3643.8993551587296</v>
      </c>
      <c r="F61" s="126">
        <f t="shared" si="1"/>
        <v>85267.244910714289</v>
      </c>
      <c r="G61" s="125">
        <f t="shared" si="2"/>
        <v>3922293.2658928586</v>
      </c>
      <c r="H61" s="67"/>
      <c r="I61" s="67"/>
      <c r="J61" s="67"/>
      <c r="K61" s="67"/>
      <c r="L61" s="67"/>
      <c r="M61" s="67"/>
      <c r="N61" s="67"/>
      <c r="O61" s="67"/>
      <c r="P61" s="67"/>
      <c r="Q61" s="67"/>
      <c r="R61" s="67"/>
      <c r="S61" s="67"/>
      <c r="T61" s="67"/>
      <c r="U61" s="67"/>
      <c r="V61" s="67"/>
      <c r="W61" s="67"/>
      <c r="X61" s="67"/>
      <c r="Y61" s="67"/>
      <c r="Z61" s="67"/>
      <c r="AA61" s="67"/>
      <c r="AB61" s="67"/>
      <c r="AC61" s="67"/>
      <c r="AD61" s="67"/>
    </row>
    <row r="62" spans="1:30">
      <c r="A62" s="123">
        <v>37</v>
      </c>
      <c r="B62" s="142">
        <f t="shared" si="0"/>
        <v>45200</v>
      </c>
      <c r="C62" s="123" t="s">
        <v>136</v>
      </c>
      <c r="D62" s="126">
        <f>D61</f>
        <v>81623.345555555556</v>
      </c>
      <c r="E62" s="126">
        <f t="shared" si="5"/>
        <v>3643.8993551587296</v>
      </c>
      <c r="F62" s="126">
        <f t="shared" si="1"/>
        <v>85267.244910714289</v>
      </c>
      <c r="G62" s="125">
        <f t="shared" si="2"/>
        <v>3837026.0209821444</v>
      </c>
      <c r="H62" s="67"/>
      <c r="I62" s="67"/>
      <c r="J62" s="67"/>
      <c r="K62" s="67"/>
      <c r="L62" s="67"/>
      <c r="M62" s="67"/>
      <c r="N62" s="67"/>
      <c r="O62" s="67"/>
      <c r="P62" s="67"/>
      <c r="Q62" s="67"/>
      <c r="R62" s="67"/>
      <c r="S62" s="67"/>
      <c r="T62" s="67"/>
      <c r="U62" s="67"/>
      <c r="V62" s="67"/>
      <c r="W62" s="67"/>
      <c r="X62" s="67"/>
      <c r="Y62" s="67"/>
      <c r="Z62" s="67"/>
      <c r="AA62" s="67"/>
      <c r="AB62" s="67"/>
      <c r="AC62" s="67"/>
      <c r="AD62" s="67"/>
    </row>
    <row r="63" spans="1:30">
      <c r="A63" s="123">
        <v>38</v>
      </c>
      <c r="B63" s="142">
        <f t="shared" si="0"/>
        <v>45231</v>
      </c>
      <c r="C63" s="123" t="s">
        <v>137</v>
      </c>
      <c r="D63" s="138">
        <f>(C20*50%)</f>
        <v>3673050.55</v>
      </c>
      <c r="E63" s="145">
        <f>C21*0.5</f>
        <v>163975.47098214284</v>
      </c>
      <c r="F63" s="126">
        <f>SUM(D63:E63)</f>
        <v>3837026.0209821425</v>
      </c>
      <c r="G63" s="125">
        <f t="shared" si="2"/>
        <v>0</v>
      </c>
      <c r="H63" s="67"/>
      <c r="I63" s="67"/>
      <c r="J63" s="67"/>
      <c r="K63" s="67"/>
      <c r="L63" s="67"/>
      <c r="M63" s="67"/>
      <c r="N63" s="67"/>
      <c r="O63" s="67"/>
      <c r="P63" s="67"/>
      <c r="Q63" s="67"/>
      <c r="R63" s="67"/>
      <c r="S63" s="67"/>
      <c r="T63" s="67"/>
      <c r="U63" s="67"/>
      <c r="V63" s="67"/>
      <c r="W63" s="67"/>
      <c r="X63" s="67"/>
      <c r="Y63" s="67"/>
      <c r="Z63" s="67"/>
      <c r="AA63" s="67"/>
      <c r="AB63" s="67"/>
      <c r="AC63" s="67"/>
      <c r="AD63" s="67"/>
    </row>
    <row r="64" spans="1:30">
      <c r="A64" s="88"/>
      <c r="B64" s="89"/>
      <c r="C64" s="90" t="s">
        <v>27</v>
      </c>
      <c r="D64" s="91">
        <f>SUM(D25:D63)</f>
        <v>7346101.0999999996</v>
      </c>
      <c r="E64" s="91">
        <f>SUM(E25:E63)</f>
        <v>327950.94196428574</v>
      </c>
      <c r="F64" s="91">
        <f>SUM(F25:F63)</f>
        <v>7674052.0419642832</v>
      </c>
      <c r="G64" s="92"/>
      <c r="H64" s="67"/>
      <c r="I64" s="67"/>
      <c r="J64" s="67"/>
      <c r="K64" s="67"/>
      <c r="L64" s="67"/>
      <c r="M64" s="67"/>
      <c r="N64" s="67"/>
      <c r="O64" s="67"/>
      <c r="P64" s="67"/>
      <c r="Q64" s="67"/>
      <c r="R64" s="67"/>
      <c r="S64" s="67"/>
      <c r="T64" s="67"/>
      <c r="U64" s="67"/>
      <c r="V64" s="67"/>
      <c r="W64" s="67"/>
      <c r="X64" s="67"/>
      <c r="Y64" s="67"/>
      <c r="Z64" s="67"/>
      <c r="AA64" s="67"/>
      <c r="AB64" s="67"/>
      <c r="AC64" s="67"/>
      <c r="AD64" s="67"/>
    </row>
    <row r="65" spans="1:32">
      <c r="A65" s="127"/>
      <c r="B65" s="128"/>
      <c r="C65" s="67"/>
      <c r="D65" s="109"/>
      <c r="E65" s="109"/>
      <c r="F65" s="109"/>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2">
      <c r="A66" s="131"/>
      <c r="B66" s="67"/>
      <c r="C66" s="67"/>
      <c r="D66" s="109"/>
      <c r="E66" s="109"/>
      <c r="F66" s="109"/>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1:32">
      <c r="A67" s="165" t="s">
        <v>111</v>
      </c>
      <c r="B67" s="165"/>
      <c r="C67" s="172"/>
      <c r="D67" s="173"/>
      <c r="E67" s="173"/>
      <c r="F67" s="173"/>
      <c r="G67" s="173"/>
      <c r="H67" s="173"/>
      <c r="I67" s="67"/>
      <c r="J67" s="67"/>
      <c r="K67" s="67"/>
      <c r="L67" s="67"/>
      <c r="M67" s="67"/>
      <c r="N67" s="67"/>
      <c r="O67" s="67"/>
      <c r="P67" s="67"/>
      <c r="Q67" s="67"/>
      <c r="R67" s="67"/>
      <c r="S67" s="67"/>
      <c r="T67" s="67"/>
      <c r="U67" s="67"/>
      <c r="V67" s="67"/>
      <c r="W67" s="67"/>
      <c r="X67" s="67"/>
      <c r="Y67" s="67"/>
      <c r="Z67" s="67"/>
      <c r="AA67" s="67"/>
      <c r="AB67" s="67"/>
      <c r="AC67" s="67"/>
      <c r="AD67" s="67"/>
    </row>
    <row r="68" spans="1:32" ht="25" customHeight="1">
      <c r="A68" s="194" t="s">
        <v>155</v>
      </c>
      <c r="B68" s="195"/>
      <c r="C68" s="195"/>
      <c r="D68" s="195"/>
      <c r="E68" s="195"/>
      <c r="F68" s="195"/>
      <c r="G68" s="195"/>
      <c r="H68" s="195"/>
      <c r="I68" s="67"/>
      <c r="J68" s="67"/>
      <c r="K68" s="67"/>
      <c r="L68" s="67"/>
      <c r="M68" s="67"/>
      <c r="N68" s="67"/>
      <c r="O68" s="67"/>
      <c r="P68" s="67"/>
      <c r="Q68" s="67"/>
      <c r="R68" s="67"/>
      <c r="S68" s="67"/>
      <c r="T68" s="67"/>
      <c r="U68" s="67"/>
      <c r="V68" s="67"/>
      <c r="W68" s="67"/>
      <c r="X68" s="67"/>
      <c r="Y68" s="67"/>
      <c r="Z68" s="67"/>
      <c r="AA68" s="67"/>
      <c r="AB68" s="67"/>
      <c r="AC68" s="67"/>
      <c r="AD68" s="67"/>
    </row>
    <row r="69" spans="1:32" ht="25" customHeight="1">
      <c r="A69" s="195"/>
      <c r="B69" s="195"/>
      <c r="C69" s="195"/>
      <c r="D69" s="195"/>
      <c r="E69" s="195"/>
      <c r="F69" s="195"/>
      <c r="G69" s="195"/>
      <c r="H69" s="195"/>
      <c r="I69" s="67"/>
      <c r="J69" s="67"/>
      <c r="K69" s="67"/>
      <c r="L69" s="67"/>
      <c r="M69" s="67"/>
      <c r="N69" s="67"/>
      <c r="O69" s="67"/>
      <c r="P69" s="67"/>
      <c r="Q69" s="67"/>
      <c r="R69" s="67"/>
      <c r="S69" s="67"/>
      <c r="T69" s="67"/>
      <c r="U69" s="67"/>
      <c r="V69" s="67"/>
      <c r="W69" s="67"/>
      <c r="X69" s="67"/>
      <c r="Y69" s="67"/>
      <c r="Z69" s="67"/>
      <c r="AA69" s="67"/>
      <c r="AB69" s="67"/>
      <c r="AC69" s="67"/>
      <c r="AD69" s="67"/>
    </row>
    <row r="70" spans="1:32" ht="25" customHeight="1">
      <c r="A70" s="195"/>
      <c r="B70" s="195"/>
      <c r="C70" s="195"/>
      <c r="D70" s="195"/>
      <c r="E70" s="195"/>
      <c r="F70" s="195"/>
      <c r="G70" s="195"/>
      <c r="H70" s="195"/>
      <c r="I70" s="67"/>
      <c r="J70" s="67"/>
      <c r="K70" s="67"/>
      <c r="L70" s="67"/>
      <c r="M70" s="67"/>
      <c r="N70" s="67"/>
      <c r="O70" s="67"/>
      <c r="P70" s="67"/>
      <c r="Q70" s="67"/>
      <c r="R70" s="67"/>
      <c r="S70" s="67"/>
      <c r="T70" s="67"/>
      <c r="U70" s="67"/>
      <c r="V70" s="67"/>
      <c r="W70" s="67"/>
      <c r="X70" s="67"/>
      <c r="Y70" s="67"/>
      <c r="Z70" s="67"/>
      <c r="AA70" s="67"/>
      <c r="AB70" s="67"/>
      <c r="AC70" s="67"/>
      <c r="AD70" s="67"/>
    </row>
    <row r="71" spans="1:32" ht="25" customHeight="1">
      <c r="A71" s="195"/>
      <c r="B71" s="195"/>
      <c r="C71" s="195"/>
      <c r="D71" s="195"/>
      <c r="E71" s="195"/>
      <c r="F71" s="195"/>
      <c r="G71" s="195"/>
      <c r="H71" s="195"/>
      <c r="I71" s="67"/>
      <c r="J71" s="67"/>
      <c r="K71" s="67"/>
      <c r="L71" s="67"/>
      <c r="M71" s="67"/>
      <c r="N71" s="67"/>
      <c r="O71" s="67"/>
      <c r="P71" s="67"/>
      <c r="Q71" s="67"/>
      <c r="R71" s="67"/>
      <c r="S71" s="67"/>
      <c r="T71" s="67"/>
      <c r="U71" s="67"/>
      <c r="V71" s="67"/>
      <c r="W71" s="67"/>
      <c r="X71" s="67"/>
      <c r="Y71" s="67"/>
      <c r="Z71" s="67"/>
      <c r="AA71" s="67"/>
      <c r="AB71" s="67"/>
      <c r="AC71" s="67"/>
      <c r="AD71" s="67"/>
    </row>
    <row r="72" spans="1:32" ht="25" customHeight="1">
      <c r="A72" s="195"/>
      <c r="B72" s="195"/>
      <c r="C72" s="195"/>
      <c r="D72" s="195"/>
      <c r="E72" s="195"/>
      <c r="F72" s="195"/>
      <c r="G72" s="195"/>
      <c r="H72" s="195"/>
      <c r="I72" s="67"/>
      <c r="J72" s="67"/>
      <c r="K72" s="67"/>
      <c r="L72" s="67"/>
      <c r="M72" s="67"/>
      <c r="N72" s="67"/>
      <c r="O72" s="67"/>
      <c r="P72" s="67"/>
      <c r="Q72" s="67"/>
      <c r="R72" s="67"/>
      <c r="S72" s="67"/>
      <c r="T72" s="67"/>
      <c r="U72" s="67"/>
      <c r="V72" s="67"/>
      <c r="W72" s="67"/>
      <c r="X72" s="67"/>
      <c r="Y72" s="67"/>
      <c r="Z72" s="67"/>
      <c r="AA72" s="67"/>
      <c r="AB72" s="67"/>
      <c r="AC72" s="67"/>
      <c r="AD72" s="67"/>
    </row>
    <row r="73" spans="1:32" ht="25" customHeight="1">
      <c r="A73" s="195"/>
      <c r="B73" s="195"/>
      <c r="C73" s="195"/>
      <c r="D73" s="195"/>
      <c r="E73" s="195"/>
      <c r="F73" s="195"/>
      <c r="G73" s="195"/>
      <c r="H73" s="195"/>
      <c r="I73" s="67"/>
      <c r="J73" s="67"/>
      <c r="K73" s="67"/>
      <c r="L73" s="67"/>
      <c r="M73" s="67"/>
      <c r="N73" s="67"/>
      <c r="O73" s="67"/>
      <c r="P73" s="67"/>
      <c r="Q73" s="67"/>
      <c r="R73" s="67"/>
      <c r="S73" s="67"/>
      <c r="T73" s="67"/>
      <c r="U73" s="67"/>
      <c r="V73" s="67"/>
      <c r="W73" s="67"/>
      <c r="X73" s="67"/>
      <c r="Y73" s="67"/>
      <c r="Z73" s="67"/>
      <c r="AA73" s="67"/>
      <c r="AB73" s="67"/>
      <c r="AC73" s="67"/>
      <c r="AD73" s="67"/>
    </row>
    <row r="74" spans="1:32" ht="25" customHeight="1">
      <c r="A74" s="195"/>
      <c r="B74" s="195"/>
      <c r="C74" s="195"/>
      <c r="D74" s="195"/>
      <c r="E74" s="195"/>
      <c r="F74" s="195"/>
      <c r="G74" s="195"/>
      <c r="H74" s="195"/>
      <c r="I74" s="67"/>
      <c r="J74" s="67"/>
      <c r="K74" s="67"/>
      <c r="L74" s="67"/>
      <c r="M74" s="67"/>
      <c r="N74" s="67"/>
      <c r="O74" s="67"/>
      <c r="P74" s="67"/>
      <c r="Q74" s="67"/>
      <c r="R74" s="67"/>
      <c r="S74" s="67"/>
      <c r="T74" s="67"/>
      <c r="U74" s="67"/>
      <c r="V74" s="67"/>
      <c r="W74" s="67"/>
      <c r="X74" s="67"/>
      <c r="Y74" s="67"/>
      <c r="Z74" s="67"/>
      <c r="AA74" s="67"/>
      <c r="AB74" s="67"/>
      <c r="AC74" s="67"/>
      <c r="AD74" s="67"/>
    </row>
    <row r="75" spans="1:32" ht="25" customHeight="1">
      <c r="A75" s="195"/>
      <c r="B75" s="195"/>
      <c r="C75" s="195"/>
      <c r="D75" s="195"/>
      <c r="E75" s="195"/>
      <c r="F75" s="195"/>
      <c r="G75" s="195"/>
      <c r="H75" s="195"/>
      <c r="I75" s="67"/>
      <c r="J75" s="67"/>
      <c r="K75" s="67"/>
      <c r="L75" s="67"/>
      <c r="M75" s="67"/>
      <c r="N75" s="67"/>
      <c r="O75" s="67"/>
      <c r="P75" s="67"/>
      <c r="Q75" s="67"/>
      <c r="R75" s="67"/>
      <c r="S75" s="67"/>
      <c r="T75" s="67"/>
      <c r="U75" s="67"/>
      <c r="V75" s="67"/>
      <c r="W75" s="67"/>
      <c r="X75" s="67"/>
      <c r="Y75" s="67"/>
      <c r="Z75" s="67"/>
      <c r="AA75" s="67"/>
      <c r="AB75" s="67"/>
      <c r="AC75" s="67"/>
      <c r="AD75" s="67"/>
    </row>
    <row r="76" spans="1:32" ht="25" customHeight="1">
      <c r="A76" s="195"/>
      <c r="B76" s="195"/>
      <c r="C76" s="195"/>
      <c r="D76" s="195"/>
      <c r="E76" s="195"/>
      <c r="F76" s="195"/>
      <c r="G76" s="195"/>
      <c r="H76" s="195"/>
      <c r="I76" s="67"/>
      <c r="J76" s="67"/>
      <c r="K76" s="67"/>
      <c r="L76" s="67"/>
      <c r="M76" s="67"/>
      <c r="N76" s="67"/>
      <c r="O76" s="67"/>
      <c r="P76" s="67"/>
      <c r="Q76" s="67"/>
      <c r="R76" s="67"/>
      <c r="S76" s="67"/>
      <c r="T76" s="67"/>
      <c r="U76" s="67"/>
      <c r="V76" s="67"/>
      <c r="W76" s="67"/>
      <c r="X76" s="67"/>
      <c r="Y76" s="67"/>
      <c r="Z76" s="67"/>
      <c r="AA76" s="67"/>
      <c r="AB76" s="67"/>
      <c r="AC76" s="67"/>
      <c r="AD76" s="67"/>
    </row>
    <row r="77" spans="1:32" ht="25" customHeight="1">
      <c r="A77" s="195"/>
      <c r="B77" s="195"/>
      <c r="C77" s="195"/>
      <c r="D77" s="195"/>
      <c r="E77" s="195"/>
      <c r="F77" s="195"/>
      <c r="G77" s="195"/>
      <c r="H77" s="195"/>
      <c r="I77" s="67"/>
      <c r="J77" s="67"/>
      <c r="K77" s="67"/>
      <c r="L77" s="67"/>
      <c r="M77" s="67"/>
      <c r="N77" s="67"/>
      <c r="O77" s="67"/>
      <c r="P77" s="67"/>
      <c r="Q77" s="67"/>
      <c r="R77" s="67"/>
      <c r="S77" s="67"/>
      <c r="T77" s="67"/>
      <c r="U77" s="67"/>
      <c r="V77" s="67"/>
      <c r="W77" s="67"/>
      <c r="X77" s="67"/>
      <c r="Y77" s="67"/>
      <c r="Z77" s="67"/>
      <c r="AA77" s="67"/>
      <c r="AB77" s="67"/>
      <c r="AC77" s="67"/>
      <c r="AD77" s="67"/>
    </row>
    <row r="78" spans="1:32">
      <c r="A78" s="168" t="s">
        <v>31</v>
      </c>
      <c r="B78" s="168"/>
      <c r="C78" s="167"/>
      <c r="D78" s="167"/>
      <c r="E78" s="167"/>
      <c r="F78" s="167"/>
      <c r="G78" s="167"/>
      <c r="H78" s="1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1:32">
      <c r="A79" s="167"/>
      <c r="B79" s="167"/>
      <c r="C79" s="167"/>
      <c r="D79" s="167"/>
      <c r="E79" s="167"/>
      <c r="F79" s="167"/>
      <c r="G79" s="167"/>
      <c r="H79" s="167"/>
      <c r="I79" s="67"/>
      <c r="J79" s="67"/>
      <c r="K79" s="67"/>
      <c r="L79" s="67"/>
      <c r="M79" s="67"/>
      <c r="N79" s="67"/>
      <c r="O79" s="67"/>
      <c r="P79" s="67"/>
      <c r="Q79" s="67"/>
      <c r="R79" s="67"/>
      <c r="S79" s="67"/>
      <c r="T79" s="67"/>
      <c r="U79" s="67"/>
      <c r="V79" s="67"/>
      <c r="W79" s="67"/>
      <c r="X79" s="67"/>
      <c r="Y79" s="67"/>
      <c r="Z79" s="67"/>
      <c r="AA79" s="67"/>
      <c r="AB79" s="67"/>
      <c r="AC79" s="67"/>
      <c r="AD79" s="67"/>
      <c r="AE79" s="67"/>
      <c r="AF79" s="67"/>
    </row>
    <row r="80" spans="1:32">
      <c r="A80" s="167"/>
      <c r="B80" s="167"/>
      <c r="C80" s="167"/>
      <c r="D80" s="167"/>
      <c r="E80" s="167"/>
      <c r="F80" s="167"/>
      <c r="G80" s="167"/>
      <c r="H80" s="167"/>
      <c r="I80" s="67"/>
      <c r="J80" s="67"/>
      <c r="K80" s="67"/>
      <c r="L80" s="67"/>
      <c r="M80" s="67"/>
      <c r="N80" s="67"/>
      <c r="O80" s="67"/>
      <c r="P80" s="67"/>
      <c r="Q80" s="67"/>
      <c r="R80" s="67"/>
      <c r="S80" s="67"/>
      <c r="T80" s="67"/>
      <c r="U80" s="67"/>
      <c r="V80" s="67"/>
      <c r="W80" s="67"/>
      <c r="X80" s="67"/>
      <c r="Y80" s="67"/>
      <c r="Z80" s="67"/>
      <c r="AA80" s="67"/>
      <c r="AB80" s="67"/>
      <c r="AC80" s="67"/>
      <c r="AD80" s="67"/>
      <c r="AE80" s="67"/>
      <c r="AF80" s="67"/>
    </row>
    <row r="81" spans="1:32">
      <c r="A81" s="192" t="s">
        <v>32</v>
      </c>
      <c r="B81" s="192"/>
      <c r="C81" s="192"/>
      <c r="D81" s="167"/>
      <c r="E81" s="167"/>
      <c r="F81" s="167"/>
      <c r="G81" s="192" t="s">
        <v>112</v>
      </c>
      <c r="H81" s="192"/>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1:3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1:3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1:3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row>
    <row r="85" spans="1:3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row>
    <row r="87" spans="1:3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row>
    <row r="88" spans="1:3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row>
    <row r="90" spans="1:3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row>
    <row r="91" spans="1:3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row>
    <row r="96" spans="1:3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row>
    <row r="97" spans="1:3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row>
    <row r="98" spans="1:3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row>
    <row r="99" spans="1:3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row>
    <row r="106" spans="1:3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row>
    <row r="107" spans="1:3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row>
    <row r="110" spans="1:3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row>
    <row r="111" spans="1:3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row>
    <row r="112" spans="1:3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row>
    <row r="113" spans="1:3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row>
    <row r="115" spans="1:3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row r="117" spans="1:3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row>
    <row r="118" spans="1:3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row>
    <row r="119" spans="1:3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row>
    <row r="120" spans="1:3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row>
    <row r="121" spans="1:3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row>
    <row r="122" spans="1:3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row>
    <row r="124" spans="1:3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row>
    <row r="125" spans="1:3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row>
    <row r="126" spans="1:3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row>
    <row r="127" spans="1:3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row>
    <row r="128" spans="1:3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row>
    <row r="129" spans="1:3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row>
    <row r="130" spans="1:3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row>
    <row r="131" spans="1:3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row>
    <row r="132" spans="1:3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row>
  </sheetData>
  <sheetProtection password="C931" sheet="1" objects="1" scenarios="1" selectLockedCells="1"/>
  <mergeCells count="4">
    <mergeCell ref="A81:C81"/>
    <mergeCell ref="G81:H81"/>
    <mergeCell ref="A68:H77"/>
    <mergeCell ref="B5:C5"/>
  </mergeCells>
  <hyperlinks>
    <hyperlink ref="J2" location="'DATA SHEET'!A1" display="back to input tab" xr:uid="{00000000-0004-0000-0900-000000000000}"/>
    <hyperlink ref="B1" location="'DATA SHEET'!A1" display="HIGHLANDS PRIME, INC." xr:uid="{00000000-0004-0000-0900-000001000000}"/>
  </hyperlinks>
  <printOptions horizontalCentered="1"/>
  <pageMargins left="0.7" right="0.7" top="0.75" bottom="0.75" header="0.3" footer="0.3"/>
  <pageSetup paperSize="7" scale="49" orientation="portrait"/>
  <headerFooter>
    <oddFooter>&amp;RPage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C10" sqref="C10"/>
    </sheetView>
  </sheetViews>
  <sheetFormatPr baseColWidth="10" defaultColWidth="11.5" defaultRowHeight="15"/>
  <sheetData>
    <row r="1" spans="1:2">
      <c r="A1" t="s">
        <v>148</v>
      </c>
      <c r="B1" t="s">
        <v>164</v>
      </c>
    </row>
    <row r="2" spans="1:2">
      <c r="A2" t="s">
        <v>149</v>
      </c>
      <c r="B2" t="s">
        <v>165</v>
      </c>
    </row>
  </sheetData>
  <sheetProtection password="C931" sheet="1" objects="1" scenarios="1"/>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499984740745262"/>
  </sheetPr>
  <dimension ref="A1:AD60"/>
  <sheetViews>
    <sheetView tabSelected="1" workbookViewId="0">
      <selection activeCell="C7" sqref="C7"/>
    </sheetView>
  </sheetViews>
  <sheetFormatPr baseColWidth="10" defaultColWidth="8.83203125" defaultRowHeight="15"/>
  <cols>
    <col min="1" max="1" width="8.83203125" style="6"/>
    <col min="2" max="2" width="35.6640625" customWidth="1"/>
    <col min="3" max="3" width="31" customWidth="1"/>
    <col min="4" max="4" width="13.83203125" style="6" customWidth="1"/>
    <col min="5" max="5" width="47.6640625" customWidth="1"/>
    <col min="6" max="6" width="20" style="5" bestFit="1" customWidth="1"/>
    <col min="7" max="7" width="25.6640625" customWidth="1"/>
    <col min="8" max="8" width="16.6640625" bestFit="1" customWidth="1"/>
    <col min="9" max="11" width="8.83203125" style="6"/>
  </cols>
  <sheetData>
    <row r="1" spans="2:6" s="6" customFormat="1" ht="19">
      <c r="B1" s="1"/>
      <c r="F1" s="7"/>
    </row>
    <row r="2" spans="2:6" s="6" customFormat="1" ht="16" thickBot="1">
      <c r="F2" s="7"/>
    </row>
    <row r="3" spans="2:6" s="6" customFormat="1" ht="19">
      <c r="B3" s="184" t="s">
        <v>107</v>
      </c>
      <c r="C3" s="185"/>
      <c r="D3" s="79"/>
      <c r="F3" s="7"/>
    </row>
    <row r="4" spans="2:6" s="6" customFormat="1" ht="24">
      <c r="B4" s="2"/>
      <c r="C4" s="83"/>
      <c r="D4" s="3"/>
      <c r="F4" s="7"/>
    </row>
    <row r="5" spans="2:6" s="6" customFormat="1">
      <c r="B5" s="2"/>
      <c r="C5" s="80" t="s">
        <v>168</v>
      </c>
      <c r="D5" s="3"/>
      <c r="F5" s="7"/>
    </row>
    <row r="6" spans="2:6" s="6" customFormat="1">
      <c r="B6" s="2"/>
      <c r="C6" s="76"/>
      <c r="D6" s="3"/>
      <c r="F6" s="7"/>
    </row>
    <row r="7" spans="2:6" s="6" customFormat="1">
      <c r="B7" s="4" t="s">
        <v>0</v>
      </c>
      <c r="C7" s="132"/>
      <c r="D7" s="3"/>
      <c r="F7" s="7"/>
    </row>
    <row r="8" spans="2:6" s="6" customFormat="1">
      <c r="B8" s="4" t="s">
        <v>163</v>
      </c>
      <c r="C8" s="132" t="s">
        <v>164</v>
      </c>
      <c r="D8" s="3"/>
      <c r="F8" s="7"/>
    </row>
    <row r="9" spans="2:6" s="6" customFormat="1" ht="15.75" customHeight="1">
      <c r="B9" s="4" t="s">
        <v>1</v>
      </c>
      <c r="C9" s="137">
        <v>1016</v>
      </c>
      <c r="D9" s="3"/>
      <c r="F9" s="7"/>
    </row>
    <row r="10" spans="2:6" s="6" customFormat="1">
      <c r="B10" s="4" t="s">
        <v>108</v>
      </c>
      <c r="C10" s="134">
        <f>VLOOKUP('DATA SHEET'!C9, 'Price List'!A1:C2,2,FALSE)</f>
        <v>76.239999999999995</v>
      </c>
      <c r="D10" s="3"/>
      <c r="F10" s="7"/>
    </row>
    <row r="11" spans="2:6" s="6" customFormat="1">
      <c r="B11" s="82" t="s">
        <v>109</v>
      </c>
      <c r="C11" s="135">
        <f>VLOOKUP('DATA SHEET'!C9, 'Price List'!A1:C2,3,FALSE)</f>
        <v>8663200</v>
      </c>
      <c r="D11" s="3"/>
      <c r="F11" s="7"/>
    </row>
    <row r="12" spans="2:6" s="6" customFormat="1">
      <c r="B12" s="82" t="s">
        <v>2</v>
      </c>
      <c r="C12" s="136">
        <v>44075</v>
      </c>
      <c r="D12" s="3"/>
      <c r="F12" s="7"/>
    </row>
    <row r="13" spans="2:6" s="6" customFormat="1">
      <c r="B13" s="82"/>
      <c r="C13" s="76"/>
      <c r="D13" s="3"/>
      <c r="F13" s="7"/>
    </row>
    <row r="14" spans="2:6" s="6" customFormat="1" ht="16" thickBot="1">
      <c r="B14" s="77"/>
      <c r="C14" s="81"/>
      <c r="D14" s="78"/>
      <c r="F14" s="7"/>
    </row>
    <row r="15" spans="2:6" s="6" customFormat="1">
      <c r="F15" s="7"/>
    </row>
    <row r="16" spans="2:6" s="6" customFormat="1" ht="19">
      <c r="B16" s="1" t="s">
        <v>110</v>
      </c>
    </row>
    <row r="17" spans="2:30" s="6" customFormat="1" ht="19">
      <c r="B17" s="1" t="s">
        <v>167</v>
      </c>
    </row>
    <row r="18" spans="2:30" s="6" customFormat="1" ht="20" thickBot="1">
      <c r="B18" s="70"/>
    </row>
    <row r="19" spans="2:30" ht="23" customHeight="1" thickBot="1">
      <c r="B19" s="186" t="s">
        <v>151</v>
      </c>
      <c r="C19" s="187"/>
      <c r="D19" s="178" t="s">
        <v>152</v>
      </c>
      <c r="E19" s="179"/>
      <c r="F19" s="6"/>
      <c r="G19" s="6"/>
      <c r="H19" s="6"/>
      <c r="L19" s="6"/>
      <c r="M19" s="6"/>
      <c r="N19" s="6"/>
      <c r="O19" s="6"/>
      <c r="P19" s="6"/>
      <c r="Q19" s="6"/>
      <c r="R19" s="6"/>
      <c r="S19" s="6"/>
      <c r="T19" s="6"/>
      <c r="U19" s="6"/>
      <c r="V19" s="6"/>
      <c r="W19" s="6"/>
      <c r="X19" s="6"/>
      <c r="Y19" s="6"/>
      <c r="Z19" s="6"/>
      <c r="AA19" s="6"/>
      <c r="AB19" s="6"/>
      <c r="AC19" s="6"/>
      <c r="AD19" s="6"/>
    </row>
    <row r="20" spans="2:30" s="6" customFormat="1" ht="23" customHeight="1">
      <c r="B20" s="188" t="s">
        <v>157</v>
      </c>
      <c r="C20" s="189"/>
      <c r="D20" s="180" t="s">
        <v>157</v>
      </c>
      <c r="E20" s="181"/>
      <c r="F20" s="7"/>
    </row>
    <row r="21" spans="2:30" s="6" customFormat="1" ht="23" customHeight="1">
      <c r="B21" s="190" t="s">
        <v>169</v>
      </c>
      <c r="C21" s="191"/>
      <c r="D21" s="182" t="s">
        <v>169</v>
      </c>
      <c r="E21" s="183"/>
      <c r="F21" s="7"/>
    </row>
    <row r="22" spans="2:30" s="6" customFormat="1" ht="23" customHeight="1">
      <c r="B22" s="190" t="s">
        <v>153</v>
      </c>
      <c r="C22" s="191"/>
      <c r="D22" s="182" t="s">
        <v>153</v>
      </c>
      <c r="E22" s="183"/>
      <c r="F22" s="7"/>
    </row>
    <row r="23" spans="2:30" s="6" customFormat="1">
      <c r="F23" s="7"/>
    </row>
    <row r="24" spans="2:30">
      <c r="B24" s="6"/>
      <c r="C24" s="6"/>
      <c r="E24" s="6"/>
      <c r="F24" s="7"/>
      <c r="G24" s="6"/>
      <c r="H24" s="6"/>
      <c r="L24" s="6"/>
      <c r="M24" s="6"/>
      <c r="N24" s="6"/>
      <c r="O24" s="6"/>
      <c r="P24" s="6"/>
      <c r="Q24" s="6"/>
      <c r="R24" s="6"/>
      <c r="S24" s="6"/>
      <c r="T24" s="6"/>
      <c r="U24" s="6"/>
      <c r="V24" s="6"/>
      <c r="W24" s="6"/>
      <c r="X24" s="6"/>
      <c r="Y24" s="6"/>
      <c r="Z24" s="6"/>
      <c r="AA24" s="6"/>
      <c r="AB24" s="6"/>
      <c r="AC24" s="6"/>
      <c r="AD24" s="6"/>
    </row>
    <row r="25" spans="2:30">
      <c r="B25" s="6"/>
      <c r="C25" s="6"/>
      <c r="E25" s="6"/>
      <c r="F25" s="7"/>
      <c r="G25" s="6"/>
      <c r="H25" s="6"/>
      <c r="L25" s="6"/>
      <c r="M25" s="6"/>
      <c r="N25" s="6"/>
      <c r="O25" s="6"/>
      <c r="P25" s="6"/>
      <c r="Q25" s="6"/>
      <c r="R25" s="6"/>
      <c r="S25" s="6"/>
      <c r="T25" s="6"/>
      <c r="U25" s="6"/>
      <c r="V25" s="6"/>
      <c r="W25" s="6"/>
      <c r="X25" s="6"/>
      <c r="Y25" s="6"/>
      <c r="Z25" s="6"/>
      <c r="AA25" s="6"/>
      <c r="AB25" s="6"/>
      <c r="AC25" s="6"/>
      <c r="AD25" s="6"/>
    </row>
    <row r="26" spans="2:30">
      <c r="B26" s="6"/>
      <c r="C26" s="6"/>
      <c r="E26" s="6"/>
      <c r="F26" s="7"/>
      <c r="G26" s="6"/>
      <c r="H26" s="6"/>
      <c r="L26" s="6"/>
      <c r="M26" s="6"/>
      <c r="N26" s="6"/>
      <c r="O26" s="6"/>
      <c r="P26" s="6"/>
      <c r="Q26" s="6"/>
      <c r="R26" s="6"/>
      <c r="S26" s="6"/>
      <c r="T26" s="6"/>
      <c r="U26" s="6"/>
      <c r="V26" s="6"/>
      <c r="W26" s="6"/>
      <c r="X26" s="6"/>
      <c r="Y26" s="6"/>
      <c r="Z26" s="6"/>
      <c r="AA26" s="6"/>
      <c r="AB26" s="6"/>
      <c r="AC26" s="6"/>
      <c r="AD26" s="6"/>
    </row>
    <row r="27" spans="2:30">
      <c r="B27" s="6"/>
      <c r="C27" s="6"/>
      <c r="E27" s="6"/>
      <c r="F27" s="7"/>
      <c r="G27" s="6"/>
      <c r="H27" s="6"/>
      <c r="L27" s="6"/>
      <c r="M27" s="6"/>
      <c r="N27" s="6"/>
      <c r="O27" s="6"/>
      <c r="P27" s="6"/>
      <c r="Q27" s="6"/>
      <c r="R27" s="6"/>
      <c r="S27" s="6"/>
      <c r="T27" s="6"/>
      <c r="U27" s="6"/>
      <c r="V27" s="6"/>
      <c r="W27" s="6"/>
      <c r="X27" s="6"/>
      <c r="Y27" s="6"/>
      <c r="Z27" s="6"/>
      <c r="AA27" s="6"/>
      <c r="AB27" s="6"/>
      <c r="AC27" s="6"/>
      <c r="AD27" s="6"/>
    </row>
    <row r="28" spans="2:30">
      <c r="B28" s="6"/>
      <c r="C28" s="6"/>
      <c r="E28" s="6"/>
      <c r="F28" s="7"/>
      <c r="G28" s="6"/>
      <c r="H28" s="6"/>
      <c r="L28" s="6"/>
      <c r="M28" s="6"/>
      <c r="N28" s="6"/>
      <c r="O28" s="6"/>
      <c r="P28" s="6"/>
      <c r="Q28" s="6"/>
      <c r="R28" s="6"/>
      <c r="S28" s="6"/>
      <c r="T28" s="6"/>
      <c r="U28" s="6"/>
      <c r="V28" s="6"/>
      <c r="W28" s="6"/>
      <c r="X28" s="6"/>
      <c r="Y28" s="6"/>
      <c r="Z28" s="6"/>
      <c r="AA28" s="6"/>
      <c r="AB28" s="6"/>
      <c r="AC28" s="6"/>
      <c r="AD28" s="6"/>
    </row>
    <row r="29" spans="2:30">
      <c r="B29" s="6"/>
      <c r="C29" s="6"/>
      <c r="E29" s="6"/>
      <c r="F29" s="7"/>
      <c r="G29" s="6"/>
      <c r="H29" s="6"/>
      <c r="L29" s="6"/>
      <c r="M29" s="6"/>
      <c r="N29" s="6"/>
      <c r="O29" s="6"/>
      <c r="P29" s="6"/>
      <c r="Q29" s="6"/>
      <c r="R29" s="6"/>
      <c r="S29" s="6"/>
      <c r="T29" s="6"/>
      <c r="U29" s="6"/>
      <c r="V29" s="6"/>
      <c r="W29" s="6"/>
      <c r="X29" s="6"/>
      <c r="Y29" s="6"/>
      <c r="Z29" s="6"/>
      <c r="AA29" s="6"/>
      <c r="AB29" s="6"/>
      <c r="AC29" s="6"/>
      <c r="AD29" s="6"/>
    </row>
    <row r="30" spans="2:30">
      <c r="B30" s="6"/>
      <c r="C30" s="6"/>
      <c r="E30" s="6"/>
      <c r="F30" s="7"/>
      <c r="G30" s="6"/>
      <c r="H30" s="6"/>
      <c r="L30" s="6"/>
      <c r="M30" s="6"/>
      <c r="N30" s="6"/>
      <c r="O30" s="6"/>
      <c r="P30" s="6"/>
      <c r="Q30" s="6"/>
      <c r="R30" s="6"/>
      <c r="S30" s="6"/>
      <c r="T30" s="6"/>
      <c r="U30" s="6"/>
      <c r="V30" s="6"/>
      <c r="W30" s="6"/>
      <c r="X30" s="6"/>
      <c r="Y30" s="6"/>
      <c r="Z30" s="6"/>
      <c r="AA30" s="6"/>
      <c r="AB30" s="6"/>
      <c r="AC30" s="6"/>
      <c r="AD30" s="6"/>
    </row>
    <row r="31" spans="2:30">
      <c r="B31" s="6"/>
      <c r="C31" s="6"/>
      <c r="E31" s="6"/>
      <c r="F31" s="7"/>
      <c r="G31" s="6"/>
      <c r="H31" s="6"/>
      <c r="L31" s="6"/>
      <c r="M31" s="6"/>
      <c r="N31" s="6"/>
      <c r="O31" s="6"/>
      <c r="P31" s="6"/>
      <c r="Q31" s="6"/>
      <c r="R31" s="6"/>
      <c r="S31" s="6"/>
      <c r="T31" s="6"/>
      <c r="U31" s="6"/>
      <c r="V31" s="6"/>
      <c r="W31" s="6"/>
      <c r="X31" s="6"/>
      <c r="Y31" s="6"/>
      <c r="Z31" s="6"/>
      <c r="AA31" s="6"/>
      <c r="AB31" s="6"/>
      <c r="AC31" s="6"/>
      <c r="AD31" s="6"/>
    </row>
    <row r="32" spans="2:30">
      <c r="B32" s="6"/>
      <c r="C32" s="6"/>
      <c r="E32" s="6"/>
      <c r="F32" s="7"/>
      <c r="G32" s="6"/>
      <c r="H32" s="6"/>
      <c r="L32" s="6"/>
      <c r="M32" s="6"/>
      <c r="N32" s="6"/>
      <c r="O32" s="6"/>
      <c r="P32" s="6"/>
      <c r="Q32" s="6"/>
      <c r="R32" s="6"/>
      <c r="S32" s="6"/>
      <c r="T32" s="6"/>
      <c r="U32" s="6"/>
      <c r="V32" s="6"/>
      <c r="W32" s="6"/>
      <c r="X32" s="6"/>
      <c r="Y32" s="6"/>
      <c r="Z32" s="6"/>
      <c r="AA32" s="6"/>
      <c r="AB32" s="6"/>
      <c r="AC32" s="6"/>
      <c r="AD32" s="6"/>
    </row>
    <row r="33" spans="2:30">
      <c r="B33" s="6"/>
      <c r="C33" s="6"/>
      <c r="E33" s="6"/>
      <c r="F33" s="7"/>
      <c r="G33" s="6"/>
      <c r="H33" s="6"/>
      <c r="L33" s="6"/>
      <c r="M33" s="6"/>
      <c r="N33" s="6"/>
      <c r="O33" s="6"/>
      <c r="P33" s="6"/>
      <c r="Q33" s="6"/>
      <c r="R33" s="6"/>
      <c r="S33" s="6"/>
      <c r="T33" s="6"/>
      <c r="U33" s="6"/>
      <c r="V33" s="6"/>
      <c r="W33" s="6"/>
      <c r="X33" s="6"/>
      <c r="Y33" s="6"/>
      <c r="Z33" s="6"/>
      <c r="AA33" s="6"/>
      <c r="AB33" s="6"/>
      <c r="AC33" s="6"/>
      <c r="AD33" s="6"/>
    </row>
    <row r="34" spans="2:30">
      <c r="B34" s="6"/>
      <c r="C34" s="6"/>
      <c r="E34" s="6"/>
      <c r="F34" s="7"/>
      <c r="G34" s="6"/>
      <c r="H34" s="6"/>
      <c r="L34" s="6"/>
      <c r="M34" s="6"/>
      <c r="N34" s="6"/>
      <c r="O34" s="6"/>
      <c r="P34" s="6"/>
      <c r="Q34" s="6"/>
      <c r="R34" s="6"/>
      <c r="S34" s="6"/>
      <c r="T34" s="6"/>
      <c r="U34" s="6"/>
      <c r="V34" s="6"/>
      <c r="W34" s="6"/>
      <c r="X34" s="6"/>
      <c r="Y34" s="6"/>
      <c r="Z34" s="6"/>
      <c r="AA34" s="6"/>
      <c r="AB34" s="6"/>
      <c r="AC34" s="6"/>
      <c r="AD34" s="6"/>
    </row>
    <row r="35" spans="2:30">
      <c r="B35" s="6"/>
      <c r="C35" s="6"/>
      <c r="E35" s="6"/>
      <c r="F35" s="7"/>
      <c r="G35" s="6"/>
      <c r="H35" s="6"/>
      <c r="L35" s="6"/>
      <c r="M35" s="6"/>
      <c r="N35" s="6"/>
      <c r="O35" s="6"/>
      <c r="P35" s="6"/>
      <c r="Q35" s="6"/>
      <c r="R35" s="6"/>
      <c r="S35" s="6"/>
      <c r="T35" s="6"/>
      <c r="U35" s="6"/>
      <c r="V35" s="6"/>
      <c r="W35" s="6"/>
      <c r="X35" s="6"/>
      <c r="Y35" s="6"/>
      <c r="Z35" s="6"/>
      <c r="AA35" s="6"/>
      <c r="AB35" s="6"/>
      <c r="AC35" s="6"/>
      <c r="AD35" s="6"/>
    </row>
    <row r="36" spans="2:30">
      <c r="B36" s="6"/>
      <c r="C36" s="6"/>
      <c r="E36" s="6"/>
      <c r="F36" s="7"/>
      <c r="G36" s="6"/>
      <c r="H36" s="6"/>
      <c r="L36" s="6"/>
      <c r="M36" s="6"/>
      <c r="N36" s="6"/>
      <c r="O36" s="6"/>
      <c r="P36" s="6"/>
      <c r="Q36" s="6"/>
      <c r="R36" s="6"/>
      <c r="S36" s="6"/>
      <c r="T36" s="6"/>
      <c r="U36" s="6"/>
      <c r="V36" s="6"/>
      <c r="W36" s="6"/>
      <c r="X36" s="6"/>
      <c r="Y36" s="6"/>
      <c r="Z36" s="6"/>
      <c r="AA36" s="6"/>
      <c r="AB36" s="6"/>
      <c r="AC36" s="6"/>
      <c r="AD36" s="6"/>
    </row>
    <row r="37" spans="2:30">
      <c r="B37" s="6"/>
      <c r="C37" s="6"/>
      <c r="E37" s="6"/>
      <c r="F37" s="7"/>
      <c r="G37" s="6"/>
      <c r="H37" s="6"/>
      <c r="L37" s="6"/>
      <c r="M37" s="6"/>
      <c r="N37" s="6"/>
      <c r="O37" s="6"/>
      <c r="P37" s="6"/>
      <c r="Q37" s="6"/>
      <c r="R37" s="6"/>
      <c r="S37" s="6"/>
      <c r="T37" s="6"/>
      <c r="U37" s="6"/>
      <c r="V37" s="6"/>
      <c r="W37" s="6"/>
      <c r="X37" s="6"/>
      <c r="Y37" s="6"/>
      <c r="Z37" s="6"/>
      <c r="AA37" s="6"/>
      <c r="AB37" s="6"/>
      <c r="AC37" s="6"/>
      <c r="AD37" s="6"/>
    </row>
    <row r="38" spans="2:30">
      <c r="B38" s="6"/>
      <c r="C38" s="6"/>
      <c r="E38" s="6"/>
      <c r="F38" s="7"/>
      <c r="G38" s="6"/>
      <c r="H38" s="6"/>
      <c r="L38" s="6"/>
      <c r="M38" s="6"/>
      <c r="N38" s="6"/>
      <c r="O38" s="6"/>
      <c r="P38" s="6"/>
      <c r="Q38" s="6"/>
      <c r="R38" s="6"/>
      <c r="S38" s="6"/>
      <c r="T38" s="6"/>
      <c r="U38" s="6"/>
      <c r="V38" s="6"/>
      <c r="W38" s="6"/>
      <c r="X38" s="6"/>
      <c r="Y38" s="6"/>
      <c r="Z38" s="6"/>
      <c r="AA38" s="6"/>
      <c r="AB38" s="6"/>
      <c r="AC38" s="6"/>
      <c r="AD38" s="6"/>
    </row>
    <row r="39" spans="2:30">
      <c r="B39" s="6"/>
      <c r="C39" s="6"/>
      <c r="E39" s="6"/>
      <c r="F39" s="7"/>
      <c r="G39" s="6"/>
      <c r="H39" s="6"/>
      <c r="L39" s="6"/>
      <c r="M39" s="6"/>
      <c r="N39" s="6"/>
      <c r="O39" s="6"/>
      <c r="P39" s="6"/>
      <c r="Q39" s="6"/>
      <c r="R39" s="6"/>
      <c r="S39" s="6"/>
      <c r="T39" s="6"/>
      <c r="U39" s="6"/>
      <c r="V39" s="6"/>
      <c r="W39" s="6"/>
      <c r="X39" s="6"/>
      <c r="Y39" s="6"/>
      <c r="Z39" s="6"/>
      <c r="AA39" s="6"/>
      <c r="AB39" s="6"/>
      <c r="AC39" s="6"/>
      <c r="AD39" s="6"/>
    </row>
    <row r="40" spans="2:30">
      <c r="B40" s="6"/>
      <c r="C40" s="6"/>
      <c r="E40" s="6"/>
      <c r="F40" s="7"/>
      <c r="G40" s="6"/>
      <c r="H40" s="6"/>
      <c r="L40" s="6"/>
      <c r="M40" s="6"/>
      <c r="N40" s="6"/>
      <c r="O40" s="6"/>
      <c r="P40" s="6"/>
      <c r="Q40" s="6"/>
      <c r="R40" s="6"/>
      <c r="S40" s="6"/>
      <c r="T40" s="6"/>
      <c r="U40" s="6"/>
      <c r="V40" s="6"/>
      <c r="W40" s="6"/>
      <c r="X40" s="6"/>
      <c r="Y40" s="6"/>
      <c r="Z40" s="6"/>
      <c r="AA40" s="6"/>
      <c r="AB40" s="6"/>
      <c r="AC40" s="6"/>
      <c r="AD40" s="6"/>
    </row>
    <row r="41" spans="2:30">
      <c r="B41" s="6"/>
      <c r="C41" s="6"/>
      <c r="E41" s="6"/>
      <c r="F41" s="7"/>
      <c r="G41" s="6"/>
      <c r="H41" s="6"/>
      <c r="L41" s="6"/>
      <c r="M41" s="6"/>
      <c r="N41" s="6"/>
      <c r="O41" s="6"/>
      <c r="P41" s="6"/>
      <c r="Q41" s="6"/>
      <c r="R41" s="6"/>
      <c r="S41" s="6"/>
      <c r="T41" s="6"/>
      <c r="U41" s="6"/>
      <c r="V41" s="6"/>
      <c r="W41" s="6"/>
      <c r="X41" s="6"/>
      <c r="Y41" s="6"/>
      <c r="Z41" s="6"/>
      <c r="AA41" s="6"/>
      <c r="AB41" s="6"/>
      <c r="AC41" s="6"/>
      <c r="AD41" s="6"/>
    </row>
    <row r="42" spans="2:30">
      <c r="B42" s="6"/>
      <c r="C42" s="6"/>
      <c r="E42" s="6"/>
      <c r="F42" s="7"/>
      <c r="G42" s="6"/>
      <c r="H42" s="6"/>
      <c r="L42" s="6"/>
      <c r="M42" s="6"/>
      <c r="N42" s="6"/>
      <c r="O42" s="6"/>
      <c r="P42" s="6"/>
      <c r="Q42" s="6"/>
      <c r="R42" s="6"/>
      <c r="S42" s="6"/>
      <c r="T42" s="6"/>
      <c r="U42" s="6"/>
      <c r="V42" s="6"/>
      <c r="W42" s="6"/>
      <c r="X42" s="6"/>
      <c r="Y42" s="6"/>
      <c r="Z42" s="6"/>
      <c r="AA42" s="6"/>
      <c r="AB42" s="6"/>
      <c r="AC42" s="6"/>
      <c r="AD42" s="6"/>
    </row>
    <row r="43" spans="2:30">
      <c r="B43" s="6"/>
      <c r="C43" s="6"/>
      <c r="E43" s="6"/>
      <c r="F43" s="7"/>
      <c r="G43" s="6"/>
      <c r="H43" s="6"/>
      <c r="L43" s="6"/>
      <c r="M43" s="6"/>
      <c r="N43" s="6"/>
      <c r="O43" s="6"/>
      <c r="P43" s="6"/>
      <c r="Q43" s="6"/>
      <c r="R43" s="6"/>
      <c r="S43" s="6"/>
      <c r="T43" s="6"/>
      <c r="U43" s="6"/>
      <c r="V43" s="6"/>
      <c r="W43" s="6"/>
      <c r="X43" s="6"/>
      <c r="Y43" s="6"/>
      <c r="Z43" s="6"/>
      <c r="AA43" s="6"/>
      <c r="AB43" s="6"/>
      <c r="AC43" s="6"/>
      <c r="AD43" s="6"/>
    </row>
    <row r="44" spans="2:30">
      <c r="B44" s="6"/>
      <c r="C44" s="6"/>
      <c r="E44" s="6"/>
      <c r="F44" s="7"/>
      <c r="G44" s="6"/>
      <c r="H44" s="6"/>
      <c r="L44" s="6"/>
      <c r="M44" s="6"/>
      <c r="N44" s="6"/>
      <c r="O44" s="6"/>
      <c r="P44" s="6"/>
      <c r="Q44" s="6"/>
      <c r="R44" s="6"/>
      <c r="S44" s="6"/>
      <c r="T44" s="6"/>
      <c r="U44" s="6"/>
      <c r="V44" s="6"/>
      <c r="W44" s="6"/>
      <c r="X44" s="6"/>
      <c r="Y44" s="6"/>
      <c r="Z44" s="6"/>
      <c r="AA44" s="6"/>
      <c r="AB44" s="6"/>
      <c r="AC44" s="6"/>
      <c r="AD44" s="6"/>
    </row>
    <row r="45" spans="2:30">
      <c r="B45" s="6"/>
      <c r="C45" s="6"/>
      <c r="E45" s="6"/>
      <c r="F45" s="7"/>
      <c r="G45" s="6"/>
      <c r="H45" s="6"/>
      <c r="L45" s="6"/>
      <c r="M45" s="6"/>
      <c r="N45" s="6"/>
      <c r="O45" s="6"/>
      <c r="P45" s="6"/>
      <c r="Q45" s="6"/>
      <c r="R45" s="6"/>
      <c r="S45" s="6"/>
      <c r="T45" s="6"/>
      <c r="U45" s="6"/>
      <c r="V45" s="6"/>
      <c r="W45" s="6"/>
      <c r="X45" s="6"/>
      <c r="Y45" s="6"/>
      <c r="Z45" s="6"/>
      <c r="AA45" s="6"/>
      <c r="AB45" s="6"/>
      <c r="AC45" s="6"/>
      <c r="AD45" s="6"/>
    </row>
    <row r="46" spans="2:30">
      <c r="B46" s="6"/>
      <c r="C46" s="6"/>
      <c r="E46" s="6"/>
      <c r="F46" s="7"/>
      <c r="G46" s="6"/>
      <c r="H46" s="6"/>
      <c r="L46" s="6"/>
      <c r="M46" s="6"/>
      <c r="N46" s="6"/>
      <c r="O46" s="6"/>
      <c r="P46" s="6"/>
      <c r="Q46" s="6"/>
      <c r="R46" s="6"/>
      <c r="S46" s="6"/>
      <c r="T46" s="6"/>
      <c r="U46" s="6"/>
      <c r="V46" s="6"/>
      <c r="W46" s="6"/>
      <c r="X46" s="6"/>
      <c r="Y46" s="6"/>
      <c r="Z46" s="6"/>
      <c r="AA46" s="6"/>
      <c r="AB46" s="6"/>
      <c r="AC46" s="6"/>
      <c r="AD46" s="6"/>
    </row>
    <row r="47" spans="2:30">
      <c r="B47" s="6"/>
      <c r="C47" s="6"/>
      <c r="E47" s="6"/>
      <c r="F47" s="7"/>
      <c r="G47" s="6"/>
      <c r="H47" s="6"/>
      <c r="L47" s="6"/>
      <c r="M47" s="6"/>
      <c r="N47" s="6"/>
      <c r="O47" s="6"/>
      <c r="P47" s="6"/>
      <c r="Q47" s="6"/>
      <c r="R47" s="6"/>
      <c r="S47" s="6"/>
      <c r="T47" s="6"/>
      <c r="U47" s="6"/>
      <c r="V47" s="6"/>
      <c r="W47" s="6"/>
      <c r="X47" s="6"/>
      <c r="Y47" s="6"/>
      <c r="Z47" s="6"/>
      <c r="AA47" s="6"/>
      <c r="AB47" s="6"/>
      <c r="AC47" s="6"/>
      <c r="AD47" s="6"/>
    </row>
    <row r="48" spans="2:30">
      <c r="B48" s="6"/>
      <c r="C48" s="6"/>
      <c r="E48" s="6"/>
      <c r="F48" s="7"/>
      <c r="G48" s="6"/>
      <c r="H48" s="6"/>
      <c r="L48" s="6"/>
      <c r="M48" s="6"/>
      <c r="N48" s="6"/>
      <c r="O48" s="6"/>
      <c r="P48" s="6"/>
      <c r="Q48" s="6"/>
      <c r="R48" s="6"/>
      <c r="S48" s="6"/>
      <c r="T48" s="6"/>
      <c r="U48" s="6"/>
      <c r="V48" s="6"/>
      <c r="W48" s="6"/>
      <c r="X48" s="6"/>
      <c r="Y48" s="6"/>
      <c r="Z48" s="6"/>
      <c r="AA48" s="6"/>
      <c r="AB48" s="6"/>
      <c r="AC48" s="6"/>
      <c r="AD48" s="6"/>
    </row>
    <row r="49" spans="2:30">
      <c r="B49" s="6"/>
      <c r="C49" s="6"/>
      <c r="E49" s="6"/>
      <c r="F49" s="7"/>
      <c r="G49" s="6"/>
      <c r="H49" s="6"/>
      <c r="L49" s="6"/>
      <c r="M49" s="6"/>
      <c r="N49" s="6"/>
      <c r="O49" s="6"/>
      <c r="P49" s="6"/>
      <c r="Q49" s="6"/>
      <c r="R49" s="6"/>
      <c r="S49" s="6"/>
      <c r="T49" s="6"/>
      <c r="U49" s="6"/>
      <c r="V49" s="6"/>
      <c r="W49" s="6"/>
      <c r="X49" s="6"/>
      <c r="Y49" s="6"/>
      <c r="Z49" s="6"/>
      <c r="AA49" s="6"/>
      <c r="AB49" s="6"/>
      <c r="AC49" s="6"/>
      <c r="AD49" s="6"/>
    </row>
    <row r="50" spans="2:30">
      <c r="B50" s="6"/>
      <c r="C50" s="6"/>
      <c r="E50" s="6"/>
      <c r="F50" s="7"/>
      <c r="G50" s="6"/>
      <c r="H50" s="6"/>
      <c r="L50" s="6"/>
      <c r="M50" s="6"/>
      <c r="N50" s="6"/>
      <c r="O50" s="6"/>
      <c r="P50" s="6"/>
      <c r="Q50" s="6"/>
      <c r="R50" s="6"/>
      <c r="S50" s="6"/>
      <c r="T50" s="6"/>
      <c r="U50" s="6"/>
      <c r="V50" s="6"/>
      <c r="W50" s="6"/>
      <c r="X50" s="6"/>
      <c r="Y50" s="6"/>
      <c r="Z50" s="6"/>
      <c r="AA50" s="6"/>
      <c r="AB50" s="6"/>
      <c r="AC50" s="6"/>
      <c r="AD50" s="6"/>
    </row>
    <row r="51" spans="2:30">
      <c r="B51" s="6"/>
      <c r="C51" s="6"/>
      <c r="E51" s="6"/>
      <c r="F51" s="7"/>
      <c r="G51" s="6"/>
      <c r="H51" s="6"/>
      <c r="L51" s="6"/>
      <c r="M51" s="6"/>
      <c r="N51" s="6"/>
      <c r="O51" s="6"/>
      <c r="P51" s="6"/>
      <c r="Q51" s="6"/>
      <c r="R51" s="6"/>
      <c r="S51" s="6"/>
      <c r="T51" s="6"/>
      <c r="U51" s="6"/>
      <c r="V51" s="6"/>
      <c r="W51" s="6"/>
      <c r="X51" s="6"/>
      <c r="Y51" s="6"/>
      <c r="Z51" s="6"/>
      <c r="AA51" s="6"/>
      <c r="AB51" s="6"/>
      <c r="AC51" s="6"/>
      <c r="AD51" s="6"/>
    </row>
    <row r="52" spans="2:30">
      <c r="B52" s="6"/>
      <c r="C52" s="6"/>
      <c r="E52" s="6"/>
      <c r="F52" s="7"/>
      <c r="G52" s="6"/>
      <c r="H52" s="6"/>
      <c r="L52" s="6"/>
      <c r="M52" s="6"/>
      <c r="N52" s="6"/>
      <c r="O52" s="6"/>
      <c r="P52" s="6"/>
      <c r="Q52" s="6"/>
      <c r="R52" s="6"/>
      <c r="S52" s="6"/>
      <c r="T52" s="6"/>
      <c r="U52" s="6"/>
      <c r="V52" s="6"/>
      <c r="W52" s="6"/>
      <c r="X52" s="6"/>
      <c r="Y52" s="6"/>
      <c r="Z52" s="6"/>
      <c r="AA52" s="6"/>
      <c r="AB52" s="6"/>
      <c r="AC52" s="6"/>
      <c r="AD52" s="6"/>
    </row>
    <row r="53" spans="2:30">
      <c r="B53" s="6"/>
      <c r="C53" s="6"/>
      <c r="E53" s="6"/>
      <c r="F53" s="7"/>
      <c r="G53" s="6"/>
      <c r="H53" s="6"/>
      <c r="L53" s="6"/>
      <c r="M53" s="6"/>
      <c r="N53" s="6"/>
      <c r="O53" s="6"/>
      <c r="P53" s="6"/>
      <c r="Q53" s="6"/>
      <c r="R53" s="6"/>
      <c r="S53" s="6"/>
      <c r="T53" s="6"/>
      <c r="U53" s="6"/>
      <c r="V53" s="6"/>
      <c r="W53" s="6"/>
      <c r="X53" s="6"/>
      <c r="Y53" s="6"/>
      <c r="Z53" s="6"/>
      <c r="AA53" s="6"/>
      <c r="AB53" s="6"/>
      <c r="AC53" s="6"/>
      <c r="AD53" s="6"/>
    </row>
    <row r="54" spans="2:30">
      <c r="B54" s="6"/>
      <c r="C54" s="6"/>
      <c r="E54" s="6"/>
      <c r="F54" s="7"/>
      <c r="G54" s="6"/>
      <c r="H54" s="6"/>
      <c r="L54" s="6"/>
      <c r="M54" s="6"/>
      <c r="N54" s="6"/>
      <c r="O54" s="6"/>
      <c r="P54" s="6"/>
      <c r="Q54" s="6"/>
      <c r="R54" s="6"/>
      <c r="S54" s="6"/>
      <c r="T54" s="6"/>
      <c r="U54" s="6"/>
      <c r="V54" s="6"/>
      <c r="W54" s="6"/>
      <c r="X54" s="6"/>
      <c r="Y54" s="6"/>
      <c r="Z54" s="6"/>
      <c r="AA54" s="6"/>
      <c r="AB54" s="6"/>
      <c r="AC54" s="6"/>
      <c r="AD54" s="6"/>
    </row>
    <row r="55" spans="2:30">
      <c r="B55" s="6"/>
      <c r="C55" s="6"/>
      <c r="E55" s="6"/>
      <c r="F55" s="7"/>
      <c r="G55" s="6"/>
      <c r="H55" s="6"/>
      <c r="L55" s="6"/>
      <c r="M55" s="6"/>
      <c r="N55" s="6"/>
      <c r="O55" s="6"/>
      <c r="P55" s="6"/>
      <c r="Q55" s="6"/>
      <c r="R55" s="6"/>
      <c r="S55" s="6"/>
      <c r="T55" s="6"/>
      <c r="U55" s="6"/>
      <c r="V55" s="6"/>
      <c r="W55" s="6"/>
      <c r="X55" s="6"/>
      <c r="Y55" s="6"/>
      <c r="Z55" s="6"/>
      <c r="AA55" s="6"/>
      <c r="AB55" s="6"/>
      <c r="AC55" s="6"/>
      <c r="AD55" s="6"/>
    </row>
    <row r="56" spans="2:30">
      <c r="B56" s="6"/>
      <c r="C56" s="6"/>
      <c r="E56" s="6"/>
      <c r="F56" s="7"/>
      <c r="G56" s="6"/>
      <c r="H56" s="6"/>
      <c r="L56" s="6"/>
      <c r="M56" s="6"/>
      <c r="N56" s="6"/>
      <c r="O56" s="6"/>
      <c r="P56" s="6"/>
      <c r="Q56" s="6"/>
      <c r="R56" s="6"/>
      <c r="S56" s="6"/>
      <c r="T56" s="6"/>
      <c r="U56" s="6"/>
      <c r="V56" s="6"/>
      <c r="W56" s="6"/>
      <c r="X56" s="6"/>
      <c r="Y56" s="6"/>
      <c r="Z56" s="6"/>
      <c r="AA56" s="6"/>
      <c r="AB56" s="6"/>
      <c r="AC56" s="6"/>
      <c r="AD56" s="6"/>
    </row>
    <row r="57" spans="2:30">
      <c r="B57" s="6"/>
      <c r="C57" s="6"/>
      <c r="E57" s="6"/>
      <c r="F57" s="7"/>
      <c r="G57" s="6"/>
      <c r="H57" s="6"/>
      <c r="L57" s="6"/>
      <c r="M57" s="6"/>
      <c r="N57" s="6"/>
      <c r="O57" s="6"/>
      <c r="P57" s="6"/>
      <c r="Q57" s="6"/>
      <c r="R57" s="6"/>
      <c r="S57" s="6"/>
      <c r="T57" s="6"/>
      <c r="U57" s="6"/>
      <c r="V57" s="6"/>
      <c r="W57" s="6"/>
      <c r="X57" s="6"/>
      <c r="Y57" s="6"/>
      <c r="Z57" s="6"/>
      <c r="AA57" s="6"/>
      <c r="AB57" s="6"/>
      <c r="AC57" s="6"/>
      <c r="AD57" s="6"/>
    </row>
    <row r="58" spans="2:30">
      <c r="B58" s="6"/>
      <c r="C58" s="6"/>
      <c r="E58" s="6"/>
      <c r="F58" s="7"/>
      <c r="G58" s="6"/>
      <c r="H58" s="6"/>
      <c r="L58" s="6"/>
      <c r="M58" s="6"/>
      <c r="N58" s="6"/>
      <c r="O58" s="6"/>
      <c r="P58" s="6"/>
      <c r="Q58" s="6"/>
      <c r="R58" s="6"/>
      <c r="S58" s="6"/>
      <c r="T58" s="6"/>
      <c r="U58" s="6"/>
      <c r="V58" s="6"/>
      <c r="W58" s="6"/>
      <c r="X58" s="6"/>
      <c r="Y58" s="6"/>
      <c r="Z58" s="6"/>
      <c r="AA58" s="6"/>
      <c r="AB58" s="6"/>
      <c r="AC58" s="6"/>
      <c r="AD58" s="6"/>
    </row>
    <row r="59" spans="2:30">
      <c r="B59" s="6"/>
      <c r="C59" s="6"/>
      <c r="E59" s="6"/>
      <c r="F59" s="7"/>
      <c r="G59" s="6"/>
      <c r="H59" s="6"/>
      <c r="L59" s="6"/>
      <c r="M59" s="6"/>
    </row>
    <row r="60" spans="2:30">
      <c r="B60" s="6"/>
      <c r="C60" s="6"/>
      <c r="E60" s="6"/>
      <c r="F60" s="7"/>
      <c r="G60" s="6"/>
      <c r="H60" s="6"/>
      <c r="L60" s="6"/>
      <c r="M60" s="6"/>
    </row>
  </sheetData>
  <sheetProtection password="C931" sheet="1" objects="1" scenarios="1" selectLockedCells="1"/>
  <mergeCells count="9">
    <mergeCell ref="D19:E19"/>
    <mergeCell ref="D20:E20"/>
    <mergeCell ref="D21:E21"/>
    <mergeCell ref="D22:E22"/>
    <mergeCell ref="B3:C3"/>
    <mergeCell ref="B19:C19"/>
    <mergeCell ref="B20:C20"/>
    <mergeCell ref="B21:C21"/>
    <mergeCell ref="B22:C22"/>
  </mergeCells>
  <hyperlinks>
    <hyperlink ref="B20" location="'NON-MEM_DEFERRED CASH'!A1" display="100% in 6 months" xr:uid="{00000000-0004-0000-0200-000000000000}"/>
    <hyperlink ref="B21" location="'NON-MEM_SPOT DP'!A1" display="20% DP / 80% in 12 months " xr:uid="{00000000-0004-0000-0200-000001000000}"/>
    <hyperlink ref="B20:C20" location="'DEFERRED CASH'!Print_Titles" display="Deferred Cash" xr:uid="{00000000-0004-0000-0200-000002000000}"/>
    <hyperlink ref="B21:C21" location="'SPOT DP'!Print_Titles" display="Spot DP" xr:uid="{00000000-0004-0000-0200-000003000000}"/>
    <hyperlink ref="B22" location="'NON-MEM_PROMO TERM 1'!A1" display="10% DP/  40% in 36 months / 50% Lumpsum" xr:uid="{00000000-0004-0000-0200-000004000000}"/>
    <hyperlink ref="B22:C22" location="'PROMO TERM'!Print_Titles" display="Promo Term" xr:uid="{00000000-0004-0000-0200-000005000000}"/>
    <hyperlink ref="D20" location="'MEM_DEFERRED CASH '!A1" display="100% in 6 months" xr:uid="{00000000-0004-0000-0200-000006000000}"/>
    <hyperlink ref="D21" location="'MEM_SPOT DP'!A1" display="20% DP / 80% in 12 months " xr:uid="{00000000-0004-0000-0200-000007000000}"/>
    <hyperlink ref="D20:E20" location="'DEFERRED CASH'!Print_Titles" display="Deferred Cash" xr:uid="{00000000-0004-0000-0200-000008000000}"/>
    <hyperlink ref="D21:E21" location="'SPOT DP'!Print_Titles" display="Spot DP" xr:uid="{00000000-0004-0000-0200-000009000000}"/>
    <hyperlink ref="D22" location="'MEM_PROMO TERM 1'!A1" display="10% DP/  40% in 36 months / 50% Lumpsum" xr:uid="{00000000-0004-0000-0200-00000A000000}"/>
    <hyperlink ref="D22:E22" location="'PROMO TERM'!Print_Titles" display="Promo Term" xr:uid="{00000000-0004-0000-0200-00000B000000}"/>
    <hyperlink ref="C20" location="'NON-MEM_DEFERRED CASH'!A1" display="'NON-MEM_DEFERRED CASH'!A1" xr:uid="{00000000-0004-0000-0200-00000C000000}"/>
    <hyperlink ref="C21" location="'NON-MEM_SPOT DP'!A1" display="'NON-MEM_SPOT DP'!A1" xr:uid="{00000000-0004-0000-0200-00000D000000}"/>
    <hyperlink ref="C22" location="'NON-MEM_PROMO TERM 1'!A1" display="'NON-MEM_PROMO TERM 1'!A1" xr:uid="{00000000-0004-0000-0200-00000E000000}"/>
    <hyperlink ref="E20" location="'MEM_DEFERRED CASH '!A1" display="'MEM_DEFERRED CASH '!A1" xr:uid="{00000000-0004-0000-0200-00000F000000}"/>
    <hyperlink ref="E21" location="'MEM_SPOT DP'!A1" display="'MEM_SPOT DP'!A1" xr:uid="{00000000-0004-0000-0200-000010000000}"/>
    <hyperlink ref="E22" location="'MEM_PROMO TERM 1'!A1" display="'MEM_PROMO TERM 1'!A1" xr:uid="{00000000-0004-0000-0200-000011000000}"/>
  </hyperlinks>
  <pageMargins left="0.7" right="0.7" top="0.75" bottom="0.75" header="0.3" footer="0.3"/>
  <pageSetup orientation="portrait"/>
  <ignoredErrors>
    <ignoredError sqref="C10:C11" unlockedFormula="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Sheet1!$B$1:$B$2</xm:f>
          </x14:formula1>
          <xm:sqref>C8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theme="4" tint="0.59999389629810485"/>
    <pageSetUpPr fitToPage="1"/>
  </sheetPr>
  <dimension ref="A1:Q49"/>
  <sheetViews>
    <sheetView zoomScale="115" zoomScaleNormal="115" zoomScalePageLayoutView="115" workbookViewId="0">
      <selection activeCell="J2" sqref="J2"/>
    </sheetView>
  </sheetViews>
  <sheetFormatPr baseColWidth="10" defaultColWidth="8.83203125" defaultRowHeight="15"/>
  <cols>
    <col min="1" max="1" width="23.33203125" style="16" customWidth="1"/>
    <col min="2" max="2" width="13.5" style="16" customWidth="1"/>
    <col min="3" max="3" width="15.6640625" style="16" customWidth="1"/>
    <col min="4" max="5" width="15.6640625" style="16" hidden="1" customWidth="1"/>
    <col min="6" max="6" width="16" style="16" customWidth="1"/>
    <col min="7" max="7" width="23.83203125" style="16" customWidth="1"/>
    <col min="8" max="8" width="11.83203125" style="16" customWidth="1"/>
    <col min="9" max="9" width="11.5" style="16" bestFit="1" customWidth="1"/>
    <col min="10" max="16384" width="8.83203125" style="16"/>
  </cols>
  <sheetData>
    <row r="1" spans="1:17" ht="20">
      <c r="A1" s="67"/>
      <c r="B1" s="93" t="s">
        <v>106</v>
      </c>
      <c r="C1" s="67"/>
      <c r="D1" s="67"/>
      <c r="E1" s="67"/>
      <c r="F1" s="67"/>
      <c r="G1" s="94" t="s">
        <v>4</v>
      </c>
      <c r="H1" s="67"/>
      <c r="I1" s="67"/>
      <c r="J1" s="67"/>
      <c r="K1" s="67"/>
      <c r="L1" s="67"/>
      <c r="M1" s="67"/>
      <c r="N1" s="67"/>
      <c r="O1" s="67"/>
      <c r="P1" s="67"/>
      <c r="Q1" s="67"/>
    </row>
    <row r="2" spans="1:17">
      <c r="A2" s="67"/>
      <c r="B2" s="95" t="s">
        <v>107</v>
      </c>
      <c r="C2" s="67"/>
      <c r="D2" s="67"/>
      <c r="E2" s="67"/>
      <c r="F2" s="67"/>
      <c r="G2" s="67"/>
      <c r="H2" s="67"/>
      <c r="I2" s="67"/>
      <c r="J2" s="176" t="s">
        <v>42</v>
      </c>
      <c r="K2" s="67"/>
      <c r="L2" s="67"/>
      <c r="M2" s="67"/>
      <c r="N2" s="67"/>
      <c r="O2" s="67"/>
      <c r="P2" s="67"/>
      <c r="Q2" s="67"/>
    </row>
    <row r="3" spans="1:17">
      <c r="A3" s="67"/>
      <c r="B3" s="95" t="s">
        <v>5</v>
      </c>
      <c r="C3" s="67"/>
      <c r="D3" s="67"/>
      <c r="E3" s="67"/>
      <c r="F3" s="67"/>
      <c r="G3" s="67"/>
      <c r="H3" s="67"/>
      <c r="I3" s="67"/>
      <c r="J3" s="67"/>
      <c r="K3" s="67"/>
      <c r="L3" s="67"/>
      <c r="M3" s="67"/>
      <c r="N3" s="67"/>
      <c r="O3" s="67"/>
      <c r="P3" s="67"/>
      <c r="Q3" s="67"/>
    </row>
    <row r="4" spans="1:17">
      <c r="A4" s="67"/>
      <c r="B4" s="67"/>
      <c r="C4" s="67"/>
      <c r="D4" s="67"/>
      <c r="E4" s="67"/>
      <c r="F4" s="67"/>
      <c r="G4" s="67"/>
      <c r="H4" s="67"/>
      <c r="I4" s="67"/>
      <c r="J4" s="67"/>
      <c r="K4" s="67"/>
      <c r="L4" s="67"/>
      <c r="M4" s="67"/>
      <c r="N4" s="67"/>
      <c r="O4" s="67"/>
      <c r="P4" s="67"/>
      <c r="Q4" s="67"/>
    </row>
    <row r="5" spans="1:17">
      <c r="A5" s="84" t="s">
        <v>0</v>
      </c>
      <c r="B5" s="193">
        <f>'DATA SHEET'!C7</f>
        <v>0</v>
      </c>
      <c r="C5" s="193"/>
      <c r="D5" s="85"/>
      <c r="E5" s="85"/>
      <c r="F5" s="85"/>
      <c r="G5" s="86"/>
      <c r="H5" s="67"/>
      <c r="I5" s="67"/>
      <c r="J5" s="67"/>
      <c r="K5" s="67"/>
      <c r="L5" s="67"/>
      <c r="M5" s="67"/>
      <c r="N5" s="67"/>
      <c r="O5" s="67"/>
      <c r="P5" s="67"/>
      <c r="Q5" s="67"/>
    </row>
    <row r="6" spans="1:17">
      <c r="A6" s="96" t="s">
        <v>1</v>
      </c>
      <c r="B6" s="97">
        <f>VLOOKUP('DATA SHEET'!C9, 'Price List'!A1:C5, 1, FALSE)</f>
        <v>1016</v>
      </c>
      <c r="C6" s="97"/>
      <c r="D6" s="98"/>
      <c r="E6" s="98"/>
      <c r="F6" s="98"/>
      <c r="G6" s="99"/>
      <c r="H6" s="67"/>
      <c r="I6" s="67"/>
      <c r="J6" s="67"/>
      <c r="K6" s="67"/>
      <c r="L6" s="67"/>
      <c r="M6" s="67"/>
      <c r="N6" s="67"/>
      <c r="O6" s="67"/>
      <c r="P6" s="67"/>
      <c r="Q6" s="67"/>
    </row>
    <row r="7" spans="1:17">
      <c r="A7" s="96" t="s">
        <v>6</v>
      </c>
      <c r="B7" s="100">
        <f>VLOOKUP('DATA SHEET'!C9, 'Price List'!A1:C5, 2, FALSE)</f>
        <v>76.239999999999995</v>
      </c>
      <c r="C7" s="100"/>
      <c r="D7" s="98"/>
      <c r="E7" s="98"/>
      <c r="F7" s="98"/>
      <c r="G7" s="99"/>
      <c r="H7" s="67"/>
      <c r="I7" s="67"/>
      <c r="J7" s="67"/>
      <c r="K7" s="67"/>
      <c r="L7" s="67"/>
      <c r="M7" s="67"/>
      <c r="N7" s="67"/>
      <c r="O7" s="67"/>
      <c r="P7" s="67"/>
      <c r="Q7" s="67"/>
    </row>
    <row r="8" spans="1:17">
      <c r="A8" s="96" t="s">
        <v>40</v>
      </c>
      <c r="B8" s="101">
        <f>VLOOKUP('DATA SHEET'!C9, 'Price List'!A1:C5, 3, FALSE)</f>
        <v>8663200</v>
      </c>
      <c r="C8" s="101"/>
      <c r="D8" s="102"/>
      <c r="E8" s="102"/>
      <c r="F8" s="102"/>
      <c r="G8" s="99"/>
      <c r="H8" s="67"/>
      <c r="I8" s="67"/>
      <c r="J8" s="67"/>
      <c r="K8" s="67"/>
      <c r="L8" s="67"/>
      <c r="M8" s="67"/>
      <c r="N8" s="67"/>
      <c r="O8" s="67"/>
      <c r="P8" s="67"/>
      <c r="Q8" s="67"/>
    </row>
    <row r="9" spans="1:17">
      <c r="A9" s="103" t="s">
        <v>7</v>
      </c>
      <c r="B9" s="104" t="s">
        <v>157</v>
      </c>
      <c r="C9" s="104"/>
      <c r="D9" s="105"/>
      <c r="E9" s="105"/>
      <c r="F9" s="105"/>
      <c r="G9" s="106"/>
      <c r="H9" s="67"/>
      <c r="I9" s="67"/>
      <c r="J9" s="67"/>
      <c r="K9" s="67"/>
      <c r="L9" s="67"/>
      <c r="M9" s="67"/>
      <c r="N9" s="67"/>
      <c r="O9" s="67"/>
      <c r="P9" s="67"/>
      <c r="Q9" s="67"/>
    </row>
    <row r="10" spans="1:17">
      <c r="A10" s="67"/>
      <c r="B10" s="67"/>
      <c r="C10" s="67"/>
      <c r="D10" s="107"/>
      <c r="E10" s="107"/>
      <c r="F10" s="107"/>
      <c r="G10" s="107"/>
      <c r="H10" s="67"/>
      <c r="I10" s="67"/>
      <c r="J10" s="67"/>
      <c r="K10" s="67"/>
      <c r="L10" s="67"/>
      <c r="M10" s="67"/>
      <c r="N10" s="67"/>
      <c r="O10" s="67"/>
      <c r="P10" s="67"/>
      <c r="Q10" s="67"/>
    </row>
    <row r="11" spans="1:17">
      <c r="A11" s="95" t="s">
        <v>8</v>
      </c>
      <c r="B11" s="67"/>
      <c r="C11" s="67"/>
      <c r="D11" s="108"/>
      <c r="E11" s="108"/>
      <c r="F11" s="108"/>
      <c r="G11" s="107"/>
      <c r="H11" s="67"/>
      <c r="I11" s="67"/>
      <c r="J11" s="67"/>
      <c r="K11" s="67"/>
      <c r="L11" s="67"/>
      <c r="M11" s="67"/>
      <c r="N11" s="67"/>
      <c r="O11" s="67"/>
      <c r="P11" s="67"/>
      <c r="Q11" s="67"/>
    </row>
    <row r="12" spans="1:17">
      <c r="A12" s="51" t="s">
        <v>105</v>
      </c>
      <c r="B12" s="144"/>
      <c r="C12" s="109">
        <f>B8</f>
        <v>8663200</v>
      </c>
      <c r="D12" s="110"/>
      <c r="E12" s="110"/>
      <c r="F12" s="110"/>
      <c r="G12" s="111"/>
      <c r="H12" s="67"/>
      <c r="I12" s="67"/>
      <c r="J12" s="67"/>
      <c r="K12" s="67"/>
      <c r="L12" s="67"/>
      <c r="M12" s="67"/>
      <c r="N12" s="67"/>
      <c r="O12" s="67"/>
      <c r="P12" s="67"/>
      <c r="Q12" s="67"/>
    </row>
    <row r="13" spans="1:17">
      <c r="A13" s="51" t="s">
        <v>150</v>
      </c>
      <c r="B13" s="144"/>
      <c r="C13" s="112">
        <v>650000</v>
      </c>
      <c r="D13" s="110"/>
      <c r="E13" s="110"/>
      <c r="F13" s="110"/>
      <c r="G13" s="111"/>
      <c r="H13" s="67"/>
      <c r="I13" s="67"/>
      <c r="J13" s="67"/>
      <c r="K13" s="67"/>
      <c r="L13" s="67"/>
      <c r="M13" s="67"/>
      <c r="N13" s="67"/>
      <c r="O13" s="67"/>
      <c r="P13" s="67"/>
      <c r="Q13" s="67"/>
    </row>
    <row r="14" spans="1:17">
      <c r="A14" s="51"/>
      <c r="B14" s="144"/>
      <c r="C14" s="109">
        <f>C12-C13</f>
        <v>8013200</v>
      </c>
      <c r="D14" s="110"/>
      <c r="E14" s="110"/>
      <c r="F14" s="110"/>
      <c r="G14" s="111"/>
      <c r="H14" s="67"/>
      <c r="I14" s="67"/>
      <c r="J14" s="67"/>
      <c r="K14" s="67"/>
      <c r="L14" s="67"/>
      <c r="M14" s="67"/>
      <c r="N14" s="67"/>
      <c r="O14" s="67"/>
      <c r="P14" s="67"/>
      <c r="Q14" s="67"/>
    </row>
    <row r="15" spans="1:17">
      <c r="A15" s="51" t="s">
        <v>158</v>
      </c>
      <c r="B15" s="133">
        <v>0.05</v>
      </c>
      <c r="C15" s="112">
        <f>IF(B15&lt;=5%,(C14*B15),"BEYOND MAX DISC.")</f>
        <v>400660</v>
      </c>
      <c r="D15" s="110"/>
      <c r="E15" s="110"/>
      <c r="F15" s="110"/>
      <c r="G15" s="107"/>
      <c r="H15" s="67"/>
      <c r="I15" s="67"/>
      <c r="J15" s="67"/>
      <c r="K15" s="67"/>
      <c r="L15" s="67"/>
      <c r="M15" s="67"/>
      <c r="N15" s="67"/>
      <c r="O15" s="67"/>
      <c r="P15" s="67"/>
      <c r="Q15" s="67"/>
    </row>
    <row r="16" spans="1:17" ht="13.5" customHeight="1">
      <c r="A16" s="51"/>
      <c r="B16" s="146"/>
      <c r="C16" s="138">
        <f>C14-C15</f>
        <v>7612540</v>
      </c>
      <c r="D16" s="110"/>
      <c r="E16" s="110"/>
      <c r="F16" s="110"/>
      <c r="G16" s="107"/>
      <c r="H16" s="67"/>
      <c r="I16" s="67"/>
      <c r="J16" s="67"/>
      <c r="K16" s="67"/>
      <c r="L16" s="67"/>
      <c r="M16" s="67"/>
      <c r="N16" s="67"/>
      <c r="O16" s="67"/>
      <c r="P16" s="67"/>
      <c r="Q16" s="67"/>
    </row>
    <row r="17" spans="1:17">
      <c r="A17" s="51" t="s">
        <v>147</v>
      </c>
      <c r="B17" s="163">
        <v>3.5000000000000003E-2</v>
      </c>
      <c r="C17" s="112">
        <f>IF(B17&lt;=3.5%,(C16*B17),"BEYOND MAX DISC.")</f>
        <v>266438.90000000002</v>
      </c>
      <c r="D17" s="110"/>
      <c r="E17" s="110"/>
      <c r="F17" s="110"/>
      <c r="G17" s="107"/>
      <c r="H17" s="67"/>
      <c r="I17" s="67"/>
      <c r="J17" s="67"/>
      <c r="K17" s="67"/>
      <c r="L17" s="67"/>
      <c r="M17" s="67"/>
      <c r="N17" s="67"/>
      <c r="O17" s="67"/>
      <c r="P17" s="67"/>
      <c r="Q17" s="67"/>
    </row>
    <row r="18" spans="1:17">
      <c r="A18" s="51"/>
      <c r="B18" s="133"/>
      <c r="C18" s="138">
        <f>+C16-C17</f>
        <v>7346101.0999999996</v>
      </c>
      <c r="D18" s="110"/>
      <c r="E18" s="110"/>
      <c r="F18" s="110"/>
      <c r="G18" s="107"/>
      <c r="H18" s="67"/>
      <c r="I18" s="67"/>
      <c r="J18" s="67"/>
      <c r="K18" s="67"/>
      <c r="L18" s="67"/>
      <c r="M18" s="67"/>
      <c r="N18" s="67"/>
      <c r="O18" s="67"/>
      <c r="P18" s="67"/>
      <c r="Q18" s="67"/>
    </row>
    <row r="19" spans="1:17" s="67" customFormat="1">
      <c r="A19" s="51" t="s">
        <v>41</v>
      </c>
      <c r="B19" s="133">
        <v>0.15</v>
      </c>
      <c r="C19" s="112">
        <f>IF(B19&lt;=15%,(C18*B19),"BEYOND MAX DISC.")</f>
        <v>1101915.1649999998</v>
      </c>
    </row>
    <row r="20" spans="1:17">
      <c r="A20" s="51"/>
      <c r="B20" s="146"/>
      <c r="C20" s="138">
        <f>C18-C19</f>
        <v>6244185.9349999996</v>
      </c>
      <c r="D20" s="110"/>
      <c r="E20" s="110"/>
      <c r="F20" s="110"/>
      <c r="G20" s="107"/>
      <c r="H20" s="67"/>
      <c r="I20" s="67"/>
      <c r="J20" s="67"/>
      <c r="K20" s="67"/>
      <c r="L20" s="67"/>
      <c r="M20" s="67"/>
      <c r="N20" s="67"/>
      <c r="O20" s="67"/>
      <c r="P20" s="67"/>
      <c r="Q20" s="67"/>
    </row>
    <row r="21" spans="1:17">
      <c r="A21" s="51" t="s">
        <v>166</v>
      </c>
      <c r="B21" s="147" t="str">
        <f>IF('DATA SHEET'!C8="Repeat Buyer","2%",IF('DATA SHEET'!C8="New Buyer","0%"))</f>
        <v>0%</v>
      </c>
      <c r="C21" s="112">
        <f>IF(B21&gt;2%,((C18-C19))*B21, "maximum of 2%")</f>
        <v>0</v>
      </c>
      <c r="D21" s="110"/>
      <c r="E21" s="110"/>
      <c r="F21" s="110"/>
      <c r="G21" s="107"/>
      <c r="H21" s="67"/>
      <c r="I21" s="67"/>
      <c r="J21" s="67"/>
      <c r="K21" s="67"/>
      <c r="L21" s="67"/>
      <c r="M21" s="67"/>
      <c r="N21" s="67"/>
      <c r="O21" s="67"/>
      <c r="P21" s="67"/>
      <c r="Q21" s="67"/>
    </row>
    <row r="22" spans="1:17">
      <c r="A22" s="51"/>
      <c r="B22" s="146"/>
      <c r="C22" s="138">
        <f>+C20-C21</f>
        <v>6244185.9349999996</v>
      </c>
      <c r="D22" s="110"/>
      <c r="E22" s="110"/>
      <c r="F22" s="110"/>
      <c r="G22" s="107"/>
      <c r="H22" s="67"/>
      <c r="I22" s="67"/>
      <c r="J22" s="67"/>
      <c r="K22" s="67"/>
      <c r="L22" s="67"/>
      <c r="M22" s="67"/>
      <c r="N22" s="67"/>
      <c r="O22" s="67"/>
      <c r="P22" s="67"/>
      <c r="Q22" s="67"/>
    </row>
    <row r="23" spans="1:17">
      <c r="A23" s="51" t="s">
        <v>139</v>
      </c>
      <c r="B23" s="146">
        <v>0.05</v>
      </c>
      <c r="C23" s="138">
        <f>(C22/1.12)*B23</f>
        <v>278758.30066964281</v>
      </c>
      <c r="D23" s="110"/>
      <c r="E23" s="110"/>
      <c r="F23" s="110"/>
      <c r="G23" s="107"/>
      <c r="H23" s="67"/>
      <c r="I23" s="67"/>
      <c r="J23" s="67"/>
      <c r="K23" s="67"/>
      <c r="L23" s="67"/>
      <c r="M23" s="67"/>
      <c r="N23" s="67"/>
      <c r="O23" s="67"/>
      <c r="P23" s="67"/>
      <c r="Q23" s="67"/>
    </row>
    <row r="24" spans="1:17">
      <c r="A24" s="51" t="s">
        <v>156</v>
      </c>
      <c r="B24" s="146"/>
      <c r="C24" s="138">
        <v>650000</v>
      </c>
      <c r="D24" s="110"/>
      <c r="E24" s="110"/>
      <c r="F24" s="110"/>
      <c r="G24" s="107"/>
      <c r="H24" s="67"/>
      <c r="I24" s="67"/>
      <c r="J24" s="67"/>
      <c r="K24" s="67"/>
      <c r="L24" s="67"/>
      <c r="M24" s="67"/>
      <c r="N24" s="67"/>
      <c r="O24" s="67"/>
      <c r="P24" s="67"/>
      <c r="Q24" s="67"/>
    </row>
    <row r="25" spans="1:17" ht="16" thickBot="1">
      <c r="A25" s="95" t="s">
        <v>144</v>
      </c>
      <c r="B25" s="95"/>
      <c r="C25" s="113">
        <f>SUM(C22:C24)</f>
        <v>7172944.2356696427</v>
      </c>
      <c r="D25" s="114"/>
      <c r="E25" s="114"/>
      <c r="F25" s="114"/>
      <c r="G25" s="115"/>
      <c r="H25" s="116"/>
      <c r="I25" s="67"/>
      <c r="J25" s="67"/>
      <c r="K25" s="67"/>
      <c r="L25" s="67"/>
      <c r="M25" s="67"/>
      <c r="N25" s="67"/>
      <c r="O25" s="67"/>
      <c r="P25" s="67"/>
      <c r="Q25" s="67"/>
    </row>
    <row r="26" spans="1:17" ht="16" thickTop="1">
      <c r="A26" s="67"/>
      <c r="B26" s="117"/>
      <c r="C26" s="118"/>
      <c r="D26" s="115"/>
      <c r="E26" s="115"/>
      <c r="F26" s="115"/>
      <c r="G26" s="119"/>
      <c r="H26" s="67"/>
      <c r="I26" s="67"/>
      <c r="J26" s="67"/>
      <c r="K26" s="67"/>
      <c r="L26" s="67"/>
      <c r="M26" s="67"/>
      <c r="N26" s="67"/>
      <c r="O26" s="67"/>
      <c r="P26" s="67"/>
      <c r="Q26" s="67"/>
    </row>
    <row r="27" spans="1:17">
      <c r="A27" s="87" t="s">
        <v>9</v>
      </c>
      <c r="B27" s="87" t="s">
        <v>10</v>
      </c>
      <c r="C27" s="87" t="s">
        <v>11</v>
      </c>
      <c r="D27" s="87" t="s">
        <v>141</v>
      </c>
      <c r="E27" s="87" t="s">
        <v>140</v>
      </c>
      <c r="F27" s="87" t="s">
        <v>146</v>
      </c>
      <c r="G27" s="87" t="s">
        <v>13</v>
      </c>
      <c r="H27" s="67"/>
      <c r="I27" s="67"/>
      <c r="J27" s="67"/>
      <c r="K27" s="67"/>
      <c r="L27" s="67"/>
      <c r="M27" s="67"/>
      <c r="N27" s="67"/>
      <c r="O27" s="67"/>
      <c r="P27" s="67"/>
      <c r="Q27" s="67"/>
    </row>
    <row r="28" spans="1:17">
      <c r="A28" s="120">
        <v>0</v>
      </c>
      <c r="B28" s="143">
        <f>'DATA SHEET'!C12</f>
        <v>44075</v>
      </c>
      <c r="C28" s="120" t="s">
        <v>14</v>
      </c>
      <c r="D28" s="121">
        <v>100000</v>
      </c>
      <c r="E28" s="121">
        <v>0</v>
      </c>
      <c r="F28" s="121">
        <f>SUM(D28:E28)</f>
        <v>100000</v>
      </c>
      <c r="G28" s="122">
        <f>C25-F28</f>
        <v>7072944.2356696427</v>
      </c>
      <c r="H28" s="67"/>
      <c r="I28" s="67"/>
      <c r="J28" s="67"/>
      <c r="K28" s="67"/>
      <c r="L28" s="67"/>
      <c r="M28" s="67"/>
      <c r="N28" s="67"/>
      <c r="O28" s="67"/>
      <c r="P28" s="67"/>
      <c r="Q28" s="67"/>
    </row>
    <row r="29" spans="1:17">
      <c r="A29" s="123">
        <v>1</v>
      </c>
      <c r="B29" s="142">
        <f>EDATE(B28,1)</f>
        <v>44105</v>
      </c>
      <c r="C29" s="123" t="s">
        <v>45</v>
      </c>
      <c r="D29" s="124">
        <f>(((C22+C24)*1)-D28)</f>
        <v>6794185.9349999996</v>
      </c>
      <c r="E29" s="124">
        <f>(C23*1)</f>
        <v>278758.30066964281</v>
      </c>
      <c r="F29" s="124">
        <f>SUM(D29:E29)</f>
        <v>7072944.2356696427</v>
      </c>
      <c r="G29" s="125">
        <f>G28-F29</f>
        <v>0</v>
      </c>
      <c r="H29" s="67"/>
      <c r="I29" s="67"/>
      <c r="J29" s="67"/>
      <c r="K29" s="67"/>
      <c r="L29" s="67"/>
      <c r="M29" s="67"/>
      <c r="N29" s="67"/>
      <c r="O29" s="67"/>
      <c r="P29" s="67"/>
      <c r="Q29" s="67"/>
    </row>
    <row r="30" spans="1:17">
      <c r="A30" s="88"/>
      <c r="B30" s="89"/>
      <c r="C30" s="90" t="s">
        <v>27</v>
      </c>
      <c r="D30" s="91">
        <f>SUM(D28:D29)</f>
        <v>6894185.9349999996</v>
      </c>
      <c r="E30" s="91">
        <f>SUM(E28:E29)</f>
        <v>278758.30066964281</v>
      </c>
      <c r="F30" s="91">
        <f>SUM(D30:E30)</f>
        <v>7172944.2356696427</v>
      </c>
      <c r="G30" s="92"/>
      <c r="H30" s="67"/>
      <c r="I30" s="67"/>
      <c r="J30" s="67"/>
      <c r="K30" s="67"/>
      <c r="L30" s="67"/>
      <c r="M30" s="67"/>
      <c r="N30" s="67"/>
      <c r="O30" s="67"/>
      <c r="P30" s="67"/>
      <c r="Q30" s="67"/>
    </row>
    <row r="31" spans="1:17">
      <c r="A31" s="127"/>
      <c r="B31" s="128"/>
      <c r="C31" s="67"/>
      <c r="D31" s="109"/>
      <c r="E31" s="109"/>
      <c r="F31" s="109"/>
      <c r="G31" s="67"/>
      <c r="H31" s="67"/>
      <c r="I31" s="67"/>
      <c r="J31" s="67"/>
      <c r="K31" s="67"/>
      <c r="L31" s="67"/>
      <c r="M31" s="67"/>
      <c r="N31" s="67"/>
      <c r="O31" s="67"/>
      <c r="P31" s="67"/>
      <c r="Q31" s="67"/>
    </row>
    <row r="32" spans="1:17">
      <c r="A32" s="165" t="s">
        <v>111</v>
      </c>
      <c r="B32" s="165"/>
      <c r="C32" s="166"/>
      <c r="D32" s="167"/>
      <c r="E32" s="167"/>
      <c r="F32" s="167"/>
      <c r="G32" s="167"/>
      <c r="H32" s="167"/>
      <c r="I32" s="67"/>
      <c r="J32" s="67"/>
      <c r="K32" s="67"/>
      <c r="L32" s="67"/>
      <c r="M32" s="67"/>
      <c r="N32" s="67"/>
      <c r="O32" s="67"/>
      <c r="P32" s="67"/>
      <c r="Q32" s="67"/>
    </row>
    <row r="33" spans="1:17" ht="25" customHeight="1">
      <c r="A33" s="194" t="s">
        <v>154</v>
      </c>
      <c r="B33" s="194"/>
      <c r="C33" s="194"/>
      <c r="D33" s="194"/>
      <c r="E33" s="194"/>
      <c r="F33" s="194"/>
      <c r="G33" s="194"/>
      <c r="H33" s="194"/>
      <c r="I33" s="67"/>
      <c r="J33" s="67"/>
      <c r="K33" s="67"/>
      <c r="L33" s="67"/>
      <c r="M33" s="67"/>
      <c r="N33" s="67"/>
      <c r="O33" s="67"/>
      <c r="P33" s="67"/>
      <c r="Q33" s="67"/>
    </row>
    <row r="34" spans="1:17" ht="25" customHeight="1">
      <c r="A34" s="194"/>
      <c r="B34" s="194"/>
      <c r="C34" s="194"/>
      <c r="D34" s="194"/>
      <c r="E34" s="194"/>
      <c r="F34" s="194"/>
      <c r="G34" s="194"/>
      <c r="H34" s="194"/>
      <c r="I34" s="67"/>
      <c r="J34" s="67"/>
      <c r="K34" s="67"/>
      <c r="L34" s="67"/>
      <c r="M34" s="67"/>
      <c r="N34" s="67"/>
      <c r="O34" s="67"/>
      <c r="P34" s="67"/>
      <c r="Q34" s="67"/>
    </row>
    <row r="35" spans="1:17" ht="25" customHeight="1">
      <c r="A35" s="194"/>
      <c r="B35" s="194"/>
      <c r="C35" s="194"/>
      <c r="D35" s="194"/>
      <c r="E35" s="194"/>
      <c r="F35" s="194"/>
      <c r="G35" s="194"/>
      <c r="H35" s="194"/>
      <c r="I35" s="67"/>
      <c r="J35" s="67"/>
      <c r="K35" s="67"/>
      <c r="L35" s="67"/>
      <c r="M35" s="67"/>
      <c r="N35" s="67"/>
      <c r="O35" s="67"/>
      <c r="P35" s="67"/>
      <c r="Q35" s="67"/>
    </row>
    <row r="36" spans="1:17" ht="25" customHeight="1">
      <c r="A36" s="194"/>
      <c r="B36" s="194"/>
      <c r="C36" s="194"/>
      <c r="D36" s="194"/>
      <c r="E36" s="194"/>
      <c r="F36" s="194"/>
      <c r="G36" s="194"/>
      <c r="H36" s="194"/>
      <c r="I36" s="67"/>
      <c r="J36" s="67"/>
      <c r="K36" s="67"/>
      <c r="L36" s="67"/>
      <c r="M36" s="67"/>
      <c r="N36" s="67"/>
      <c r="O36" s="67"/>
      <c r="P36" s="67"/>
      <c r="Q36" s="67"/>
    </row>
    <row r="37" spans="1:17" ht="25" customHeight="1">
      <c r="A37" s="194"/>
      <c r="B37" s="194"/>
      <c r="C37" s="194"/>
      <c r="D37" s="194"/>
      <c r="E37" s="194"/>
      <c r="F37" s="194"/>
      <c r="G37" s="194"/>
      <c r="H37" s="194"/>
      <c r="I37" s="67"/>
      <c r="J37" s="67"/>
      <c r="K37" s="67"/>
      <c r="L37" s="67"/>
      <c r="M37" s="67"/>
      <c r="N37" s="67"/>
      <c r="O37" s="67"/>
      <c r="P37" s="67"/>
      <c r="Q37" s="67"/>
    </row>
    <row r="38" spans="1:17" ht="25" customHeight="1">
      <c r="A38" s="194"/>
      <c r="B38" s="194"/>
      <c r="C38" s="194"/>
      <c r="D38" s="194"/>
      <c r="E38" s="194"/>
      <c r="F38" s="194"/>
      <c r="G38" s="194"/>
      <c r="H38" s="194"/>
      <c r="I38" s="67"/>
      <c r="J38" s="67"/>
      <c r="K38" s="67"/>
      <c r="L38" s="67"/>
      <c r="M38" s="67"/>
      <c r="N38" s="67"/>
      <c r="O38" s="67"/>
      <c r="P38" s="67"/>
      <c r="Q38" s="67"/>
    </row>
    <row r="39" spans="1:17" ht="25" customHeight="1">
      <c r="A39" s="194"/>
      <c r="B39" s="194"/>
      <c r="C39" s="194"/>
      <c r="D39" s="194"/>
      <c r="E39" s="194"/>
      <c r="F39" s="194"/>
      <c r="G39" s="194"/>
      <c r="H39" s="194"/>
      <c r="I39" s="67"/>
      <c r="J39" s="67"/>
      <c r="K39" s="67"/>
      <c r="L39" s="67"/>
      <c r="M39" s="67"/>
      <c r="N39" s="67"/>
      <c r="O39" s="67"/>
      <c r="P39" s="67"/>
      <c r="Q39" s="67"/>
    </row>
    <row r="40" spans="1:17" ht="25" customHeight="1">
      <c r="A40" s="194"/>
      <c r="B40" s="194"/>
      <c r="C40" s="194"/>
      <c r="D40" s="194"/>
      <c r="E40" s="194"/>
      <c r="F40" s="194"/>
      <c r="G40" s="194"/>
      <c r="H40" s="194"/>
      <c r="I40" s="67"/>
      <c r="J40" s="67"/>
      <c r="K40" s="67"/>
      <c r="L40" s="67"/>
      <c r="M40" s="67"/>
      <c r="N40" s="67"/>
      <c r="O40" s="67"/>
      <c r="P40" s="67"/>
      <c r="Q40" s="67"/>
    </row>
    <row r="41" spans="1:17" ht="25" customHeight="1">
      <c r="A41" s="194"/>
      <c r="B41" s="194"/>
      <c r="C41" s="194"/>
      <c r="D41" s="194"/>
      <c r="E41" s="194"/>
      <c r="F41" s="194"/>
      <c r="G41" s="194"/>
      <c r="H41" s="194"/>
      <c r="I41" s="67"/>
      <c r="J41" s="67"/>
      <c r="K41" s="67"/>
      <c r="L41" s="67"/>
      <c r="M41" s="67"/>
      <c r="N41" s="67"/>
      <c r="O41" s="67"/>
      <c r="P41" s="67"/>
      <c r="Q41" s="67"/>
    </row>
    <row r="42" spans="1:17" ht="25" customHeight="1">
      <c r="A42" s="194"/>
      <c r="B42" s="194"/>
      <c r="C42" s="194"/>
      <c r="D42" s="194"/>
      <c r="E42" s="194"/>
      <c r="F42" s="194"/>
      <c r="G42" s="194"/>
      <c r="H42" s="194"/>
      <c r="I42" s="67"/>
      <c r="J42" s="67"/>
      <c r="K42" s="67"/>
      <c r="L42" s="67"/>
      <c r="M42" s="67"/>
      <c r="N42" s="67"/>
      <c r="O42" s="67"/>
      <c r="P42" s="67"/>
      <c r="Q42" s="67"/>
    </row>
    <row r="43" spans="1:17" ht="25" customHeight="1">
      <c r="A43" s="194"/>
      <c r="B43" s="194"/>
      <c r="C43" s="194"/>
      <c r="D43" s="194"/>
      <c r="E43" s="194"/>
      <c r="F43" s="194"/>
      <c r="G43" s="194"/>
      <c r="H43" s="194"/>
      <c r="I43" s="67"/>
      <c r="J43" s="67"/>
      <c r="K43" s="67"/>
      <c r="L43" s="67"/>
      <c r="M43" s="67"/>
      <c r="N43" s="67"/>
      <c r="O43" s="67"/>
      <c r="P43" s="67"/>
      <c r="Q43" s="67"/>
    </row>
    <row r="44" spans="1:17">
      <c r="A44" s="168" t="s">
        <v>31</v>
      </c>
      <c r="B44" s="168"/>
      <c r="C44" s="167"/>
      <c r="D44" s="167"/>
      <c r="E44" s="167"/>
      <c r="F44" s="167"/>
      <c r="G44" s="167"/>
      <c r="H44" s="167"/>
      <c r="I44" s="67"/>
      <c r="J44" s="67"/>
      <c r="K44" s="67"/>
      <c r="L44" s="67"/>
      <c r="M44" s="67"/>
      <c r="N44" s="67"/>
      <c r="O44" s="67"/>
      <c r="P44" s="67"/>
      <c r="Q44" s="67"/>
    </row>
    <row r="45" spans="1:17">
      <c r="A45" s="167"/>
      <c r="B45" s="167"/>
      <c r="C45" s="169"/>
      <c r="D45" s="169"/>
      <c r="E45" s="169"/>
      <c r="F45" s="169"/>
      <c r="G45" s="167"/>
      <c r="H45" s="167"/>
      <c r="I45" s="67"/>
      <c r="J45" s="67"/>
      <c r="K45" s="67"/>
      <c r="L45" s="67"/>
      <c r="M45" s="67"/>
      <c r="N45" s="67"/>
      <c r="O45" s="67"/>
      <c r="P45" s="67"/>
      <c r="Q45" s="67"/>
    </row>
    <row r="46" spans="1:17">
      <c r="A46" s="167"/>
      <c r="B46" s="167"/>
      <c r="C46" s="169"/>
      <c r="D46" s="169"/>
      <c r="E46" s="169"/>
      <c r="F46" s="169"/>
      <c r="G46" s="170"/>
      <c r="H46" s="167"/>
      <c r="I46" s="67"/>
      <c r="J46" s="67"/>
      <c r="K46" s="67"/>
      <c r="L46" s="67"/>
      <c r="M46" s="67"/>
      <c r="N46" s="67"/>
      <c r="O46" s="67"/>
      <c r="P46" s="67"/>
      <c r="Q46" s="67"/>
    </row>
    <row r="47" spans="1:17">
      <c r="A47" s="192" t="s">
        <v>32</v>
      </c>
      <c r="B47" s="192"/>
      <c r="C47" s="171"/>
      <c r="D47" s="169"/>
      <c r="E47" s="169"/>
      <c r="F47" s="169"/>
      <c r="G47" s="192" t="s">
        <v>112</v>
      </c>
      <c r="H47" s="192"/>
      <c r="I47" s="67"/>
      <c r="J47" s="67"/>
      <c r="K47" s="67"/>
      <c r="L47" s="67"/>
      <c r="M47" s="67"/>
      <c r="N47" s="67"/>
      <c r="O47" s="67"/>
      <c r="P47" s="67"/>
      <c r="Q47" s="67"/>
    </row>
    <row r="48" spans="1:17">
      <c r="A48" s="67"/>
      <c r="B48" s="67"/>
      <c r="C48" s="67"/>
      <c r="D48" s="67"/>
      <c r="E48" s="67"/>
      <c r="F48" s="67"/>
      <c r="G48" s="67"/>
      <c r="H48" s="67"/>
      <c r="I48" s="67"/>
      <c r="J48" s="67"/>
      <c r="K48" s="67"/>
      <c r="L48" s="67"/>
      <c r="M48" s="67"/>
      <c r="N48" s="67"/>
      <c r="O48" s="67"/>
      <c r="P48" s="67"/>
      <c r="Q48" s="67"/>
    </row>
    <row r="49" spans="1:17">
      <c r="A49" s="67"/>
      <c r="B49" s="67"/>
      <c r="C49" s="67"/>
      <c r="D49" s="67"/>
      <c r="E49" s="67"/>
      <c r="F49" s="67"/>
      <c r="G49" s="67"/>
      <c r="H49" s="67"/>
      <c r="I49" s="67"/>
      <c r="J49" s="67"/>
      <c r="K49" s="67"/>
      <c r="L49" s="67"/>
      <c r="M49" s="67"/>
      <c r="N49" s="67"/>
      <c r="O49" s="67"/>
      <c r="P49" s="67"/>
      <c r="Q49" s="67"/>
    </row>
  </sheetData>
  <sheetProtection password="C931" sheet="1" objects="1" scenarios="1" selectLockedCells="1"/>
  <mergeCells count="4">
    <mergeCell ref="G47:H47"/>
    <mergeCell ref="B5:C5"/>
    <mergeCell ref="A47:B47"/>
    <mergeCell ref="A33:H43"/>
  </mergeCells>
  <phoneticPr fontId="28" type="noConversion"/>
  <hyperlinks>
    <hyperlink ref="B1" location="'DATA SHEET'!A1" display="HIGHLANDS PRIME, INC." xr:uid="{00000000-0004-0000-0300-000000000000}"/>
    <hyperlink ref="J2" location="'DATA SHEET'!A1" display="Back to Data Sheet" xr:uid="{00000000-0004-0000-0300-000001000000}"/>
  </hyperlinks>
  <printOptions horizontalCentered="1"/>
  <pageMargins left="0.7" right="0.7" top="0.75" bottom="0.75" header="0.3" footer="0.3"/>
  <pageSetup paperSize="7" scale="71" orientation="portrait"/>
  <headerFooter>
    <oddFooter>&amp;RPage &amp;P of &amp;N</oddFooter>
  </headerFooter>
  <ignoredErrors>
    <ignoredError sqref="B5" unlockedFormula="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theme="4" tint="0.59999389629810485"/>
    <pageSetUpPr fitToPage="1"/>
  </sheetPr>
  <dimension ref="A1:AF123"/>
  <sheetViews>
    <sheetView zoomScale="125" zoomScaleNormal="125" zoomScalePageLayoutView="125" workbookViewId="0">
      <selection activeCell="J2" sqref="J2"/>
    </sheetView>
  </sheetViews>
  <sheetFormatPr baseColWidth="10" defaultColWidth="8.83203125" defaultRowHeight="15"/>
  <cols>
    <col min="1" max="1" width="22.83203125" style="16" customWidth="1"/>
    <col min="2" max="2" width="12.6640625" style="16" customWidth="1"/>
    <col min="3" max="3" width="15.6640625" style="16" customWidth="1"/>
    <col min="4" max="4" width="17.33203125" style="16" hidden="1" customWidth="1"/>
    <col min="5" max="5" width="15.6640625" style="16" hidden="1" customWidth="1"/>
    <col min="6" max="6" width="17" style="16" customWidth="1"/>
    <col min="7" max="7" width="25.6640625" style="16" customWidth="1"/>
    <col min="8" max="8" width="18.5" style="16" customWidth="1"/>
    <col min="9" max="9" width="10.5" style="16" bestFit="1" customWidth="1"/>
    <col min="10" max="16384" width="8.83203125" style="16"/>
  </cols>
  <sheetData>
    <row r="1" spans="1:30" ht="20">
      <c r="A1" s="67"/>
      <c r="B1" s="93" t="s">
        <v>106</v>
      </c>
      <c r="C1" s="67"/>
      <c r="D1" s="67"/>
      <c r="E1" s="67"/>
      <c r="F1" s="67"/>
      <c r="G1" s="94" t="s">
        <v>4</v>
      </c>
      <c r="H1" s="67"/>
      <c r="I1" s="67"/>
      <c r="J1" s="67"/>
      <c r="K1" s="67"/>
      <c r="L1" s="67"/>
      <c r="M1" s="67"/>
      <c r="N1" s="67"/>
      <c r="O1" s="67"/>
      <c r="P1" s="67"/>
      <c r="Q1" s="67"/>
      <c r="R1" s="67"/>
      <c r="S1" s="67"/>
      <c r="T1" s="67"/>
      <c r="U1" s="67"/>
      <c r="V1" s="67"/>
      <c r="W1" s="67"/>
      <c r="X1" s="67"/>
      <c r="Y1" s="67"/>
      <c r="Z1" s="67"/>
      <c r="AA1" s="67"/>
      <c r="AB1" s="67"/>
      <c r="AC1" s="67"/>
      <c r="AD1" s="67"/>
    </row>
    <row r="2" spans="1:30">
      <c r="A2" s="67"/>
      <c r="B2" s="95" t="s">
        <v>107</v>
      </c>
      <c r="C2" s="67"/>
      <c r="D2" s="67"/>
      <c r="E2" s="67"/>
      <c r="F2" s="67"/>
      <c r="G2" s="67"/>
      <c r="H2" s="67"/>
      <c r="I2" s="67"/>
      <c r="J2" s="177" t="s">
        <v>42</v>
      </c>
      <c r="K2" s="67"/>
      <c r="L2" s="67"/>
      <c r="M2" s="67"/>
      <c r="N2" s="67"/>
      <c r="O2" s="67"/>
      <c r="P2" s="67"/>
      <c r="Q2" s="67"/>
      <c r="R2" s="67"/>
      <c r="S2" s="67"/>
      <c r="T2" s="67"/>
      <c r="U2" s="67"/>
      <c r="V2" s="67"/>
      <c r="W2" s="67"/>
      <c r="X2" s="67"/>
      <c r="Y2" s="67"/>
      <c r="Z2" s="67"/>
      <c r="AA2" s="67"/>
      <c r="AB2" s="67"/>
      <c r="AC2" s="67"/>
      <c r="AD2" s="67"/>
    </row>
    <row r="3" spans="1:30">
      <c r="A3" s="67"/>
      <c r="B3" s="95" t="s">
        <v>5</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84" t="s">
        <v>0</v>
      </c>
      <c r="B5" s="193">
        <f>'DATA SHEET'!C7</f>
        <v>0</v>
      </c>
      <c r="C5" s="193"/>
      <c r="D5" s="85"/>
      <c r="E5" s="85"/>
      <c r="F5" s="85"/>
      <c r="G5" s="86"/>
      <c r="H5" s="67"/>
      <c r="I5" s="67"/>
      <c r="J5" s="67"/>
      <c r="K5" s="67"/>
      <c r="L5" s="67"/>
      <c r="M5" s="67"/>
      <c r="N5" s="67"/>
      <c r="O5" s="67"/>
      <c r="P5" s="67"/>
      <c r="Q5" s="67"/>
      <c r="R5" s="67"/>
      <c r="S5" s="67"/>
      <c r="T5" s="67"/>
      <c r="U5" s="67"/>
      <c r="V5" s="67"/>
      <c r="W5" s="67"/>
      <c r="X5" s="67"/>
      <c r="Y5" s="67"/>
      <c r="Z5" s="67"/>
      <c r="AA5" s="67"/>
      <c r="AB5" s="67"/>
      <c r="AC5" s="67"/>
      <c r="AD5" s="67"/>
    </row>
    <row r="6" spans="1:30">
      <c r="A6" s="96" t="s">
        <v>1</v>
      </c>
      <c r="B6" s="97">
        <f>VLOOKUP('DATA SHEET'!C9, 'Price List'!A1:C5, 1, FALSE)</f>
        <v>1016</v>
      </c>
      <c r="C6" s="97"/>
      <c r="D6" s="98"/>
      <c r="E6" s="98"/>
      <c r="F6" s="98"/>
      <c r="G6" s="99"/>
      <c r="H6" s="67"/>
      <c r="I6" s="67"/>
      <c r="J6" s="67"/>
      <c r="K6" s="67"/>
      <c r="L6" s="67"/>
      <c r="M6" s="67"/>
      <c r="N6" s="67"/>
      <c r="O6" s="67"/>
      <c r="P6" s="67"/>
      <c r="Q6" s="67"/>
      <c r="R6" s="67"/>
      <c r="S6" s="67"/>
      <c r="T6" s="67"/>
      <c r="U6" s="67"/>
      <c r="V6" s="67"/>
      <c r="W6" s="67"/>
      <c r="X6" s="67"/>
      <c r="Y6" s="67"/>
      <c r="Z6" s="67"/>
      <c r="AA6" s="67"/>
      <c r="AB6" s="67"/>
      <c r="AC6" s="67"/>
      <c r="AD6" s="67"/>
    </row>
    <row r="7" spans="1:30">
      <c r="A7" s="96" t="s">
        <v>6</v>
      </c>
      <c r="B7" s="100">
        <f>VLOOKUP('DATA SHEET'!C9, 'Price List'!A1:C5, 2, FALSE)</f>
        <v>76.239999999999995</v>
      </c>
      <c r="C7" s="100"/>
      <c r="D7" s="98"/>
      <c r="E7" s="98"/>
      <c r="F7" s="98"/>
      <c r="G7" s="99"/>
      <c r="H7" s="67"/>
      <c r="I7" s="67"/>
      <c r="J7" s="67"/>
      <c r="K7" s="67"/>
      <c r="L7" s="67"/>
      <c r="M7" s="67"/>
      <c r="N7" s="67"/>
      <c r="O7" s="67"/>
      <c r="P7" s="67"/>
      <c r="Q7" s="67"/>
      <c r="R7" s="67"/>
      <c r="S7" s="67"/>
      <c r="T7" s="67"/>
      <c r="U7" s="67"/>
      <c r="V7" s="67"/>
      <c r="W7" s="67"/>
      <c r="X7" s="67"/>
      <c r="Y7" s="67"/>
      <c r="Z7" s="67"/>
      <c r="AA7" s="67"/>
      <c r="AB7" s="67"/>
      <c r="AC7" s="67"/>
      <c r="AD7" s="67"/>
    </row>
    <row r="8" spans="1:30">
      <c r="A8" s="96" t="s">
        <v>40</v>
      </c>
      <c r="B8" s="101">
        <f>VLOOKUP('DATA SHEET'!C9, 'Price List'!A1:C5, 3, FALSE)</f>
        <v>8663200</v>
      </c>
      <c r="C8" s="101"/>
      <c r="D8" s="102"/>
      <c r="E8" s="102"/>
      <c r="F8" s="102"/>
      <c r="G8" s="99"/>
      <c r="H8" s="67"/>
      <c r="I8" s="67"/>
      <c r="J8" s="67"/>
      <c r="K8" s="67"/>
      <c r="L8" s="67"/>
      <c r="M8" s="67"/>
      <c r="N8" s="67"/>
      <c r="O8" s="67"/>
      <c r="P8" s="67"/>
      <c r="Q8" s="67"/>
      <c r="R8" s="67"/>
      <c r="S8" s="67"/>
      <c r="T8" s="67"/>
      <c r="U8" s="67"/>
      <c r="V8" s="67"/>
      <c r="W8" s="67"/>
      <c r="X8" s="67"/>
      <c r="Y8" s="67"/>
      <c r="Z8" s="67"/>
      <c r="AA8" s="67"/>
      <c r="AB8" s="67"/>
      <c r="AC8" s="67"/>
      <c r="AD8" s="67"/>
    </row>
    <row r="9" spans="1:30">
      <c r="A9" s="103" t="s">
        <v>7</v>
      </c>
      <c r="B9" s="104" t="s">
        <v>159</v>
      </c>
      <c r="C9" s="104"/>
      <c r="D9" s="105"/>
      <c r="E9" s="105"/>
      <c r="F9" s="105"/>
      <c r="G9" s="106"/>
      <c r="H9" s="67"/>
      <c r="I9" s="67"/>
      <c r="J9" s="67"/>
      <c r="K9" s="67"/>
      <c r="L9" s="67"/>
      <c r="M9" s="67"/>
      <c r="N9" s="67"/>
      <c r="O9" s="67"/>
      <c r="P9" s="67"/>
      <c r="Q9" s="67"/>
      <c r="R9" s="67"/>
      <c r="S9" s="67"/>
      <c r="T9" s="67"/>
      <c r="U9" s="67"/>
      <c r="V9" s="67"/>
      <c r="W9" s="67"/>
      <c r="X9" s="67"/>
      <c r="Y9" s="67"/>
      <c r="Z9" s="67"/>
      <c r="AA9" s="67"/>
      <c r="AB9" s="67"/>
      <c r="AC9" s="67"/>
      <c r="AD9" s="67"/>
    </row>
    <row r="10" spans="1:30">
      <c r="A10" s="67"/>
      <c r="B10" s="67"/>
      <c r="C10" s="67"/>
      <c r="D10" s="107"/>
      <c r="E10" s="107"/>
      <c r="F10" s="107"/>
      <c r="G10" s="10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c r="A11" s="95" t="s">
        <v>8</v>
      </c>
      <c r="B11" s="67"/>
      <c r="C11" s="67"/>
      <c r="D11" s="108"/>
      <c r="E11" s="108"/>
      <c r="F11" s="108"/>
      <c r="G11" s="10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51" t="s">
        <v>105</v>
      </c>
      <c r="B12" s="67"/>
      <c r="C12" s="109">
        <f>B8</f>
        <v>8663200</v>
      </c>
      <c r="D12" s="110"/>
      <c r="E12" s="110"/>
      <c r="F12" s="110"/>
      <c r="G12" s="10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51" t="s">
        <v>150</v>
      </c>
      <c r="B13" s="67"/>
      <c r="C13" s="112">
        <v>650000</v>
      </c>
      <c r="D13" s="110"/>
      <c r="E13" s="110"/>
      <c r="F13" s="110"/>
      <c r="G13" s="10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51"/>
      <c r="B14" s="67"/>
      <c r="C14" s="109">
        <f>C12-C13</f>
        <v>8013200</v>
      </c>
      <c r="D14" s="110"/>
      <c r="E14" s="110"/>
      <c r="F14" s="110"/>
      <c r="G14" s="10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c r="A15" s="51" t="s">
        <v>158</v>
      </c>
      <c r="B15" s="133">
        <v>0.05</v>
      </c>
      <c r="C15" s="112">
        <f>IF(B15&lt;=5%,(C14*B15),"BEYOND MAX DISC.")</f>
        <v>400660</v>
      </c>
      <c r="D15" s="110"/>
      <c r="E15" s="110"/>
      <c r="F15" s="110"/>
      <c r="G15" s="10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c r="A16" s="51"/>
      <c r="B16" s="146"/>
      <c r="C16" s="138">
        <f>C14-C15</f>
        <v>7612540</v>
      </c>
      <c r="D16" s="110"/>
      <c r="E16" s="110"/>
      <c r="F16" s="110"/>
      <c r="G16" s="10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c r="A17" s="51" t="s">
        <v>147</v>
      </c>
      <c r="B17" s="163">
        <v>3.5000000000000003E-2</v>
      </c>
      <c r="C17" s="112">
        <f>IF(B17&lt;=3.5%,(C16*B17),"BEYOND MAX DISC.")</f>
        <v>266438.90000000002</v>
      </c>
      <c r="D17" s="110"/>
      <c r="E17" s="110"/>
      <c r="F17" s="110"/>
      <c r="G17" s="10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c r="A18" s="51"/>
      <c r="B18" s="146"/>
      <c r="C18" s="138">
        <f>+C16-C17</f>
        <v>7346101.0999999996</v>
      </c>
      <c r="D18" s="110"/>
      <c r="E18" s="110"/>
      <c r="F18" s="110"/>
      <c r="G18" s="10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c r="A19" s="51" t="s">
        <v>41</v>
      </c>
      <c r="B19" s="133">
        <v>0.06</v>
      </c>
      <c r="C19" s="112">
        <f>IF(B19&lt;=6%,(C18*B19),"BEYOND MAX DISC.")</f>
        <v>440766.06599999993</v>
      </c>
      <c r="D19" s="110"/>
      <c r="E19" s="110"/>
      <c r="F19" s="110"/>
      <c r="G19" s="10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c r="A20" s="51"/>
      <c r="B20" s="146"/>
      <c r="C20" s="138">
        <f>+C18-C19</f>
        <v>6905335.034</v>
      </c>
      <c r="D20" s="110"/>
      <c r="E20" s="110"/>
      <c r="F20" s="110"/>
      <c r="G20" s="10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c r="A21" s="51" t="s">
        <v>166</v>
      </c>
      <c r="B21" s="147" t="str">
        <f>IF('DATA SHEET'!C8="Repeat Buyer","2%",IF('DATA SHEET'!C8="New Buyer","0%"))</f>
        <v>0%</v>
      </c>
      <c r="C21" s="112">
        <f>IF(B21&gt;2%,((C18-C19))*B21, "maximum of 2%")</f>
        <v>0</v>
      </c>
      <c r="D21" s="110"/>
      <c r="E21" s="110"/>
      <c r="F21" s="110"/>
      <c r="G21" s="10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c r="A22" s="51"/>
      <c r="B22" s="146"/>
      <c r="C22" s="138">
        <f>+C20-C21</f>
        <v>6905335.034</v>
      </c>
      <c r="D22" s="110"/>
      <c r="E22" s="110"/>
      <c r="F22" s="110"/>
      <c r="G22" s="10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c r="A23" s="51" t="s">
        <v>139</v>
      </c>
      <c r="B23" s="146">
        <v>0.05</v>
      </c>
      <c r="C23" s="138">
        <f>(C22/1.12)*B23</f>
        <v>308273.88544642855</v>
      </c>
      <c r="D23" s="110"/>
      <c r="E23" s="110"/>
      <c r="F23" s="110"/>
      <c r="G23" s="10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c r="A24" s="51" t="s">
        <v>156</v>
      </c>
      <c r="B24" s="146"/>
      <c r="C24" s="138">
        <v>650000</v>
      </c>
      <c r="D24" s="110"/>
      <c r="E24" s="110"/>
      <c r="F24" s="110"/>
      <c r="G24" s="10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ht="16" thickBot="1">
      <c r="A25" s="95" t="s">
        <v>144</v>
      </c>
      <c r="B25" s="95"/>
      <c r="C25" s="113">
        <f>SUM(C22:C24)</f>
        <v>7863608.9194464283</v>
      </c>
      <c r="D25" s="114"/>
      <c r="E25" s="114"/>
      <c r="F25" s="114"/>
      <c r="G25" s="115"/>
      <c r="H25" s="116"/>
      <c r="I25" s="67"/>
      <c r="J25" s="67"/>
      <c r="K25" s="67"/>
      <c r="L25" s="67"/>
      <c r="M25" s="67"/>
      <c r="N25" s="67"/>
      <c r="O25" s="67"/>
      <c r="P25" s="67"/>
      <c r="Q25" s="67"/>
      <c r="R25" s="67"/>
      <c r="S25" s="67"/>
      <c r="T25" s="67"/>
      <c r="U25" s="67"/>
      <c r="V25" s="67"/>
      <c r="W25" s="67"/>
      <c r="X25" s="67"/>
      <c r="Y25" s="67"/>
      <c r="Z25" s="67"/>
      <c r="AA25" s="67"/>
      <c r="AB25" s="67"/>
      <c r="AC25" s="67"/>
      <c r="AD25" s="67"/>
    </row>
    <row r="26" spans="1:30" ht="16" thickTop="1">
      <c r="A26" s="67"/>
      <c r="B26" s="117"/>
      <c r="C26" s="129"/>
      <c r="D26" s="115"/>
      <c r="E26" s="115"/>
      <c r="F26" s="115"/>
      <c r="G26" s="119"/>
      <c r="H26" s="67"/>
      <c r="I26" s="67"/>
      <c r="J26" s="67"/>
      <c r="K26" s="67"/>
      <c r="L26" s="67"/>
      <c r="M26" s="67"/>
      <c r="N26" s="67"/>
      <c r="O26" s="67"/>
      <c r="P26" s="67"/>
      <c r="Q26" s="67"/>
      <c r="R26" s="67"/>
      <c r="S26" s="67"/>
      <c r="T26" s="67"/>
      <c r="U26" s="67"/>
      <c r="V26" s="67"/>
      <c r="W26" s="67"/>
      <c r="X26" s="67"/>
      <c r="Y26" s="67"/>
      <c r="Z26" s="67"/>
      <c r="AA26" s="67"/>
      <c r="AB26" s="67"/>
      <c r="AC26" s="67"/>
      <c r="AD26" s="67"/>
    </row>
    <row r="27" spans="1:30">
      <c r="A27" s="87" t="s">
        <v>9</v>
      </c>
      <c r="B27" s="87" t="s">
        <v>10</v>
      </c>
      <c r="C27" s="87" t="s">
        <v>11</v>
      </c>
      <c r="D27" s="87" t="s">
        <v>142</v>
      </c>
      <c r="E27" s="87" t="s">
        <v>140</v>
      </c>
      <c r="F27" s="87" t="s">
        <v>146</v>
      </c>
      <c r="G27" s="87" t="s">
        <v>13</v>
      </c>
      <c r="H27" s="67"/>
      <c r="I27" s="67"/>
      <c r="J27" s="67"/>
      <c r="K27" s="67"/>
      <c r="L27" s="67"/>
      <c r="M27" s="67"/>
      <c r="N27" s="67"/>
      <c r="O27" s="67"/>
      <c r="P27" s="67"/>
      <c r="Q27" s="67"/>
      <c r="R27" s="67"/>
      <c r="S27" s="67"/>
      <c r="T27" s="67"/>
      <c r="U27" s="67"/>
      <c r="V27" s="67"/>
      <c r="W27" s="67"/>
      <c r="X27" s="67"/>
      <c r="Y27" s="67"/>
      <c r="Z27" s="67"/>
      <c r="AA27" s="67"/>
      <c r="AB27" s="67"/>
      <c r="AC27" s="67"/>
      <c r="AD27" s="67"/>
    </row>
    <row r="28" spans="1:30">
      <c r="A28" s="120">
        <v>0</v>
      </c>
      <c r="B28" s="143">
        <f>'DATA SHEET'!C12</f>
        <v>44075</v>
      </c>
      <c r="C28" s="120" t="s">
        <v>14</v>
      </c>
      <c r="D28" s="121">
        <v>100000</v>
      </c>
      <c r="E28" s="121">
        <v>0</v>
      </c>
      <c r="F28" s="121">
        <f>SUM(D28:E28)</f>
        <v>100000</v>
      </c>
      <c r="G28" s="122">
        <f>C25-F28</f>
        <v>7763608.9194464283</v>
      </c>
      <c r="H28" s="67"/>
      <c r="I28" s="67"/>
      <c r="J28" s="67"/>
      <c r="K28" s="67"/>
      <c r="L28" s="67"/>
      <c r="M28" s="67"/>
      <c r="N28" s="67"/>
      <c r="O28" s="67"/>
      <c r="P28" s="67"/>
      <c r="Q28" s="67"/>
      <c r="R28" s="67"/>
      <c r="S28" s="67"/>
      <c r="T28" s="67"/>
      <c r="U28" s="67"/>
      <c r="V28" s="67"/>
      <c r="W28" s="67"/>
      <c r="X28" s="67"/>
      <c r="Y28" s="67"/>
      <c r="Z28" s="67"/>
      <c r="AA28" s="67"/>
      <c r="AB28" s="67"/>
      <c r="AC28" s="67"/>
      <c r="AD28" s="67"/>
    </row>
    <row r="29" spans="1:30">
      <c r="A29" s="123">
        <v>1</v>
      </c>
      <c r="B29" s="142">
        <f>EDATE(B28,1)</f>
        <v>44105</v>
      </c>
      <c r="C29" s="123" t="s">
        <v>35</v>
      </c>
      <c r="D29" s="126">
        <f>(((C22+C24)*0.2)-D28)/1</f>
        <v>1411067.0068000001</v>
      </c>
      <c r="E29" s="126">
        <f>(C23*0.2)/1</f>
        <v>61654.777089285715</v>
      </c>
      <c r="F29" s="126">
        <f>SUM(D29:E29)</f>
        <v>1472721.7838892858</v>
      </c>
      <c r="G29" s="125">
        <f>G28-F29</f>
        <v>6290887.135557143</v>
      </c>
      <c r="H29" s="67"/>
      <c r="I29" s="130"/>
      <c r="J29" s="67"/>
      <c r="K29" s="67"/>
      <c r="L29" s="67"/>
      <c r="M29" s="67"/>
      <c r="N29" s="67"/>
      <c r="O29" s="67"/>
      <c r="P29" s="67"/>
      <c r="Q29" s="67"/>
      <c r="R29" s="67"/>
      <c r="S29" s="67"/>
      <c r="T29" s="67"/>
      <c r="U29" s="67"/>
      <c r="V29" s="67"/>
      <c r="W29" s="67"/>
      <c r="X29" s="67"/>
      <c r="Y29" s="67"/>
      <c r="Z29" s="67"/>
      <c r="AA29" s="67"/>
      <c r="AB29" s="67"/>
      <c r="AC29" s="67"/>
      <c r="AD29" s="67"/>
    </row>
    <row r="30" spans="1:30">
      <c r="A30" s="123">
        <v>2</v>
      </c>
      <c r="B30" s="142">
        <f t="shared" ref="B30:B54" si="0">EDATE(B29,1)</f>
        <v>44136</v>
      </c>
      <c r="C30" s="123" t="s">
        <v>15</v>
      </c>
      <c r="D30" s="124">
        <f>((C22+C24)*0.5)/24</f>
        <v>157402.81320833333</v>
      </c>
      <c r="E30" s="126">
        <f>(C23*0.5)/24</f>
        <v>6422.3726134672615</v>
      </c>
      <c r="F30" s="126">
        <f t="shared" ref="F30:F54" si="1">SUM(D30:E30)</f>
        <v>163825.18582180061</v>
      </c>
      <c r="G30" s="125">
        <f t="shared" ref="G30:G54" si="2">G29-F30</f>
        <v>6127061.9497353425</v>
      </c>
      <c r="H30" s="67"/>
      <c r="I30" s="67"/>
      <c r="J30" s="67"/>
      <c r="K30" s="67"/>
      <c r="L30" s="67"/>
      <c r="M30" s="67"/>
      <c r="N30" s="67"/>
      <c r="O30" s="67"/>
      <c r="P30" s="67"/>
      <c r="Q30" s="67"/>
      <c r="R30" s="67"/>
      <c r="S30" s="67"/>
      <c r="T30" s="67"/>
      <c r="U30" s="67"/>
      <c r="V30" s="67"/>
      <c r="W30" s="67"/>
      <c r="X30" s="67"/>
      <c r="Y30" s="67"/>
      <c r="Z30" s="67"/>
      <c r="AA30" s="67"/>
      <c r="AB30" s="67"/>
      <c r="AC30" s="67"/>
      <c r="AD30" s="67"/>
    </row>
    <row r="31" spans="1:30">
      <c r="A31" s="123">
        <v>3</v>
      </c>
      <c r="B31" s="142">
        <f t="shared" si="0"/>
        <v>44166</v>
      </c>
      <c r="C31" s="123" t="s">
        <v>16</v>
      </c>
      <c r="D31" s="126">
        <f>D30</f>
        <v>157402.81320833333</v>
      </c>
      <c r="E31" s="126">
        <f>E30</f>
        <v>6422.3726134672615</v>
      </c>
      <c r="F31" s="126">
        <f t="shared" si="1"/>
        <v>163825.18582180061</v>
      </c>
      <c r="G31" s="125">
        <f t="shared" si="2"/>
        <v>5963236.763913542</v>
      </c>
      <c r="H31" s="67"/>
      <c r="I31" s="67"/>
      <c r="J31" s="67"/>
      <c r="K31" s="67"/>
      <c r="L31" s="67"/>
      <c r="M31" s="67"/>
      <c r="N31" s="67"/>
      <c r="O31" s="67"/>
      <c r="P31" s="67"/>
      <c r="Q31" s="67"/>
      <c r="R31" s="67"/>
      <c r="S31" s="67"/>
      <c r="T31" s="67"/>
      <c r="U31" s="67"/>
      <c r="V31" s="67"/>
      <c r="W31" s="67"/>
      <c r="X31" s="67"/>
      <c r="Y31" s="67"/>
      <c r="Z31" s="67"/>
      <c r="AA31" s="67"/>
      <c r="AB31" s="67"/>
      <c r="AC31" s="67"/>
      <c r="AD31" s="67"/>
    </row>
    <row r="32" spans="1:30">
      <c r="A32" s="123">
        <v>4</v>
      </c>
      <c r="B32" s="142">
        <f t="shared" si="0"/>
        <v>44197</v>
      </c>
      <c r="C32" s="123" t="s">
        <v>17</v>
      </c>
      <c r="D32" s="126">
        <f t="shared" ref="D32:E40" si="3">D31</f>
        <v>157402.81320833333</v>
      </c>
      <c r="E32" s="126">
        <f t="shared" si="3"/>
        <v>6422.3726134672615</v>
      </c>
      <c r="F32" s="126">
        <f t="shared" si="1"/>
        <v>163825.18582180061</v>
      </c>
      <c r="G32" s="125">
        <f t="shared" si="2"/>
        <v>5799411.5780917415</v>
      </c>
      <c r="H32" s="67"/>
      <c r="I32" s="67"/>
      <c r="J32" s="67"/>
      <c r="K32" s="67"/>
      <c r="L32" s="67"/>
      <c r="M32" s="67"/>
      <c r="N32" s="67"/>
      <c r="O32" s="67"/>
      <c r="P32" s="67"/>
      <c r="Q32" s="67"/>
      <c r="R32" s="67"/>
      <c r="S32" s="67"/>
      <c r="T32" s="67"/>
      <c r="U32" s="67"/>
      <c r="V32" s="67"/>
      <c r="W32" s="67"/>
      <c r="X32" s="67"/>
      <c r="Y32" s="67"/>
      <c r="Z32" s="67"/>
      <c r="AA32" s="67"/>
      <c r="AB32" s="67"/>
      <c r="AC32" s="67"/>
      <c r="AD32" s="67"/>
    </row>
    <row r="33" spans="1:30">
      <c r="A33" s="123">
        <v>5</v>
      </c>
      <c r="B33" s="142">
        <f t="shared" si="0"/>
        <v>44228</v>
      </c>
      <c r="C33" s="123" t="s">
        <v>18</v>
      </c>
      <c r="D33" s="126">
        <f t="shared" si="3"/>
        <v>157402.81320833333</v>
      </c>
      <c r="E33" s="126">
        <f t="shared" si="3"/>
        <v>6422.3726134672615</v>
      </c>
      <c r="F33" s="126">
        <f t="shared" si="1"/>
        <v>163825.18582180061</v>
      </c>
      <c r="G33" s="125">
        <f t="shared" si="2"/>
        <v>5635586.392269941</v>
      </c>
      <c r="H33" s="67"/>
      <c r="I33" s="67"/>
      <c r="J33" s="67"/>
      <c r="K33" s="67"/>
      <c r="L33" s="67"/>
      <c r="M33" s="67"/>
      <c r="N33" s="67"/>
      <c r="O33" s="67"/>
      <c r="P33" s="67"/>
      <c r="Q33" s="67"/>
      <c r="R33" s="67"/>
      <c r="S33" s="67"/>
      <c r="T33" s="67"/>
      <c r="U33" s="67"/>
      <c r="V33" s="67"/>
      <c r="W33" s="67"/>
      <c r="X33" s="67"/>
      <c r="Y33" s="67"/>
      <c r="Z33" s="67"/>
      <c r="AA33" s="67"/>
      <c r="AB33" s="67"/>
      <c r="AC33" s="67"/>
      <c r="AD33" s="67"/>
    </row>
    <row r="34" spans="1:30">
      <c r="A34" s="123">
        <v>6</v>
      </c>
      <c r="B34" s="142">
        <f t="shared" si="0"/>
        <v>44256</v>
      </c>
      <c r="C34" s="123" t="s">
        <v>19</v>
      </c>
      <c r="D34" s="126">
        <f t="shared" si="3"/>
        <v>157402.81320833333</v>
      </c>
      <c r="E34" s="126">
        <f t="shared" si="3"/>
        <v>6422.3726134672615</v>
      </c>
      <c r="F34" s="126">
        <f t="shared" si="1"/>
        <v>163825.18582180061</v>
      </c>
      <c r="G34" s="125">
        <f t="shared" si="2"/>
        <v>5471761.2064481406</v>
      </c>
      <c r="H34" s="67"/>
      <c r="I34" s="67"/>
      <c r="J34" s="67"/>
      <c r="K34" s="67"/>
      <c r="L34" s="67"/>
      <c r="M34" s="67"/>
      <c r="N34" s="67"/>
      <c r="O34" s="67"/>
      <c r="P34" s="67"/>
      <c r="Q34" s="67"/>
      <c r="R34" s="67"/>
      <c r="S34" s="67"/>
      <c r="T34" s="67"/>
      <c r="U34" s="67"/>
      <c r="V34" s="67"/>
      <c r="W34" s="67"/>
      <c r="X34" s="67"/>
      <c r="Y34" s="67"/>
      <c r="Z34" s="67"/>
      <c r="AA34" s="67"/>
      <c r="AB34" s="67"/>
      <c r="AC34" s="67"/>
      <c r="AD34" s="67"/>
    </row>
    <row r="35" spans="1:30">
      <c r="A35" s="123">
        <v>7</v>
      </c>
      <c r="B35" s="142">
        <f t="shared" si="0"/>
        <v>44287</v>
      </c>
      <c r="C35" s="123" t="s">
        <v>20</v>
      </c>
      <c r="D35" s="126">
        <f t="shared" si="3"/>
        <v>157402.81320833333</v>
      </c>
      <c r="E35" s="126">
        <f t="shared" si="3"/>
        <v>6422.3726134672615</v>
      </c>
      <c r="F35" s="126">
        <f t="shared" si="1"/>
        <v>163825.18582180061</v>
      </c>
      <c r="G35" s="125">
        <f t="shared" si="2"/>
        <v>5307936.0206263401</v>
      </c>
      <c r="H35" s="67"/>
      <c r="I35" s="67"/>
      <c r="J35" s="67"/>
      <c r="K35" s="67"/>
      <c r="L35" s="67"/>
      <c r="M35" s="67"/>
      <c r="N35" s="67"/>
      <c r="O35" s="67"/>
      <c r="P35" s="67"/>
      <c r="Q35" s="67"/>
      <c r="R35" s="67"/>
      <c r="S35" s="67"/>
      <c r="T35" s="67"/>
      <c r="U35" s="67"/>
      <c r="V35" s="67"/>
      <c r="W35" s="67"/>
      <c r="X35" s="67"/>
      <c r="Y35" s="67"/>
      <c r="Z35" s="67"/>
      <c r="AA35" s="67"/>
      <c r="AB35" s="67"/>
      <c r="AC35" s="67"/>
      <c r="AD35" s="67"/>
    </row>
    <row r="36" spans="1:30">
      <c r="A36" s="123">
        <v>8</v>
      </c>
      <c r="B36" s="142">
        <f t="shared" si="0"/>
        <v>44317</v>
      </c>
      <c r="C36" s="123" t="s">
        <v>21</v>
      </c>
      <c r="D36" s="126">
        <f t="shared" si="3"/>
        <v>157402.81320833333</v>
      </c>
      <c r="E36" s="126">
        <f t="shared" si="3"/>
        <v>6422.3726134672615</v>
      </c>
      <c r="F36" s="126">
        <f t="shared" si="1"/>
        <v>163825.18582180061</v>
      </c>
      <c r="G36" s="125">
        <f t="shared" si="2"/>
        <v>5144110.8348045396</v>
      </c>
      <c r="H36" s="67"/>
      <c r="I36" s="67"/>
      <c r="J36" s="67"/>
      <c r="K36" s="67"/>
      <c r="L36" s="67"/>
      <c r="M36" s="67"/>
      <c r="N36" s="67"/>
      <c r="O36" s="67"/>
      <c r="P36" s="67"/>
      <c r="Q36" s="67"/>
      <c r="R36" s="67"/>
      <c r="S36" s="67"/>
      <c r="T36" s="67"/>
      <c r="U36" s="67"/>
      <c r="V36" s="67"/>
      <c r="W36" s="67"/>
      <c r="X36" s="67"/>
      <c r="Y36" s="67"/>
      <c r="Z36" s="67"/>
      <c r="AA36" s="67"/>
      <c r="AB36" s="67"/>
      <c r="AC36" s="67"/>
      <c r="AD36" s="67"/>
    </row>
    <row r="37" spans="1:30">
      <c r="A37" s="123">
        <v>9</v>
      </c>
      <c r="B37" s="142">
        <f t="shared" si="0"/>
        <v>44348</v>
      </c>
      <c r="C37" s="123" t="s">
        <v>22</v>
      </c>
      <c r="D37" s="126">
        <f t="shared" si="3"/>
        <v>157402.81320833333</v>
      </c>
      <c r="E37" s="126">
        <f t="shared" si="3"/>
        <v>6422.3726134672615</v>
      </c>
      <c r="F37" s="126">
        <f>SUM(D37:E37)</f>
        <v>163825.18582180061</v>
      </c>
      <c r="G37" s="125">
        <f t="shared" si="2"/>
        <v>4980285.6489827391</v>
      </c>
      <c r="H37" s="67"/>
      <c r="I37" s="67"/>
      <c r="J37" s="67"/>
      <c r="K37" s="67"/>
      <c r="L37" s="67"/>
      <c r="M37" s="67"/>
      <c r="N37" s="67"/>
      <c r="O37" s="67"/>
      <c r="P37" s="67"/>
      <c r="Q37" s="67"/>
      <c r="R37" s="67"/>
      <c r="S37" s="67"/>
      <c r="T37" s="67"/>
      <c r="U37" s="67"/>
      <c r="V37" s="67"/>
      <c r="W37" s="67"/>
      <c r="X37" s="67"/>
      <c r="Y37" s="67"/>
      <c r="Z37" s="67"/>
      <c r="AA37" s="67"/>
      <c r="AB37" s="67"/>
      <c r="AC37" s="67"/>
      <c r="AD37" s="67"/>
    </row>
    <row r="38" spans="1:30">
      <c r="A38" s="123">
        <v>10</v>
      </c>
      <c r="B38" s="142">
        <f t="shared" si="0"/>
        <v>44378</v>
      </c>
      <c r="C38" s="123" t="s">
        <v>23</v>
      </c>
      <c r="D38" s="126">
        <f t="shared" si="3"/>
        <v>157402.81320833333</v>
      </c>
      <c r="E38" s="126">
        <f t="shared" si="3"/>
        <v>6422.3726134672615</v>
      </c>
      <c r="F38" s="126">
        <f t="shared" si="1"/>
        <v>163825.18582180061</v>
      </c>
      <c r="G38" s="125">
        <f t="shared" si="2"/>
        <v>4816460.4631609386</v>
      </c>
      <c r="H38" s="67"/>
      <c r="I38" s="67"/>
      <c r="J38" s="67"/>
      <c r="K38" s="67"/>
      <c r="L38" s="67"/>
      <c r="M38" s="67"/>
      <c r="N38" s="67"/>
      <c r="O38" s="67"/>
      <c r="P38" s="67"/>
      <c r="Q38" s="67"/>
      <c r="R38" s="67"/>
      <c r="S38" s="67"/>
      <c r="T38" s="67"/>
      <c r="U38" s="67"/>
      <c r="V38" s="67"/>
      <c r="W38" s="67"/>
      <c r="X38" s="67"/>
      <c r="Y38" s="67"/>
      <c r="Z38" s="67"/>
      <c r="AA38" s="67"/>
      <c r="AB38" s="67"/>
      <c r="AC38" s="67"/>
      <c r="AD38" s="67"/>
    </row>
    <row r="39" spans="1:30">
      <c r="A39" s="123">
        <v>11</v>
      </c>
      <c r="B39" s="142">
        <f t="shared" si="0"/>
        <v>44409</v>
      </c>
      <c r="C39" s="123" t="s">
        <v>24</v>
      </c>
      <c r="D39" s="126">
        <f t="shared" si="3"/>
        <v>157402.81320833333</v>
      </c>
      <c r="E39" s="126">
        <f t="shared" si="3"/>
        <v>6422.3726134672615</v>
      </c>
      <c r="F39" s="126">
        <f t="shared" si="1"/>
        <v>163825.18582180061</v>
      </c>
      <c r="G39" s="125">
        <f t="shared" si="2"/>
        <v>4652635.2773391381</v>
      </c>
      <c r="H39" s="67"/>
      <c r="I39" s="67"/>
      <c r="J39" s="67"/>
      <c r="K39" s="67"/>
      <c r="L39" s="67"/>
      <c r="M39" s="67"/>
      <c r="N39" s="67"/>
      <c r="O39" s="67"/>
      <c r="P39" s="67"/>
      <c r="Q39" s="67"/>
      <c r="R39" s="67"/>
      <c r="S39" s="67"/>
      <c r="T39" s="67"/>
      <c r="U39" s="67"/>
      <c r="V39" s="67"/>
      <c r="W39" s="67"/>
      <c r="X39" s="67"/>
      <c r="Y39" s="67"/>
      <c r="Z39" s="67"/>
      <c r="AA39" s="67"/>
      <c r="AB39" s="67"/>
      <c r="AC39" s="67"/>
      <c r="AD39" s="67"/>
    </row>
    <row r="40" spans="1:30">
      <c r="A40" s="123">
        <v>12</v>
      </c>
      <c r="B40" s="142">
        <f t="shared" si="0"/>
        <v>44440</v>
      </c>
      <c r="C40" s="123" t="s">
        <v>25</v>
      </c>
      <c r="D40" s="126">
        <f t="shared" si="3"/>
        <v>157402.81320833333</v>
      </c>
      <c r="E40" s="126">
        <f t="shared" si="3"/>
        <v>6422.3726134672615</v>
      </c>
      <c r="F40" s="126">
        <f t="shared" si="1"/>
        <v>163825.18582180061</v>
      </c>
      <c r="G40" s="125">
        <f t="shared" si="2"/>
        <v>4488810.0915173376</v>
      </c>
      <c r="H40" s="67"/>
      <c r="I40" s="67"/>
      <c r="J40" s="67"/>
      <c r="K40" s="67"/>
      <c r="L40" s="67"/>
      <c r="M40" s="67"/>
      <c r="N40" s="67"/>
      <c r="O40" s="67"/>
      <c r="P40" s="67"/>
      <c r="Q40" s="67"/>
      <c r="R40" s="67"/>
      <c r="S40" s="67"/>
      <c r="T40" s="67"/>
      <c r="U40" s="67"/>
      <c r="V40" s="67"/>
      <c r="W40" s="67"/>
      <c r="X40" s="67"/>
      <c r="Y40" s="67"/>
      <c r="Z40" s="67"/>
      <c r="AA40" s="67"/>
      <c r="AB40" s="67"/>
      <c r="AC40" s="67"/>
      <c r="AD40" s="67"/>
    </row>
    <row r="41" spans="1:30">
      <c r="A41" s="123">
        <v>13</v>
      </c>
      <c r="B41" s="142">
        <f t="shared" si="0"/>
        <v>44470</v>
      </c>
      <c r="C41" s="123" t="s">
        <v>26</v>
      </c>
      <c r="D41" s="126">
        <f t="shared" ref="D41:E41" si="4">D40</f>
        <v>157402.81320833333</v>
      </c>
      <c r="E41" s="126">
        <f t="shared" si="4"/>
        <v>6422.3726134672615</v>
      </c>
      <c r="F41" s="126">
        <f t="shared" si="1"/>
        <v>163825.18582180061</v>
      </c>
      <c r="G41" s="125">
        <f t="shared" si="2"/>
        <v>4324984.9056955371</v>
      </c>
      <c r="H41" s="67"/>
      <c r="I41" s="67"/>
      <c r="J41" s="67"/>
      <c r="K41" s="67"/>
      <c r="L41" s="67"/>
      <c r="M41" s="67"/>
      <c r="N41" s="67"/>
      <c r="O41" s="67"/>
      <c r="P41" s="67"/>
      <c r="Q41" s="67"/>
      <c r="R41" s="67"/>
      <c r="S41" s="67"/>
      <c r="T41" s="67"/>
      <c r="U41" s="67"/>
      <c r="V41" s="67"/>
      <c r="W41" s="67"/>
      <c r="X41" s="67"/>
      <c r="Y41" s="67"/>
      <c r="Z41" s="67"/>
      <c r="AA41" s="67"/>
      <c r="AB41" s="67"/>
      <c r="AC41" s="67"/>
      <c r="AD41" s="67"/>
    </row>
    <row r="42" spans="1:30">
      <c r="A42" s="123">
        <v>14</v>
      </c>
      <c r="B42" s="142">
        <f t="shared" si="0"/>
        <v>44501</v>
      </c>
      <c r="C42" s="123" t="s">
        <v>113</v>
      </c>
      <c r="D42" s="126">
        <f t="shared" ref="D42:E42" si="5">D41</f>
        <v>157402.81320833333</v>
      </c>
      <c r="E42" s="126">
        <f t="shared" si="5"/>
        <v>6422.3726134672615</v>
      </c>
      <c r="F42" s="126">
        <f t="shared" si="1"/>
        <v>163825.18582180061</v>
      </c>
      <c r="G42" s="125">
        <f t="shared" si="2"/>
        <v>4161159.7198737366</v>
      </c>
      <c r="H42" s="67"/>
      <c r="I42" s="67"/>
      <c r="J42" s="67"/>
      <c r="K42" s="67"/>
      <c r="L42" s="67"/>
      <c r="M42" s="67"/>
      <c r="N42" s="67"/>
      <c r="O42" s="67"/>
      <c r="P42" s="67"/>
      <c r="Q42" s="67"/>
      <c r="R42" s="67"/>
      <c r="S42" s="67"/>
      <c r="T42" s="67"/>
      <c r="U42" s="67"/>
      <c r="V42" s="67"/>
      <c r="W42" s="67"/>
      <c r="X42" s="67"/>
      <c r="Y42" s="67"/>
      <c r="Z42" s="67"/>
      <c r="AA42" s="67"/>
      <c r="AB42" s="67"/>
      <c r="AC42" s="67"/>
      <c r="AD42" s="67"/>
    </row>
    <row r="43" spans="1:30">
      <c r="A43" s="123">
        <v>15</v>
      </c>
      <c r="B43" s="142">
        <f t="shared" si="0"/>
        <v>44531</v>
      </c>
      <c r="C43" s="123" t="s">
        <v>114</v>
      </c>
      <c r="D43" s="126">
        <f t="shared" ref="D43:E43" si="6">D42</f>
        <v>157402.81320833333</v>
      </c>
      <c r="E43" s="126">
        <f t="shared" si="6"/>
        <v>6422.3726134672615</v>
      </c>
      <c r="F43" s="126">
        <f t="shared" si="1"/>
        <v>163825.18582180061</v>
      </c>
      <c r="G43" s="125">
        <f t="shared" si="2"/>
        <v>3997334.5340519361</v>
      </c>
      <c r="H43" s="67"/>
      <c r="I43" s="67"/>
      <c r="J43" s="67"/>
      <c r="K43" s="67"/>
      <c r="L43" s="67"/>
      <c r="M43" s="67"/>
      <c r="N43" s="67"/>
      <c r="O43" s="67"/>
      <c r="P43" s="67"/>
      <c r="Q43" s="67"/>
      <c r="R43" s="67"/>
      <c r="S43" s="67"/>
      <c r="T43" s="67"/>
      <c r="U43" s="67"/>
      <c r="V43" s="67"/>
      <c r="W43" s="67"/>
      <c r="X43" s="67"/>
      <c r="Y43" s="67"/>
      <c r="Z43" s="67"/>
      <c r="AA43" s="67"/>
      <c r="AB43" s="67"/>
      <c r="AC43" s="67"/>
      <c r="AD43" s="67"/>
    </row>
    <row r="44" spans="1:30">
      <c r="A44" s="123">
        <v>16</v>
      </c>
      <c r="B44" s="142">
        <f t="shared" si="0"/>
        <v>44562</v>
      </c>
      <c r="C44" s="123" t="s">
        <v>115</v>
      </c>
      <c r="D44" s="126">
        <f t="shared" ref="D44:E44" si="7">D43</f>
        <v>157402.81320833333</v>
      </c>
      <c r="E44" s="126">
        <f t="shared" si="7"/>
        <v>6422.3726134672615</v>
      </c>
      <c r="F44" s="126">
        <f t="shared" si="1"/>
        <v>163825.18582180061</v>
      </c>
      <c r="G44" s="125">
        <f t="shared" si="2"/>
        <v>3833509.3482301356</v>
      </c>
      <c r="H44" s="67"/>
      <c r="I44" s="67"/>
      <c r="J44" s="67"/>
      <c r="K44" s="67"/>
      <c r="L44" s="67"/>
      <c r="M44" s="67"/>
      <c r="N44" s="67"/>
      <c r="O44" s="67"/>
      <c r="P44" s="67"/>
      <c r="Q44" s="67"/>
      <c r="R44" s="67"/>
      <c r="S44" s="67"/>
      <c r="T44" s="67"/>
      <c r="U44" s="67"/>
      <c r="V44" s="67"/>
      <c r="W44" s="67"/>
      <c r="X44" s="67"/>
      <c r="Y44" s="67"/>
      <c r="Z44" s="67"/>
      <c r="AA44" s="67"/>
      <c r="AB44" s="67"/>
      <c r="AC44" s="67"/>
      <c r="AD44" s="67"/>
    </row>
    <row r="45" spans="1:30">
      <c r="A45" s="123">
        <v>17</v>
      </c>
      <c r="B45" s="142">
        <f t="shared" si="0"/>
        <v>44593</v>
      </c>
      <c r="C45" s="123" t="s">
        <v>116</v>
      </c>
      <c r="D45" s="126">
        <f t="shared" ref="D45:E45" si="8">D44</f>
        <v>157402.81320833333</v>
      </c>
      <c r="E45" s="126">
        <f t="shared" si="8"/>
        <v>6422.3726134672615</v>
      </c>
      <c r="F45" s="126">
        <f t="shared" si="1"/>
        <v>163825.18582180061</v>
      </c>
      <c r="G45" s="125">
        <f t="shared" si="2"/>
        <v>3669684.1624083351</v>
      </c>
      <c r="H45" s="67"/>
      <c r="I45" s="67"/>
      <c r="J45" s="67"/>
      <c r="K45" s="67"/>
      <c r="L45" s="67"/>
      <c r="M45" s="67"/>
      <c r="N45" s="67"/>
      <c r="O45" s="67"/>
      <c r="P45" s="67"/>
      <c r="Q45" s="67"/>
      <c r="R45" s="67"/>
      <c r="S45" s="67"/>
      <c r="T45" s="67"/>
      <c r="U45" s="67"/>
      <c r="V45" s="67"/>
      <c r="W45" s="67"/>
      <c r="X45" s="67"/>
      <c r="Y45" s="67"/>
      <c r="Z45" s="67"/>
      <c r="AA45" s="67"/>
      <c r="AB45" s="67"/>
      <c r="AC45" s="67"/>
      <c r="AD45" s="67"/>
    </row>
    <row r="46" spans="1:30">
      <c r="A46" s="123">
        <v>18</v>
      </c>
      <c r="B46" s="142">
        <f t="shared" si="0"/>
        <v>44621</v>
      </c>
      <c r="C46" s="123" t="s">
        <v>117</v>
      </c>
      <c r="D46" s="126">
        <f t="shared" ref="D46:E46" si="9">D45</f>
        <v>157402.81320833333</v>
      </c>
      <c r="E46" s="126">
        <f t="shared" si="9"/>
        <v>6422.3726134672615</v>
      </c>
      <c r="F46" s="126">
        <f t="shared" si="1"/>
        <v>163825.18582180061</v>
      </c>
      <c r="G46" s="125">
        <f t="shared" si="2"/>
        <v>3505858.9765865346</v>
      </c>
      <c r="H46" s="67"/>
      <c r="I46" s="67"/>
      <c r="J46" s="67"/>
      <c r="K46" s="67"/>
      <c r="L46" s="67"/>
      <c r="M46" s="67"/>
      <c r="N46" s="67"/>
      <c r="O46" s="67"/>
      <c r="P46" s="67"/>
      <c r="Q46" s="67"/>
      <c r="R46" s="67"/>
      <c r="S46" s="67"/>
      <c r="T46" s="67"/>
      <c r="U46" s="67"/>
      <c r="V46" s="67"/>
      <c r="W46" s="67"/>
      <c r="X46" s="67"/>
      <c r="Y46" s="67"/>
      <c r="Z46" s="67"/>
      <c r="AA46" s="67"/>
      <c r="AB46" s="67"/>
      <c r="AC46" s="67"/>
      <c r="AD46" s="67"/>
    </row>
    <row r="47" spans="1:30">
      <c r="A47" s="123">
        <v>19</v>
      </c>
      <c r="B47" s="142">
        <f t="shared" si="0"/>
        <v>44652</v>
      </c>
      <c r="C47" s="123" t="s">
        <v>118</v>
      </c>
      <c r="D47" s="126">
        <f t="shared" ref="D47:E47" si="10">D46</f>
        <v>157402.81320833333</v>
      </c>
      <c r="E47" s="126">
        <f t="shared" si="10"/>
        <v>6422.3726134672615</v>
      </c>
      <c r="F47" s="126">
        <f t="shared" si="1"/>
        <v>163825.18582180061</v>
      </c>
      <c r="G47" s="125">
        <f t="shared" si="2"/>
        <v>3342033.7907647341</v>
      </c>
      <c r="H47" s="67"/>
      <c r="I47" s="67"/>
      <c r="J47" s="67"/>
      <c r="K47" s="67"/>
      <c r="L47" s="67"/>
      <c r="M47" s="67"/>
      <c r="N47" s="67"/>
      <c r="O47" s="67"/>
      <c r="P47" s="67"/>
      <c r="Q47" s="67"/>
      <c r="R47" s="67"/>
      <c r="S47" s="67"/>
      <c r="T47" s="67"/>
      <c r="U47" s="67"/>
      <c r="V47" s="67"/>
      <c r="W47" s="67"/>
      <c r="X47" s="67"/>
      <c r="Y47" s="67"/>
      <c r="Z47" s="67"/>
      <c r="AA47" s="67"/>
      <c r="AB47" s="67"/>
      <c r="AC47" s="67"/>
      <c r="AD47" s="67"/>
    </row>
    <row r="48" spans="1:30">
      <c r="A48" s="123">
        <v>20</v>
      </c>
      <c r="B48" s="142">
        <f t="shared" si="0"/>
        <v>44682</v>
      </c>
      <c r="C48" s="123" t="s">
        <v>119</v>
      </c>
      <c r="D48" s="126">
        <f t="shared" ref="D48:E48" si="11">D47</f>
        <v>157402.81320833333</v>
      </c>
      <c r="E48" s="126">
        <f t="shared" si="11"/>
        <v>6422.3726134672615</v>
      </c>
      <c r="F48" s="126">
        <f t="shared" si="1"/>
        <v>163825.18582180061</v>
      </c>
      <c r="G48" s="125">
        <f t="shared" si="2"/>
        <v>3178208.6049429337</v>
      </c>
      <c r="H48" s="67"/>
      <c r="I48" s="67"/>
      <c r="J48" s="67"/>
      <c r="K48" s="67"/>
      <c r="L48" s="67"/>
      <c r="M48" s="67"/>
      <c r="N48" s="67"/>
      <c r="O48" s="67"/>
      <c r="P48" s="67"/>
      <c r="Q48" s="67"/>
      <c r="R48" s="67"/>
      <c r="S48" s="67"/>
      <c r="T48" s="67"/>
      <c r="U48" s="67"/>
      <c r="V48" s="67"/>
      <c r="W48" s="67"/>
      <c r="X48" s="67"/>
      <c r="Y48" s="67"/>
      <c r="Z48" s="67"/>
      <c r="AA48" s="67"/>
      <c r="AB48" s="67"/>
      <c r="AC48" s="67"/>
      <c r="AD48" s="67"/>
    </row>
    <row r="49" spans="1:30">
      <c r="A49" s="123">
        <v>21</v>
      </c>
      <c r="B49" s="142">
        <f t="shared" si="0"/>
        <v>44713</v>
      </c>
      <c r="C49" s="123" t="s">
        <v>120</v>
      </c>
      <c r="D49" s="126">
        <f t="shared" ref="D49:E49" si="12">D48</f>
        <v>157402.81320833333</v>
      </c>
      <c r="E49" s="126">
        <f t="shared" si="12"/>
        <v>6422.3726134672615</v>
      </c>
      <c r="F49" s="126">
        <f t="shared" si="1"/>
        <v>163825.18582180061</v>
      </c>
      <c r="G49" s="125">
        <f t="shared" si="2"/>
        <v>3014383.4191211332</v>
      </c>
      <c r="H49" s="67"/>
      <c r="I49" s="67"/>
      <c r="J49" s="67"/>
      <c r="K49" s="67"/>
      <c r="L49" s="67"/>
      <c r="M49" s="67"/>
      <c r="N49" s="67"/>
      <c r="O49" s="67"/>
      <c r="P49" s="67"/>
      <c r="Q49" s="67"/>
      <c r="R49" s="67"/>
      <c r="S49" s="67"/>
      <c r="T49" s="67"/>
      <c r="U49" s="67"/>
      <c r="V49" s="67"/>
      <c r="W49" s="67"/>
      <c r="X49" s="67"/>
      <c r="Y49" s="67"/>
      <c r="Z49" s="67"/>
      <c r="AA49" s="67"/>
      <c r="AB49" s="67"/>
      <c r="AC49" s="67"/>
      <c r="AD49" s="67"/>
    </row>
    <row r="50" spans="1:30">
      <c r="A50" s="123">
        <v>22</v>
      </c>
      <c r="B50" s="142">
        <f t="shared" si="0"/>
        <v>44743</v>
      </c>
      <c r="C50" s="123" t="s">
        <v>121</v>
      </c>
      <c r="D50" s="126">
        <f t="shared" ref="D50:E50" si="13">D49</f>
        <v>157402.81320833333</v>
      </c>
      <c r="E50" s="126">
        <f t="shared" si="13"/>
        <v>6422.3726134672615</v>
      </c>
      <c r="F50" s="126">
        <f t="shared" si="1"/>
        <v>163825.18582180061</v>
      </c>
      <c r="G50" s="125">
        <f t="shared" si="2"/>
        <v>2850558.2332993327</v>
      </c>
      <c r="H50" s="67"/>
      <c r="I50" s="67"/>
      <c r="J50" s="67"/>
      <c r="K50" s="67"/>
      <c r="L50" s="67"/>
      <c r="M50" s="67"/>
      <c r="N50" s="67"/>
      <c r="O50" s="67"/>
      <c r="P50" s="67"/>
      <c r="Q50" s="67"/>
      <c r="R50" s="67"/>
      <c r="S50" s="67"/>
      <c r="T50" s="67"/>
      <c r="U50" s="67"/>
      <c r="V50" s="67"/>
      <c r="W50" s="67"/>
      <c r="X50" s="67"/>
      <c r="Y50" s="67"/>
      <c r="Z50" s="67"/>
      <c r="AA50" s="67"/>
      <c r="AB50" s="67"/>
      <c r="AC50" s="67"/>
      <c r="AD50" s="67"/>
    </row>
    <row r="51" spans="1:30">
      <c r="A51" s="123">
        <v>23</v>
      </c>
      <c r="B51" s="142">
        <f t="shared" si="0"/>
        <v>44774</v>
      </c>
      <c r="C51" s="123" t="s">
        <v>122</v>
      </c>
      <c r="D51" s="126">
        <f t="shared" ref="D51:E51" si="14">D50</f>
        <v>157402.81320833333</v>
      </c>
      <c r="E51" s="126">
        <f t="shared" si="14"/>
        <v>6422.3726134672615</v>
      </c>
      <c r="F51" s="126">
        <f t="shared" si="1"/>
        <v>163825.18582180061</v>
      </c>
      <c r="G51" s="125">
        <f t="shared" si="2"/>
        <v>2686733.0474775322</v>
      </c>
      <c r="H51" s="67"/>
      <c r="I51" s="67"/>
      <c r="J51" s="67"/>
      <c r="K51" s="67"/>
      <c r="L51" s="67"/>
      <c r="M51" s="67"/>
      <c r="N51" s="67"/>
      <c r="O51" s="67"/>
      <c r="P51" s="67"/>
      <c r="Q51" s="67"/>
      <c r="R51" s="67"/>
      <c r="S51" s="67"/>
      <c r="T51" s="67"/>
      <c r="U51" s="67"/>
      <c r="V51" s="67"/>
      <c r="W51" s="67"/>
      <c r="X51" s="67"/>
      <c r="Y51" s="67"/>
      <c r="Z51" s="67"/>
      <c r="AA51" s="67"/>
      <c r="AB51" s="67"/>
      <c r="AC51" s="67"/>
      <c r="AD51" s="67"/>
    </row>
    <row r="52" spans="1:30">
      <c r="A52" s="123">
        <v>24</v>
      </c>
      <c r="B52" s="142">
        <f t="shared" si="0"/>
        <v>44805</v>
      </c>
      <c r="C52" s="123" t="s">
        <v>123</v>
      </c>
      <c r="D52" s="126">
        <f t="shared" ref="D52:E52" si="15">D51</f>
        <v>157402.81320833333</v>
      </c>
      <c r="E52" s="126">
        <f t="shared" si="15"/>
        <v>6422.3726134672615</v>
      </c>
      <c r="F52" s="126">
        <f t="shared" si="1"/>
        <v>163825.18582180061</v>
      </c>
      <c r="G52" s="125">
        <f t="shared" si="2"/>
        <v>2522907.8616557317</v>
      </c>
      <c r="H52" s="67"/>
      <c r="I52" s="67"/>
      <c r="J52" s="67"/>
      <c r="K52" s="67"/>
      <c r="L52" s="67"/>
      <c r="M52" s="67"/>
      <c r="N52" s="67"/>
      <c r="O52" s="67"/>
      <c r="P52" s="67"/>
      <c r="Q52" s="67"/>
      <c r="R52" s="67"/>
      <c r="S52" s="67"/>
      <c r="T52" s="67"/>
      <c r="U52" s="67"/>
      <c r="V52" s="67"/>
      <c r="W52" s="67"/>
      <c r="X52" s="67"/>
      <c r="Y52" s="67"/>
      <c r="Z52" s="67"/>
      <c r="AA52" s="67"/>
      <c r="AB52" s="67"/>
      <c r="AC52" s="67"/>
      <c r="AD52" s="67"/>
    </row>
    <row r="53" spans="1:30">
      <c r="A53" s="123">
        <v>25</v>
      </c>
      <c r="B53" s="142">
        <f t="shared" si="0"/>
        <v>44835</v>
      </c>
      <c r="C53" s="123" t="s">
        <v>124</v>
      </c>
      <c r="D53" s="126">
        <f t="shared" ref="D53:E53" si="16">D52</f>
        <v>157402.81320833333</v>
      </c>
      <c r="E53" s="126">
        <f t="shared" si="16"/>
        <v>6422.3726134672615</v>
      </c>
      <c r="F53" s="126">
        <f t="shared" si="1"/>
        <v>163825.18582180061</v>
      </c>
      <c r="G53" s="125">
        <f t="shared" si="2"/>
        <v>2359082.6758339312</v>
      </c>
      <c r="H53" s="67"/>
      <c r="I53" s="67"/>
      <c r="J53" s="67"/>
      <c r="K53" s="67"/>
      <c r="L53" s="67"/>
      <c r="M53" s="67"/>
      <c r="N53" s="67"/>
      <c r="O53" s="67"/>
      <c r="P53" s="67"/>
      <c r="Q53" s="67"/>
      <c r="R53" s="67"/>
      <c r="S53" s="67"/>
      <c r="T53" s="67"/>
      <c r="U53" s="67"/>
      <c r="V53" s="67"/>
      <c r="W53" s="67"/>
      <c r="X53" s="67"/>
      <c r="Y53" s="67"/>
      <c r="Z53" s="67"/>
      <c r="AA53" s="67"/>
      <c r="AB53" s="67"/>
      <c r="AC53" s="67"/>
      <c r="AD53" s="67"/>
    </row>
    <row r="54" spans="1:30">
      <c r="A54" s="123">
        <v>26</v>
      </c>
      <c r="B54" s="142">
        <f t="shared" si="0"/>
        <v>44866</v>
      </c>
      <c r="C54" s="123" t="s">
        <v>160</v>
      </c>
      <c r="D54" s="126">
        <f>((C22+C24)*0.3)</f>
        <v>2266600.5101999999</v>
      </c>
      <c r="E54" s="126">
        <f>(C23*0.3)</f>
        <v>92482.165633928569</v>
      </c>
      <c r="F54" s="126">
        <f t="shared" si="1"/>
        <v>2359082.6758339284</v>
      </c>
      <c r="G54" s="125">
        <f t="shared" si="2"/>
        <v>0</v>
      </c>
      <c r="H54" s="67"/>
      <c r="I54" s="67"/>
      <c r="J54" s="67"/>
      <c r="K54" s="67"/>
      <c r="L54" s="67"/>
      <c r="M54" s="67"/>
      <c r="N54" s="67"/>
      <c r="O54" s="67"/>
      <c r="P54" s="67"/>
      <c r="Q54" s="67"/>
      <c r="R54" s="67"/>
      <c r="S54" s="67"/>
      <c r="T54" s="67"/>
      <c r="U54" s="67"/>
      <c r="V54" s="67"/>
      <c r="W54" s="67"/>
      <c r="X54" s="67"/>
      <c r="Y54" s="67"/>
      <c r="Z54" s="67"/>
      <c r="AA54" s="67"/>
      <c r="AB54" s="67"/>
      <c r="AC54" s="67"/>
      <c r="AD54" s="67"/>
    </row>
    <row r="55" spans="1:30">
      <c r="A55" s="88"/>
      <c r="B55" s="89"/>
      <c r="C55" s="90" t="s">
        <v>27</v>
      </c>
      <c r="D55" s="91">
        <f>SUM(D28:D54)</f>
        <v>7555335.0339999981</v>
      </c>
      <c r="E55" s="91">
        <f>SUM(E28:E54)</f>
        <v>308273.88544642873</v>
      </c>
      <c r="F55" s="91">
        <f>SUM(F28:F54)</f>
        <v>7863608.9194464264</v>
      </c>
      <c r="G55" s="92"/>
      <c r="H55" s="67"/>
      <c r="I55" s="67"/>
      <c r="J55" s="67"/>
      <c r="K55" s="67"/>
      <c r="L55" s="67"/>
      <c r="M55" s="67"/>
      <c r="N55" s="67"/>
      <c r="O55" s="67"/>
      <c r="P55" s="67"/>
      <c r="Q55" s="67"/>
      <c r="R55" s="67"/>
      <c r="S55" s="67"/>
      <c r="T55" s="67"/>
      <c r="U55" s="67"/>
      <c r="V55" s="67"/>
      <c r="W55" s="67"/>
      <c r="X55" s="67"/>
      <c r="Y55" s="67"/>
      <c r="Z55" s="67"/>
      <c r="AA55" s="67"/>
      <c r="AB55" s="67"/>
      <c r="AC55" s="67"/>
      <c r="AD55" s="67"/>
    </row>
    <row r="56" spans="1:30">
      <c r="A56" s="127"/>
      <c r="B56" s="128"/>
      <c r="C56" s="67"/>
      <c r="D56" s="109"/>
      <c r="E56" s="109"/>
      <c r="F56" s="109"/>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c r="A57" s="165" t="s">
        <v>111</v>
      </c>
      <c r="B57" s="165"/>
      <c r="C57" s="166"/>
      <c r="D57" s="167"/>
      <c r="E57" s="167"/>
      <c r="F57" s="167"/>
      <c r="G57" s="167"/>
      <c r="H57" s="167"/>
      <c r="I57" s="67"/>
      <c r="J57" s="67"/>
      <c r="K57" s="67"/>
      <c r="L57" s="67"/>
      <c r="M57" s="67"/>
      <c r="N57" s="67"/>
      <c r="O57" s="67"/>
      <c r="P57" s="67"/>
      <c r="Q57" s="67"/>
      <c r="R57" s="67"/>
      <c r="S57" s="67"/>
      <c r="T57" s="67"/>
      <c r="U57" s="67"/>
      <c r="V57" s="67"/>
      <c r="W57" s="67"/>
      <c r="X57" s="67"/>
      <c r="Y57" s="67"/>
      <c r="Z57" s="67"/>
      <c r="AA57" s="67"/>
      <c r="AB57" s="67"/>
      <c r="AC57" s="67"/>
      <c r="AD57" s="67"/>
    </row>
    <row r="58" spans="1:30" ht="27" customHeight="1">
      <c r="A58" s="194" t="s">
        <v>155</v>
      </c>
      <c r="B58" s="194"/>
      <c r="C58" s="194"/>
      <c r="D58" s="194"/>
      <c r="E58" s="194"/>
      <c r="F58" s="194"/>
      <c r="G58" s="194"/>
      <c r="H58" s="194"/>
      <c r="I58" s="67"/>
      <c r="J58" s="67"/>
      <c r="K58" s="67"/>
      <c r="L58" s="67"/>
      <c r="M58" s="67"/>
      <c r="N58" s="67"/>
      <c r="O58" s="67"/>
      <c r="P58" s="67"/>
      <c r="Q58" s="67"/>
      <c r="R58" s="67"/>
      <c r="S58" s="67"/>
      <c r="T58" s="67"/>
      <c r="U58" s="67"/>
      <c r="V58" s="67"/>
      <c r="W58" s="67"/>
      <c r="X58" s="67"/>
      <c r="Y58" s="67"/>
      <c r="Z58" s="67"/>
      <c r="AA58" s="67"/>
      <c r="AB58" s="67"/>
      <c r="AC58" s="67"/>
      <c r="AD58" s="67"/>
    </row>
    <row r="59" spans="1:30" ht="27" customHeight="1">
      <c r="A59" s="194"/>
      <c r="B59" s="194"/>
      <c r="C59" s="194"/>
      <c r="D59" s="194"/>
      <c r="E59" s="194"/>
      <c r="F59" s="194"/>
      <c r="G59" s="194"/>
      <c r="H59" s="194"/>
      <c r="I59" s="67"/>
      <c r="J59" s="67"/>
      <c r="K59" s="67"/>
      <c r="L59" s="67"/>
      <c r="M59" s="67"/>
      <c r="N59" s="67"/>
      <c r="O59" s="67"/>
      <c r="P59" s="67"/>
      <c r="Q59" s="67"/>
      <c r="R59" s="67"/>
      <c r="S59" s="67"/>
      <c r="T59" s="67"/>
      <c r="U59" s="67"/>
      <c r="V59" s="67"/>
      <c r="W59" s="67"/>
      <c r="X59" s="67"/>
      <c r="Y59" s="67"/>
      <c r="Z59" s="67"/>
      <c r="AA59" s="67"/>
      <c r="AB59" s="67"/>
      <c r="AC59" s="67"/>
      <c r="AD59" s="67"/>
    </row>
    <row r="60" spans="1:30" ht="27" customHeight="1">
      <c r="A60" s="194"/>
      <c r="B60" s="194"/>
      <c r="C60" s="194"/>
      <c r="D60" s="194"/>
      <c r="E60" s="194"/>
      <c r="F60" s="194"/>
      <c r="G60" s="194"/>
      <c r="H60" s="194"/>
      <c r="I60" s="67"/>
      <c r="J60" s="67"/>
      <c r="K60" s="67"/>
      <c r="L60" s="67"/>
      <c r="M60" s="67"/>
      <c r="N60" s="67"/>
      <c r="O60" s="67"/>
      <c r="P60" s="67"/>
      <c r="Q60" s="67"/>
      <c r="R60" s="67"/>
      <c r="S60" s="67"/>
      <c r="T60" s="67"/>
      <c r="U60" s="67"/>
      <c r="V60" s="67"/>
      <c r="W60" s="67"/>
      <c r="X60" s="67"/>
      <c r="Y60" s="67"/>
      <c r="Z60" s="67"/>
      <c r="AA60" s="67"/>
      <c r="AB60" s="67"/>
      <c r="AC60" s="67"/>
      <c r="AD60" s="67"/>
    </row>
    <row r="61" spans="1:30" ht="27" customHeight="1">
      <c r="A61" s="194"/>
      <c r="B61" s="194"/>
      <c r="C61" s="194"/>
      <c r="D61" s="194"/>
      <c r="E61" s="194"/>
      <c r="F61" s="194"/>
      <c r="G61" s="194"/>
      <c r="H61" s="194"/>
      <c r="I61" s="67"/>
      <c r="J61" s="67"/>
      <c r="K61" s="67"/>
      <c r="L61" s="67"/>
      <c r="M61" s="67"/>
      <c r="N61" s="67"/>
      <c r="O61" s="67"/>
      <c r="P61" s="67"/>
      <c r="Q61" s="67"/>
      <c r="R61" s="67"/>
      <c r="S61" s="67"/>
      <c r="T61" s="67"/>
      <c r="U61" s="67"/>
      <c r="V61" s="67"/>
      <c r="W61" s="67"/>
      <c r="X61" s="67"/>
      <c r="Y61" s="67"/>
      <c r="Z61" s="67"/>
      <c r="AA61" s="67"/>
      <c r="AB61" s="67"/>
      <c r="AC61" s="67"/>
      <c r="AD61" s="67"/>
    </row>
    <row r="62" spans="1:30" ht="27" customHeight="1">
      <c r="A62" s="194"/>
      <c r="B62" s="194"/>
      <c r="C62" s="194"/>
      <c r="D62" s="194"/>
      <c r="E62" s="194"/>
      <c r="F62" s="194"/>
      <c r="G62" s="194"/>
      <c r="H62" s="194"/>
      <c r="I62" s="67"/>
      <c r="J62" s="67"/>
      <c r="K62" s="67"/>
      <c r="L62" s="67"/>
      <c r="M62" s="67"/>
      <c r="N62" s="67"/>
      <c r="O62" s="67"/>
      <c r="P62" s="67"/>
      <c r="Q62" s="67"/>
      <c r="R62" s="67"/>
      <c r="S62" s="67"/>
      <c r="T62" s="67"/>
      <c r="U62" s="67"/>
      <c r="V62" s="67"/>
      <c r="W62" s="67"/>
      <c r="X62" s="67"/>
      <c r="Y62" s="67"/>
      <c r="Z62" s="67"/>
      <c r="AA62" s="67"/>
      <c r="AB62" s="67"/>
      <c r="AC62" s="67"/>
      <c r="AD62" s="67"/>
    </row>
    <row r="63" spans="1:30" ht="27" customHeight="1">
      <c r="A63" s="194"/>
      <c r="B63" s="194"/>
      <c r="C63" s="194"/>
      <c r="D63" s="194"/>
      <c r="E63" s="194"/>
      <c r="F63" s="194"/>
      <c r="G63" s="194"/>
      <c r="H63" s="194"/>
      <c r="I63" s="67"/>
      <c r="J63" s="67"/>
      <c r="K63" s="67"/>
      <c r="L63" s="67"/>
      <c r="M63" s="67"/>
      <c r="N63" s="67"/>
      <c r="O63" s="67"/>
      <c r="P63" s="67"/>
      <c r="Q63" s="67"/>
      <c r="R63" s="67"/>
      <c r="S63" s="67"/>
      <c r="T63" s="67"/>
      <c r="U63" s="67"/>
      <c r="V63" s="67"/>
      <c r="W63" s="67"/>
      <c r="X63" s="67"/>
      <c r="Y63" s="67"/>
      <c r="Z63" s="67"/>
      <c r="AA63" s="67"/>
      <c r="AB63" s="67"/>
      <c r="AC63" s="67"/>
      <c r="AD63" s="67"/>
    </row>
    <row r="64" spans="1:30" ht="27" customHeight="1">
      <c r="A64" s="194"/>
      <c r="B64" s="194"/>
      <c r="C64" s="194"/>
      <c r="D64" s="194"/>
      <c r="E64" s="194"/>
      <c r="F64" s="194"/>
      <c r="G64" s="194"/>
      <c r="H64" s="194"/>
      <c r="I64" s="67"/>
      <c r="J64" s="67"/>
      <c r="K64" s="67"/>
      <c r="L64" s="67"/>
      <c r="M64" s="67"/>
      <c r="N64" s="67"/>
      <c r="O64" s="67"/>
      <c r="P64" s="67"/>
      <c r="Q64" s="67"/>
      <c r="R64" s="67"/>
      <c r="S64" s="67"/>
      <c r="T64" s="67"/>
      <c r="U64" s="67"/>
      <c r="V64" s="67"/>
      <c r="W64" s="67"/>
      <c r="X64" s="67"/>
      <c r="Y64" s="67"/>
      <c r="Z64" s="67"/>
      <c r="AA64" s="67"/>
      <c r="AB64" s="67"/>
      <c r="AC64" s="67"/>
      <c r="AD64" s="67"/>
    </row>
    <row r="65" spans="1:32" ht="27" customHeight="1">
      <c r="A65" s="194"/>
      <c r="B65" s="194"/>
      <c r="C65" s="194"/>
      <c r="D65" s="194"/>
      <c r="E65" s="194"/>
      <c r="F65" s="194"/>
      <c r="G65" s="194"/>
      <c r="H65" s="194"/>
      <c r="I65" s="67"/>
      <c r="J65" s="67"/>
      <c r="K65" s="67"/>
      <c r="L65" s="67"/>
      <c r="M65" s="67"/>
      <c r="N65" s="67"/>
      <c r="O65" s="67"/>
      <c r="P65" s="67"/>
      <c r="Q65" s="67"/>
      <c r="R65" s="67"/>
      <c r="S65" s="67"/>
      <c r="T65" s="67"/>
      <c r="U65" s="67"/>
      <c r="V65" s="67"/>
      <c r="W65" s="67"/>
      <c r="X65" s="67"/>
      <c r="Y65" s="67"/>
      <c r="Z65" s="67"/>
      <c r="AA65" s="67"/>
      <c r="AB65" s="67"/>
      <c r="AC65" s="67"/>
      <c r="AD65" s="67"/>
    </row>
    <row r="66" spans="1:32" ht="27" customHeight="1">
      <c r="A66" s="194"/>
      <c r="B66" s="194"/>
      <c r="C66" s="194"/>
      <c r="D66" s="194"/>
      <c r="E66" s="194"/>
      <c r="F66" s="194"/>
      <c r="G66" s="194"/>
      <c r="H66" s="194"/>
      <c r="I66" s="67"/>
      <c r="J66" s="67"/>
      <c r="K66" s="67"/>
      <c r="L66" s="67"/>
      <c r="M66" s="67"/>
      <c r="N66" s="67"/>
      <c r="O66" s="67"/>
      <c r="P66" s="67"/>
      <c r="Q66" s="67"/>
      <c r="R66" s="67"/>
      <c r="S66" s="67"/>
      <c r="T66" s="67"/>
      <c r="U66" s="67"/>
      <c r="V66" s="67"/>
      <c r="W66" s="67"/>
      <c r="X66" s="67"/>
      <c r="Y66" s="67"/>
      <c r="Z66" s="67"/>
      <c r="AA66" s="67"/>
      <c r="AB66" s="67"/>
      <c r="AC66" s="67"/>
      <c r="AD66" s="67"/>
    </row>
    <row r="67" spans="1:32" s="141" customFormat="1" ht="25.5" customHeight="1">
      <c r="A67" s="194"/>
      <c r="B67" s="194"/>
      <c r="C67" s="194"/>
      <c r="D67" s="194"/>
      <c r="E67" s="194"/>
      <c r="F67" s="194"/>
      <c r="G67" s="194"/>
      <c r="H67" s="194"/>
      <c r="I67" s="140"/>
      <c r="J67" s="140"/>
      <c r="K67" s="140"/>
      <c r="L67" s="140"/>
      <c r="M67" s="140"/>
      <c r="N67" s="140"/>
      <c r="O67" s="140"/>
      <c r="P67" s="140"/>
      <c r="Q67" s="140"/>
      <c r="R67" s="140"/>
      <c r="S67" s="140"/>
      <c r="T67" s="140"/>
      <c r="U67" s="140"/>
      <c r="V67" s="140"/>
      <c r="W67" s="140"/>
      <c r="X67" s="140"/>
      <c r="Y67" s="140"/>
      <c r="Z67" s="140"/>
      <c r="AA67" s="140"/>
      <c r="AB67" s="140"/>
      <c r="AC67" s="140"/>
      <c r="AD67" s="140"/>
    </row>
    <row r="68" spans="1:32" s="141" customFormat="1" ht="8.25" customHeight="1">
      <c r="A68" s="194"/>
      <c r="B68" s="194"/>
      <c r="C68" s="194"/>
      <c r="D68" s="194"/>
      <c r="E68" s="194"/>
      <c r="F68" s="194"/>
      <c r="G68" s="194"/>
      <c r="H68" s="194"/>
      <c r="I68" s="140"/>
      <c r="J68" s="140"/>
      <c r="K68" s="140"/>
      <c r="L68" s="140"/>
      <c r="M68" s="140"/>
      <c r="N68" s="140"/>
      <c r="O68" s="140"/>
      <c r="P68" s="140"/>
      <c r="Q68" s="140"/>
      <c r="R68" s="140"/>
      <c r="S68" s="140"/>
      <c r="T68" s="140"/>
      <c r="U68" s="140"/>
      <c r="V68" s="140"/>
      <c r="W68" s="140"/>
      <c r="X68" s="140"/>
      <c r="Y68" s="140"/>
      <c r="Z68" s="140"/>
      <c r="AA68" s="140"/>
      <c r="AB68" s="140"/>
      <c r="AC68" s="140"/>
      <c r="AD68" s="140"/>
    </row>
    <row r="69" spans="1:32">
      <c r="A69" s="168" t="s">
        <v>31</v>
      </c>
      <c r="B69" s="168"/>
      <c r="C69" s="167"/>
      <c r="D69" s="167"/>
      <c r="E69" s="167"/>
      <c r="F69" s="167"/>
      <c r="G69" s="167"/>
      <c r="H69" s="167"/>
      <c r="I69" s="67"/>
      <c r="J69" s="67"/>
      <c r="K69" s="67"/>
      <c r="L69" s="67"/>
      <c r="M69" s="67"/>
      <c r="N69" s="67"/>
      <c r="O69" s="67"/>
      <c r="P69" s="67"/>
      <c r="Q69" s="67"/>
      <c r="R69" s="67"/>
      <c r="S69" s="67"/>
      <c r="T69" s="67"/>
      <c r="U69" s="67"/>
      <c r="V69" s="67"/>
      <c r="W69" s="67"/>
      <c r="X69" s="67"/>
      <c r="Y69" s="67"/>
      <c r="Z69" s="67"/>
      <c r="AA69" s="67"/>
      <c r="AB69" s="67"/>
      <c r="AC69" s="67"/>
      <c r="AD69" s="67"/>
      <c r="AE69" s="67"/>
      <c r="AF69" s="67"/>
    </row>
    <row r="70" spans="1:32">
      <c r="A70" s="167"/>
      <c r="B70" s="167"/>
      <c r="C70" s="167"/>
      <c r="D70" s="167"/>
      <c r="E70" s="167"/>
      <c r="F70" s="167"/>
      <c r="G70" s="167"/>
      <c r="H70" s="167"/>
      <c r="I70" s="67"/>
      <c r="J70" s="67"/>
      <c r="K70" s="67"/>
      <c r="L70" s="67"/>
      <c r="M70" s="67"/>
      <c r="N70" s="67"/>
      <c r="O70" s="67"/>
      <c r="P70" s="67"/>
      <c r="Q70" s="67"/>
      <c r="R70" s="67"/>
      <c r="S70" s="67"/>
      <c r="T70" s="67"/>
      <c r="U70" s="67"/>
      <c r="V70" s="67"/>
      <c r="W70" s="67"/>
      <c r="X70" s="67"/>
      <c r="Y70" s="67"/>
      <c r="Z70" s="67"/>
      <c r="AA70" s="67"/>
      <c r="AB70" s="67"/>
      <c r="AC70" s="67"/>
      <c r="AD70" s="67"/>
      <c r="AE70" s="67"/>
      <c r="AF70" s="67"/>
    </row>
    <row r="71" spans="1:32">
      <c r="A71" s="167"/>
      <c r="B71" s="167"/>
      <c r="C71" s="167"/>
      <c r="D71" s="167"/>
      <c r="E71" s="167"/>
      <c r="F71" s="167"/>
      <c r="G71" s="167"/>
      <c r="H71" s="167"/>
      <c r="I71" s="67"/>
      <c r="J71" s="67"/>
      <c r="K71" s="67"/>
      <c r="L71" s="67"/>
      <c r="M71" s="67"/>
      <c r="N71" s="67"/>
      <c r="O71" s="67"/>
      <c r="P71" s="67"/>
      <c r="Q71" s="67"/>
      <c r="R71" s="67"/>
      <c r="S71" s="67"/>
      <c r="T71" s="67"/>
      <c r="U71" s="67"/>
      <c r="V71" s="67"/>
      <c r="W71" s="67"/>
      <c r="X71" s="67"/>
      <c r="Y71" s="67"/>
      <c r="Z71" s="67"/>
      <c r="AA71" s="67"/>
      <c r="AB71" s="67"/>
      <c r="AC71" s="67"/>
      <c r="AD71" s="67"/>
      <c r="AE71" s="67"/>
      <c r="AF71" s="67"/>
    </row>
    <row r="72" spans="1:32">
      <c r="A72" s="192" t="s">
        <v>32</v>
      </c>
      <c r="B72" s="192"/>
      <c r="C72" s="192"/>
      <c r="D72" s="167"/>
      <c r="E72" s="167"/>
      <c r="F72" s="167"/>
      <c r="G72" s="192" t="s">
        <v>112</v>
      </c>
      <c r="H72" s="192"/>
      <c r="I72" s="67"/>
      <c r="J72" s="67"/>
      <c r="K72" s="67"/>
      <c r="L72" s="67"/>
      <c r="M72" s="67"/>
      <c r="N72" s="67"/>
      <c r="O72" s="67"/>
      <c r="P72" s="67"/>
      <c r="Q72" s="67"/>
      <c r="R72" s="67"/>
      <c r="S72" s="67"/>
      <c r="T72" s="67"/>
      <c r="U72" s="67"/>
      <c r="V72" s="67"/>
      <c r="W72" s="67"/>
      <c r="X72" s="67"/>
      <c r="Y72" s="67"/>
      <c r="Z72" s="67"/>
      <c r="AA72" s="67"/>
      <c r="AB72" s="67"/>
      <c r="AC72" s="67"/>
      <c r="AD72" s="67"/>
      <c r="AE72" s="67"/>
      <c r="AF72" s="67"/>
    </row>
    <row r="73" spans="1:3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row>
    <row r="74" spans="1:3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row>
    <row r="75" spans="1:3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row>
    <row r="76" spans="1:3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1:3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row>
    <row r="78" spans="1:3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1:3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row>
    <row r="80" spans="1:3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row>
    <row r="81" spans="1:3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1:3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1:3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1:3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row>
    <row r="85" spans="1:3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row>
    <row r="87" spans="1:3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row>
    <row r="88" spans="1:3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row>
    <row r="90" spans="1:3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row>
    <row r="91" spans="1:3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row>
    <row r="96" spans="1:3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row>
    <row r="97" spans="1:3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row>
    <row r="98" spans="1:3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row>
    <row r="99" spans="1:3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row>
    <row r="106" spans="1:3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row>
    <row r="107" spans="1:3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row>
    <row r="110" spans="1:3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row>
    <row r="111" spans="1:3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row>
    <row r="112" spans="1:3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row>
    <row r="113" spans="1:3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row>
    <row r="115" spans="1:3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row r="117" spans="1:3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row>
    <row r="118" spans="1:3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row>
    <row r="119" spans="1:3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row>
    <row r="120" spans="1:3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row>
    <row r="121" spans="1:3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row>
    <row r="122" spans="1:3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row>
  </sheetData>
  <sheetProtection password="C931" sheet="1" objects="1" scenarios="1" selectLockedCells="1"/>
  <mergeCells count="4">
    <mergeCell ref="A72:C72"/>
    <mergeCell ref="G72:H72"/>
    <mergeCell ref="B5:C5"/>
    <mergeCell ref="A58:H68"/>
  </mergeCells>
  <phoneticPr fontId="28" type="noConversion"/>
  <hyperlinks>
    <hyperlink ref="J2" location="'DATA SHEET'!A1" display="back to input tab" xr:uid="{00000000-0004-0000-0400-000000000000}"/>
    <hyperlink ref="B1" location="'DATA SHEET'!A1" display="HIGHLANDS PRIME, INC." xr:uid="{00000000-0004-0000-0400-000001000000}"/>
  </hyperlinks>
  <printOptions horizontalCentered="1"/>
  <pageMargins left="0.7" right="0.7" top="0.75" bottom="0.75" header="0.3" footer="0.3"/>
  <pageSetup paperSize="7" scale="54" orientation="portrait"/>
  <headerFooter>
    <oddFooter>&amp;RPage &amp;P of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4" tint="0.59999389629810485"/>
    <pageSetUpPr fitToPage="1"/>
  </sheetPr>
  <dimension ref="A1:AF136"/>
  <sheetViews>
    <sheetView topLeftCell="A6" zoomScale="150" zoomScaleNormal="150" zoomScalePageLayoutView="150" workbookViewId="0">
      <selection activeCell="J2" sqref="J2"/>
    </sheetView>
  </sheetViews>
  <sheetFormatPr baseColWidth="10" defaultColWidth="8.83203125" defaultRowHeight="15"/>
  <cols>
    <col min="1" max="1" width="22.83203125" style="16" customWidth="1"/>
    <col min="2" max="2" width="12.6640625" style="16" customWidth="1"/>
    <col min="3" max="3" width="15.6640625" style="16" customWidth="1"/>
    <col min="4" max="5" width="15.6640625" style="16" hidden="1" customWidth="1"/>
    <col min="6" max="6" width="15.6640625" style="16" customWidth="1"/>
    <col min="7" max="7" width="20.1640625" style="16" customWidth="1"/>
    <col min="8" max="8" width="19.5" style="16" customWidth="1"/>
    <col min="9" max="9" width="10.5" style="16" bestFit="1" customWidth="1"/>
    <col min="10" max="16384" width="8.83203125" style="16"/>
  </cols>
  <sheetData>
    <row r="1" spans="1:30" ht="20">
      <c r="A1" s="67"/>
      <c r="B1" s="93" t="s">
        <v>106</v>
      </c>
      <c r="C1" s="67"/>
      <c r="D1" s="67"/>
      <c r="E1" s="67"/>
      <c r="F1" s="67"/>
      <c r="G1" s="94" t="s">
        <v>4</v>
      </c>
      <c r="H1" s="67"/>
      <c r="I1" s="67"/>
      <c r="J1" s="67"/>
      <c r="K1" s="67"/>
      <c r="L1" s="67"/>
      <c r="M1" s="67"/>
      <c r="N1" s="67"/>
      <c r="O1" s="67"/>
      <c r="P1" s="67"/>
      <c r="Q1" s="67"/>
      <c r="R1" s="67"/>
      <c r="S1" s="67"/>
      <c r="T1" s="67"/>
      <c r="U1" s="67"/>
      <c r="V1" s="67"/>
      <c r="W1" s="67"/>
      <c r="X1" s="67"/>
      <c r="Y1" s="67"/>
      <c r="Z1" s="67"/>
      <c r="AA1" s="67"/>
      <c r="AB1" s="67"/>
      <c r="AC1" s="67"/>
      <c r="AD1" s="67"/>
    </row>
    <row r="2" spans="1:30">
      <c r="A2" s="67"/>
      <c r="B2" s="95" t="s">
        <v>107</v>
      </c>
      <c r="C2" s="67"/>
      <c r="D2" s="67"/>
      <c r="E2" s="67"/>
      <c r="F2" s="67"/>
      <c r="G2" s="67"/>
      <c r="H2" s="67"/>
      <c r="I2" s="67"/>
      <c r="J2" s="177" t="s">
        <v>42</v>
      </c>
      <c r="K2" s="67"/>
      <c r="L2" s="67"/>
      <c r="M2" s="67"/>
      <c r="N2" s="67"/>
      <c r="O2" s="67"/>
      <c r="P2" s="67"/>
      <c r="Q2" s="67"/>
      <c r="R2" s="67"/>
      <c r="S2" s="67"/>
      <c r="T2" s="67"/>
      <c r="U2" s="67"/>
      <c r="V2" s="67"/>
      <c r="W2" s="67"/>
      <c r="X2" s="67"/>
      <c r="Y2" s="67"/>
      <c r="Z2" s="67"/>
      <c r="AA2" s="67"/>
      <c r="AB2" s="67"/>
      <c r="AC2" s="67"/>
      <c r="AD2" s="67"/>
    </row>
    <row r="3" spans="1:30">
      <c r="A3" s="67"/>
      <c r="B3" s="95" t="s">
        <v>5</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84" t="s">
        <v>0</v>
      </c>
      <c r="B5" s="193">
        <f>'DATA SHEET'!C7</f>
        <v>0</v>
      </c>
      <c r="C5" s="193"/>
      <c r="D5" s="85"/>
      <c r="E5" s="85"/>
      <c r="F5" s="85"/>
      <c r="G5" s="86"/>
      <c r="H5" s="67"/>
      <c r="I5" s="67"/>
      <c r="J5" s="67"/>
      <c r="K5" s="67"/>
      <c r="L5" s="67"/>
      <c r="M5" s="67"/>
      <c r="N5" s="67"/>
      <c r="O5" s="67"/>
      <c r="P5" s="67"/>
      <c r="Q5" s="67"/>
      <c r="R5" s="67"/>
      <c r="S5" s="67"/>
      <c r="T5" s="67"/>
      <c r="U5" s="67"/>
      <c r="V5" s="67"/>
      <c r="W5" s="67"/>
      <c r="X5" s="67"/>
      <c r="Y5" s="67"/>
      <c r="Z5" s="67"/>
      <c r="AA5" s="67"/>
      <c r="AB5" s="67"/>
      <c r="AC5" s="67"/>
      <c r="AD5" s="67"/>
    </row>
    <row r="6" spans="1:30">
      <c r="A6" s="96" t="s">
        <v>1</v>
      </c>
      <c r="B6" s="97">
        <f>VLOOKUP('DATA SHEET'!C9, 'Price List'!A1:C5, 1, FALSE)</f>
        <v>1016</v>
      </c>
      <c r="C6" s="97"/>
      <c r="D6" s="98"/>
      <c r="E6" s="98"/>
      <c r="F6" s="98"/>
      <c r="G6" s="99"/>
      <c r="H6" s="67"/>
      <c r="I6" s="67"/>
      <c r="J6" s="67"/>
      <c r="K6" s="67"/>
      <c r="L6" s="67"/>
      <c r="M6" s="67"/>
      <c r="N6" s="67"/>
      <c r="O6" s="67"/>
      <c r="P6" s="67"/>
      <c r="Q6" s="67"/>
      <c r="R6" s="67"/>
      <c r="S6" s="67"/>
      <c r="T6" s="67"/>
      <c r="U6" s="67"/>
      <c r="V6" s="67"/>
      <c r="W6" s="67"/>
      <c r="X6" s="67"/>
      <c r="Y6" s="67"/>
      <c r="Z6" s="67"/>
      <c r="AA6" s="67"/>
      <c r="AB6" s="67"/>
      <c r="AC6" s="67"/>
      <c r="AD6" s="67"/>
    </row>
    <row r="7" spans="1:30">
      <c r="A7" s="96" t="s">
        <v>6</v>
      </c>
      <c r="B7" s="100">
        <f>VLOOKUP('DATA SHEET'!C9, 'Price List'!A1:C5, 2, FALSE)</f>
        <v>76.239999999999995</v>
      </c>
      <c r="C7" s="100"/>
      <c r="D7" s="98"/>
      <c r="E7" s="98"/>
      <c r="F7" s="98"/>
      <c r="G7" s="99"/>
      <c r="H7" s="67"/>
      <c r="I7" s="67"/>
      <c r="J7" s="67"/>
      <c r="K7" s="67"/>
      <c r="L7" s="67"/>
      <c r="M7" s="67"/>
      <c r="N7" s="67"/>
      <c r="O7" s="67"/>
      <c r="P7" s="67"/>
      <c r="Q7" s="67"/>
      <c r="R7" s="67"/>
      <c r="S7" s="67"/>
      <c r="T7" s="67"/>
      <c r="U7" s="67"/>
      <c r="V7" s="67"/>
      <c r="W7" s="67"/>
      <c r="X7" s="67"/>
      <c r="Y7" s="67"/>
      <c r="Z7" s="67"/>
      <c r="AA7" s="67"/>
      <c r="AB7" s="67"/>
      <c r="AC7" s="67"/>
      <c r="AD7" s="67"/>
    </row>
    <row r="8" spans="1:30">
      <c r="A8" s="96" t="s">
        <v>40</v>
      </c>
      <c r="B8" s="101">
        <f>VLOOKUP('DATA SHEET'!C9, 'Price List'!A1:C5, 3, FALSE)</f>
        <v>8663200</v>
      </c>
      <c r="C8" s="101"/>
      <c r="D8" s="102"/>
      <c r="E8" s="102"/>
      <c r="F8" s="102"/>
      <c r="G8" s="99"/>
      <c r="H8" s="67"/>
      <c r="I8" s="67"/>
      <c r="J8" s="67"/>
      <c r="K8" s="67"/>
      <c r="L8" s="67"/>
      <c r="M8" s="67"/>
      <c r="N8" s="67"/>
      <c r="O8" s="67"/>
      <c r="P8" s="67"/>
      <c r="Q8" s="67"/>
      <c r="R8" s="67"/>
      <c r="S8" s="67"/>
      <c r="T8" s="67"/>
      <c r="U8" s="67"/>
      <c r="V8" s="67"/>
      <c r="W8" s="67"/>
      <c r="X8" s="67"/>
      <c r="Y8" s="67"/>
      <c r="Z8" s="67"/>
      <c r="AA8" s="67"/>
      <c r="AB8" s="67"/>
      <c r="AC8" s="67"/>
      <c r="AD8" s="67"/>
    </row>
    <row r="9" spans="1:30">
      <c r="A9" s="103" t="s">
        <v>7</v>
      </c>
      <c r="B9" s="104" t="s">
        <v>138</v>
      </c>
      <c r="C9" s="104"/>
      <c r="D9" s="105"/>
      <c r="E9" s="105"/>
      <c r="F9" s="105"/>
      <c r="G9" s="106"/>
      <c r="H9" s="67"/>
      <c r="I9" s="67"/>
      <c r="J9" s="67"/>
      <c r="K9" s="67"/>
      <c r="L9" s="67"/>
      <c r="M9" s="67"/>
      <c r="N9" s="67"/>
      <c r="O9" s="67"/>
      <c r="P9" s="67"/>
      <c r="Q9" s="67"/>
      <c r="R9" s="67"/>
      <c r="S9" s="67"/>
      <c r="T9" s="67"/>
      <c r="U9" s="67"/>
      <c r="V9" s="67"/>
      <c r="W9" s="67"/>
      <c r="X9" s="67"/>
      <c r="Y9" s="67"/>
      <c r="Z9" s="67"/>
      <c r="AA9" s="67"/>
      <c r="AB9" s="67"/>
      <c r="AC9" s="67"/>
      <c r="AD9" s="67"/>
    </row>
    <row r="10" spans="1:30">
      <c r="A10" s="67"/>
      <c r="B10" s="67"/>
      <c r="C10" s="67"/>
      <c r="D10" s="107"/>
      <c r="E10" s="107"/>
      <c r="F10" s="107"/>
      <c r="G10" s="10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c r="A11" s="95" t="s">
        <v>8</v>
      </c>
      <c r="B11" s="67"/>
      <c r="C11" s="67"/>
      <c r="D11" s="108"/>
      <c r="E11" s="108"/>
      <c r="F11" s="108"/>
      <c r="G11" s="10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51" t="s">
        <v>105</v>
      </c>
      <c r="B12" s="67"/>
      <c r="C12" s="109">
        <f>B8</f>
        <v>8663200</v>
      </c>
      <c r="D12" s="110"/>
      <c r="E12" s="110"/>
      <c r="F12" s="110"/>
      <c r="G12" s="10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51" t="s">
        <v>150</v>
      </c>
      <c r="B13" s="144"/>
      <c r="C13" s="112">
        <v>650000</v>
      </c>
      <c r="D13" s="110"/>
      <c r="E13" s="110"/>
      <c r="F13" s="110"/>
      <c r="G13" s="10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51"/>
      <c r="B14" s="144"/>
      <c r="C14" s="109">
        <f>C12-C13</f>
        <v>8013200</v>
      </c>
      <c r="D14" s="110"/>
      <c r="E14" s="110"/>
      <c r="F14" s="110"/>
      <c r="G14" s="10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c r="A15" s="51" t="s">
        <v>161</v>
      </c>
      <c r="B15" s="174">
        <v>0.05</v>
      </c>
      <c r="C15" s="112">
        <f>IF(B15&lt;=5%,(C14*B15),"BEYOND MAX DISC.")</f>
        <v>400660</v>
      </c>
      <c r="D15" s="110"/>
      <c r="E15" s="110"/>
      <c r="F15" s="110"/>
      <c r="G15" s="10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c r="A16" s="51"/>
      <c r="B16" s="144"/>
      <c r="C16" s="109">
        <f>C14-C15</f>
        <v>7612540</v>
      </c>
      <c r="D16" s="110"/>
      <c r="E16" s="110"/>
      <c r="F16" s="110"/>
      <c r="G16" s="10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c r="A17" s="51" t="s">
        <v>147</v>
      </c>
      <c r="B17" s="163">
        <v>3.5000000000000003E-2</v>
      </c>
      <c r="C17" s="112">
        <f>IF(B17&lt;=3.5%,(C16*B17),"BEYOND MAX DISC.")</f>
        <v>266438.90000000002</v>
      </c>
      <c r="D17" s="110"/>
      <c r="E17" s="110"/>
      <c r="F17" s="110"/>
      <c r="G17" s="10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c r="A18" s="51"/>
      <c r="B18" s="146"/>
      <c r="C18" s="138">
        <f>C16-C17</f>
        <v>7346101.0999999996</v>
      </c>
      <c r="D18" s="110"/>
      <c r="E18" s="110"/>
      <c r="F18" s="110"/>
      <c r="G18" s="10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c r="A19" s="51" t="s">
        <v>41</v>
      </c>
      <c r="B19" s="133">
        <v>0.02</v>
      </c>
      <c r="C19" s="112">
        <f>IF(B19&lt;=2%,(C18*B19),"BEYOND MAX DISC.")</f>
        <v>146922.022</v>
      </c>
      <c r="D19" s="110"/>
      <c r="E19" s="110"/>
      <c r="F19" s="110"/>
      <c r="G19" s="10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c r="A20" s="51"/>
      <c r="B20" s="146"/>
      <c r="C20" s="138">
        <f>C18-C19</f>
        <v>7199179.0779999997</v>
      </c>
      <c r="D20" s="110"/>
      <c r="E20" s="110"/>
      <c r="F20" s="110"/>
      <c r="G20" s="10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c r="A21" s="51" t="s">
        <v>166</v>
      </c>
      <c r="B21" s="147" t="str">
        <f>IF('DATA SHEET'!C8="Repeat Buyer","2%",IF('DATA SHEET'!C8="New Buyer","0%"))</f>
        <v>0%</v>
      </c>
      <c r="C21" s="112">
        <f>IF(B21&gt;2%,((C18-C19))*B21, "maximum of 2%")</f>
        <v>0</v>
      </c>
      <c r="D21" s="110"/>
      <c r="E21" s="110"/>
      <c r="F21" s="110"/>
      <c r="G21" s="10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c r="A22" s="51"/>
      <c r="B22" s="146"/>
      <c r="C22" s="138">
        <f>+C20-C21</f>
        <v>7199179.0779999997</v>
      </c>
      <c r="D22" s="110"/>
      <c r="E22" s="110"/>
      <c r="F22" s="110"/>
      <c r="G22" s="10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c r="A23" s="51" t="s">
        <v>143</v>
      </c>
      <c r="B23" s="146">
        <v>0.05</v>
      </c>
      <c r="C23" s="138">
        <f>(C22/1.12)*B23</f>
        <v>321391.92312499997</v>
      </c>
      <c r="D23" s="110"/>
      <c r="E23" s="110"/>
      <c r="F23" s="110"/>
      <c r="G23" s="10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c r="A24" s="51" t="s">
        <v>156</v>
      </c>
      <c r="B24" s="146"/>
      <c r="C24" s="112">
        <v>650000</v>
      </c>
      <c r="D24" s="110"/>
      <c r="E24" s="110"/>
      <c r="F24" s="110"/>
      <c r="G24" s="10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ht="16" thickBot="1">
      <c r="A25" s="95" t="s">
        <v>144</v>
      </c>
      <c r="B25" s="95"/>
      <c r="C25" s="139">
        <f>SUM(C22:C24)</f>
        <v>8170571.0011249995</v>
      </c>
      <c r="D25" s="114"/>
      <c r="E25" s="114"/>
      <c r="F25" s="114"/>
      <c r="G25" s="115"/>
      <c r="H25" s="116"/>
      <c r="I25" s="67"/>
      <c r="J25" s="67"/>
      <c r="K25" s="67"/>
      <c r="L25" s="67"/>
      <c r="M25" s="67"/>
      <c r="N25" s="67"/>
      <c r="O25" s="67"/>
      <c r="P25" s="67"/>
      <c r="Q25" s="67"/>
      <c r="R25" s="67"/>
      <c r="S25" s="67"/>
      <c r="T25" s="67"/>
      <c r="U25" s="67"/>
      <c r="V25" s="67"/>
      <c r="W25" s="67"/>
      <c r="X25" s="67"/>
      <c r="Y25" s="67"/>
      <c r="Z25" s="67"/>
      <c r="AA25" s="67"/>
      <c r="AB25" s="67"/>
      <c r="AC25" s="67"/>
      <c r="AD25" s="67"/>
    </row>
    <row r="26" spans="1:30" ht="16" thickTop="1">
      <c r="A26" s="67"/>
      <c r="B26" s="117"/>
      <c r="C26" s="129"/>
      <c r="D26" s="115"/>
      <c r="E26" s="115"/>
      <c r="F26" s="115"/>
      <c r="G26" s="119"/>
      <c r="H26" s="67"/>
      <c r="I26" s="67"/>
      <c r="J26" s="67"/>
      <c r="K26" s="67"/>
      <c r="L26" s="67"/>
      <c r="M26" s="67"/>
      <c r="N26" s="67"/>
      <c r="O26" s="67"/>
      <c r="P26" s="67"/>
      <c r="Q26" s="67"/>
      <c r="R26" s="67"/>
      <c r="S26" s="67"/>
      <c r="T26" s="67"/>
      <c r="U26" s="67"/>
      <c r="V26" s="67"/>
      <c r="W26" s="67"/>
      <c r="X26" s="67"/>
      <c r="Y26" s="67"/>
      <c r="Z26" s="67"/>
      <c r="AA26" s="67"/>
      <c r="AB26" s="67"/>
      <c r="AC26" s="67"/>
      <c r="AD26" s="67"/>
    </row>
    <row r="27" spans="1:30">
      <c r="A27" s="87" t="s">
        <v>9</v>
      </c>
      <c r="B27" s="87" t="s">
        <v>10</v>
      </c>
      <c r="C27" s="87" t="s">
        <v>11</v>
      </c>
      <c r="D27" s="87" t="s">
        <v>145</v>
      </c>
      <c r="E27" s="87" t="s">
        <v>140</v>
      </c>
      <c r="F27" s="87" t="s">
        <v>146</v>
      </c>
      <c r="G27" s="87" t="s">
        <v>13</v>
      </c>
      <c r="H27" s="67"/>
      <c r="I27" s="67"/>
      <c r="J27" s="67"/>
      <c r="K27" s="67"/>
      <c r="L27" s="67"/>
      <c r="M27" s="67"/>
      <c r="N27" s="67"/>
      <c r="O27" s="67"/>
      <c r="P27" s="67"/>
      <c r="Q27" s="67"/>
      <c r="R27" s="67"/>
      <c r="S27" s="67"/>
      <c r="T27" s="67"/>
      <c r="U27" s="67"/>
      <c r="V27" s="67"/>
      <c r="W27" s="67"/>
      <c r="X27" s="67"/>
      <c r="Y27" s="67"/>
      <c r="Z27" s="67"/>
      <c r="AA27" s="67"/>
      <c r="AB27" s="67"/>
      <c r="AC27" s="67"/>
      <c r="AD27" s="67"/>
    </row>
    <row r="28" spans="1:30">
      <c r="A28" s="120">
        <v>0</v>
      </c>
      <c r="B28" s="143">
        <f>'DATA SHEET'!C12</f>
        <v>44075</v>
      </c>
      <c r="C28" s="120" t="s">
        <v>14</v>
      </c>
      <c r="D28" s="121">
        <v>100000</v>
      </c>
      <c r="E28" s="121">
        <v>0</v>
      </c>
      <c r="F28" s="121">
        <f>SUM(D28:E28)</f>
        <v>100000</v>
      </c>
      <c r="G28" s="122">
        <f>C25-F28</f>
        <v>8070571.0011249995</v>
      </c>
      <c r="H28" s="67"/>
      <c r="I28" s="67"/>
      <c r="J28" s="67"/>
      <c r="K28" s="67"/>
      <c r="L28" s="67"/>
      <c r="M28" s="67"/>
      <c r="N28" s="67"/>
      <c r="O28" s="67"/>
      <c r="P28" s="67"/>
      <c r="Q28" s="67"/>
      <c r="R28" s="67"/>
      <c r="S28" s="67"/>
      <c r="T28" s="67"/>
      <c r="U28" s="67"/>
      <c r="V28" s="67"/>
      <c r="W28" s="67"/>
      <c r="X28" s="67"/>
      <c r="Y28" s="67"/>
      <c r="Z28" s="67"/>
      <c r="AA28" s="67"/>
      <c r="AB28" s="67"/>
      <c r="AC28" s="67"/>
      <c r="AD28" s="67"/>
    </row>
    <row r="29" spans="1:30">
      <c r="A29" s="123">
        <v>1</v>
      </c>
      <c r="B29" s="142">
        <f>EDATE(B28,1)</f>
        <v>44105</v>
      </c>
      <c r="C29" s="123" t="s">
        <v>35</v>
      </c>
      <c r="D29" s="126">
        <f>ROUND((((C22+C24)*0.1)-D28)/1,3)</f>
        <v>684917.90800000005</v>
      </c>
      <c r="E29" s="126">
        <f>(C23*0.1)/1</f>
        <v>32139.192312499999</v>
      </c>
      <c r="F29" s="126">
        <f>SUM(D29:E29)</f>
        <v>717057.10031250003</v>
      </c>
      <c r="G29" s="125">
        <f>G28-F29</f>
        <v>7353513.9008124992</v>
      </c>
      <c r="H29" s="67"/>
      <c r="I29" s="130"/>
      <c r="J29" s="67"/>
      <c r="K29" s="67"/>
      <c r="L29" s="67"/>
      <c r="M29" s="67"/>
      <c r="N29" s="67"/>
      <c r="O29" s="67"/>
      <c r="P29" s="67"/>
      <c r="Q29" s="67"/>
      <c r="R29" s="67"/>
      <c r="S29" s="67"/>
      <c r="T29" s="67"/>
      <c r="U29" s="67"/>
      <c r="V29" s="67"/>
      <c r="W29" s="67"/>
      <c r="X29" s="67"/>
      <c r="Y29" s="67"/>
      <c r="Z29" s="67"/>
      <c r="AA29" s="67"/>
      <c r="AB29" s="67"/>
      <c r="AC29" s="67"/>
      <c r="AD29" s="67"/>
    </row>
    <row r="30" spans="1:30">
      <c r="A30" s="123">
        <v>2</v>
      </c>
      <c r="B30" s="142">
        <f t="shared" ref="B30:B66" si="0">EDATE(B29,1)</f>
        <v>44136</v>
      </c>
      <c r="C30" s="123" t="s">
        <v>15</v>
      </c>
      <c r="D30" s="124">
        <f>ROUND(((C22+C24)*0.4)/36,6)</f>
        <v>87213.100867000001</v>
      </c>
      <c r="E30" s="124">
        <f>(C23*0.4)/36</f>
        <v>3571.0213680555553</v>
      </c>
      <c r="F30" s="126">
        <f t="shared" ref="F30:F65" si="1">SUM(D30:E30)</f>
        <v>90784.122235055562</v>
      </c>
      <c r="G30" s="125">
        <f t="shared" ref="G30:G66" si="2">G29-F30</f>
        <v>7262729.7785774432</v>
      </c>
      <c r="H30" s="67"/>
      <c r="I30" s="67"/>
      <c r="J30" s="67"/>
      <c r="K30" s="67"/>
      <c r="L30" s="67"/>
      <c r="M30" s="67"/>
      <c r="N30" s="67"/>
      <c r="O30" s="67"/>
      <c r="P30" s="67"/>
      <c r="Q30" s="67"/>
      <c r="R30" s="67"/>
      <c r="S30" s="67"/>
      <c r="T30" s="67"/>
      <c r="U30" s="67"/>
      <c r="V30" s="67"/>
      <c r="W30" s="67"/>
      <c r="X30" s="67"/>
      <c r="Y30" s="67"/>
      <c r="Z30" s="67"/>
      <c r="AA30" s="67"/>
      <c r="AB30" s="67"/>
      <c r="AC30" s="67"/>
      <c r="AD30" s="67"/>
    </row>
    <row r="31" spans="1:30">
      <c r="A31" s="123">
        <v>3</v>
      </c>
      <c r="B31" s="142">
        <f t="shared" si="0"/>
        <v>44166</v>
      </c>
      <c r="C31" s="123" t="s">
        <v>16</v>
      </c>
      <c r="D31" s="126">
        <f>D30</f>
        <v>87213.100867000001</v>
      </c>
      <c r="E31" s="126">
        <f>E30</f>
        <v>3571.0213680555553</v>
      </c>
      <c r="F31" s="126">
        <f t="shared" si="1"/>
        <v>90784.122235055562</v>
      </c>
      <c r="G31" s="125">
        <f t="shared" si="2"/>
        <v>7171945.6563423872</v>
      </c>
      <c r="H31" s="67"/>
      <c r="I31" s="67"/>
      <c r="J31" s="67"/>
      <c r="K31" s="67"/>
      <c r="L31" s="67"/>
      <c r="M31" s="67"/>
      <c r="N31" s="67"/>
      <c r="O31" s="67"/>
      <c r="P31" s="67"/>
      <c r="Q31" s="67"/>
      <c r="R31" s="67"/>
      <c r="S31" s="67"/>
      <c r="T31" s="67"/>
      <c r="U31" s="67"/>
      <c r="V31" s="67"/>
      <c r="W31" s="67"/>
      <c r="X31" s="67"/>
      <c r="Y31" s="67"/>
      <c r="Z31" s="67"/>
      <c r="AA31" s="67"/>
      <c r="AB31" s="67"/>
      <c r="AC31" s="67"/>
      <c r="AD31" s="67"/>
    </row>
    <row r="32" spans="1:30">
      <c r="A32" s="123">
        <v>4</v>
      </c>
      <c r="B32" s="142">
        <f t="shared" si="0"/>
        <v>44197</v>
      </c>
      <c r="C32" s="123" t="s">
        <v>17</v>
      </c>
      <c r="D32" s="126">
        <f t="shared" ref="D32:E64" si="3">D31</f>
        <v>87213.100867000001</v>
      </c>
      <c r="E32" s="126">
        <f t="shared" si="3"/>
        <v>3571.0213680555553</v>
      </c>
      <c r="F32" s="126">
        <f t="shared" si="1"/>
        <v>90784.122235055562</v>
      </c>
      <c r="G32" s="125">
        <f t="shared" si="2"/>
        <v>7081161.5341073312</v>
      </c>
      <c r="H32" s="67"/>
      <c r="I32" s="67"/>
      <c r="J32" s="67"/>
      <c r="K32" s="67"/>
      <c r="L32" s="67"/>
      <c r="M32" s="67"/>
      <c r="N32" s="67"/>
      <c r="O32" s="67"/>
      <c r="P32" s="67"/>
      <c r="Q32" s="67"/>
      <c r="R32" s="67"/>
      <c r="S32" s="67"/>
      <c r="T32" s="67"/>
      <c r="U32" s="67"/>
      <c r="V32" s="67"/>
      <c r="W32" s="67"/>
      <c r="X32" s="67"/>
      <c r="Y32" s="67"/>
      <c r="Z32" s="67"/>
      <c r="AA32" s="67"/>
      <c r="AB32" s="67"/>
      <c r="AC32" s="67"/>
      <c r="AD32" s="67"/>
    </row>
    <row r="33" spans="1:30">
      <c r="A33" s="123">
        <v>5</v>
      </c>
      <c r="B33" s="142">
        <f t="shared" si="0"/>
        <v>44228</v>
      </c>
      <c r="C33" s="123" t="s">
        <v>18</v>
      </c>
      <c r="D33" s="126">
        <f t="shared" si="3"/>
        <v>87213.100867000001</v>
      </c>
      <c r="E33" s="126">
        <f t="shared" si="3"/>
        <v>3571.0213680555553</v>
      </c>
      <c r="F33" s="126">
        <f t="shared" si="1"/>
        <v>90784.122235055562</v>
      </c>
      <c r="G33" s="125">
        <f t="shared" si="2"/>
        <v>6990377.4118722752</v>
      </c>
      <c r="H33" s="67"/>
      <c r="I33" s="67"/>
      <c r="J33" s="67"/>
      <c r="K33" s="67"/>
      <c r="L33" s="67"/>
      <c r="M33" s="67"/>
      <c r="N33" s="67"/>
      <c r="O33" s="67"/>
      <c r="P33" s="67"/>
      <c r="Q33" s="67"/>
      <c r="R33" s="67"/>
      <c r="S33" s="67"/>
      <c r="T33" s="67"/>
      <c r="U33" s="67"/>
      <c r="V33" s="67"/>
      <c r="W33" s="67"/>
      <c r="X33" s="67"/>
      <c r="Y33" s="67"/>
      <c r="Z33" s="67"/>
      <c r="AA33" s="67"/>
      <c r="AB33" s="67"/>
      <c r="AC33" s="67"/>
      <c r="AD33" s="67"/>
    </row>
    <row r="34" spans="1:30">
      <c r="A34" s="123">
        <v>6</v>
      </c>
      <c r="B34" s="142">
        <f t="shared" si="0"/>
        <v>44256</v>
      </c>
      <c r="C34" s="123" t="s">
        <v>19</v>
      </c>
      <c r="D34" s="126">
        <f t="shared" si="3"/>
        <v>87213.100867000001</v>
      </c>
      <c r="E34" s="126">
        <f t="shared" si="3"/>
        <v>3571.0213680555553</v>
      </c>
      <c r="F34" s="126">
        <f t="shared" si="1"/>
        <v>90784.122235055562</v>
      </c>
      <c r="G34" s="125">
        <f t="shared" si="2"/>
        <v>6899593.2896372192</v>
      </c>
      <c r="H34" s="67"/>
      <c r="I34" s="67"/>
      <c r="J34" s="67"/>
      <c r="K34" s="67"/>
      <c r="L34" s="67"/>
      <c r="M34" s="67"/>
      <c r="N34" s="67"/>
      <c r="O34" s="67"/>
      <c r="P34" s="67"/>
      <c r="Q34" s="67"/>
      <c r="R34" s="67"/>
      <c r="S34" s="67"/>
      <c r="T34" s="67"/>
      <c r="U34" s="67"/>
      <c r="V34" s="67"/>
      <c r="W34" s="67"/>
      <c r="X34" s="67"/>
      <c r="Y34" s="67"/>
      <c r="Z34" s="67"/>
      <c r="AA34" s="67"/>
      <c r="AB34" s="67"/>
      <c r="AC34" s="67"/>
      <c r="AD34" s="67"/>
    </row>
    <row r="35" spans="1:30">
      <c r="A35" s="123">
        <v>7</v>
      </c>
      <c r="B35" s="142">
        <f t="shared" si="0"/>
        <v>44287</v>
      </c>
      <c r="C35" s="123" t="s">
        <v>20</v>
      </c>
      <c r="D35" s="126">
        <f t="shared" si="3"/>
        <v>87213.100867000001</v>
      </c>
      <c r="E35" s="126">
        <f t="shared" si="3"/>
        <v>3571.0213680555553</v>
      </c>
      <c r="F35" s="126">
        <f t="shared" si="1"/>
        <v>90784.122235055562</v>
      </c>
      <c r="G35" s="125">
        <f t="shared" si="2"/>
        <v>6808809.1674021631</v>
      </c>
      <c r="H35" s="67"/>
      <c r="I35" s="67"/>
      <c r="J35" s="67"/>
      <c r="K35" s="67"/>
      <c r="L35" s="67"/>
      <c r="M35" s="67"/>
      <c r="N35" s="67"/>
      <c r="O35" s="67"/>
      <c r="P35" s="67"/>
      <c r="Q35" s="67"/>
      <c r="R35" s="67"/>
      <c r="S35" s="67"/>
      <c r="T35" s="67"/>
      <c r="U35" s="67"/>
      <c r="V35" s="67"/>
      <c r="W35" s="67"/>
      <c r="X35" s="67"/>
      <c r="Y35" s="67"/>
      <c r="Z35" s="67"/>
      <c r="AA35" s="67"/>
      <c r="AB35" s="67"/>
      <c r="AC35" s="67"/>
      <c r="AD35" s="67"/>
    </row>
    <row r="36" spans="1:30">
      <c r="A36" s="123">
        <v>8</v>
      </c>
      <c r="B36" s="142">
        <f t="shared" si="0"/>
        <v>44317</v>
      </c>
      <c r="C36" s="123" t="s">
        <v>21</v>
      </c>
      <c r="D36" s="126">
        <f t="shared" si="3"/>
        <v>87213.100867000001</v>
      </c>
      <c r="E36" s="126">
        <f t="shared" si="3"/>
        <v>3571.0213680555553</v>
      </c>
      <c r="F36" s="126">
        <f t="shared" si="1"/>
        <v>90784.122235055562</v>
      </c>
      <c r="G36" s="125">
        <f t="shared" si="2"/>
        <v>6718025.0451671071</v>
      </c>
      <c r="H36" s="67"/>
      <c r="I36" s="67"/>
      <c r="J36" s="67"/>
      <c r="K36" s="67"/>
      <c r="L36" s="67"/>
      <c r="M36" s="67"/>
      <c r="N36" s="67"/>
      <c r="O36" s="67"/>
      <c r="P36" s="67"/>
      <c r="Q36" s="67"/>
      <c r="R36" s="67"/>
      <c r="S36" s="67"/>
      <c r="T36" s="67"/>
      <c r="U36" s="67"/>
      <c r="V36" s="67"/>
      <c r="W36" s="67"/>
      <c r="X36" s="67"/>
      <c r="Y36" s="67"/>
      <c r="Z36" s="67"/>
      <c r="AA36" s="67"/>
      <c r="AB36" s="67"/>
      <c r="AC36" s="67"/>
      <c r="AD36" s="67"/>
    </row>
    <row r="37" spans="1:30">
      <c r="A37" s="123">
        <v>9</v>
      </c>
      <c r="B37" s="142">
        <f t="shared" si="0"/>
        <v>44348</v>
      </c>
      <c r="C37" s="123" t="s">
        <v>22</v>
      </c>
      <c r="D37" s="126">
        <f t="shared" si="3"/>
        <v>87213.100867000001</v>
      </c>
      <c r="E37" s="126">
        <f t="shared" si="3"/>
        <v>3571.0213680555553</v>
      </c>
      <c r="F37" s="126">
        <f t="shared" si="1"/>
        <v>90784.122235055562</v>
      </c>
      <c r="G37" s="125">
        <f t="shared" si="2"/>
        <v>6627240.9229320511</v>
      </c>
      <c r="H37" s="67"/>
      <c r="I37" s="67"/>
      <c r="J37" s="67"/>
      <c r="K37" s="67"/>
      <c r="L37" s="67"/>
      <c r="M37" s="67"/>
      <c r="N37" s="67"/>
      <c r="O37" s="67"/>
      <c r="P37" s="67"/>
      <c r="Q37" s="67"/>
      <c r="R37" s="67"/>
      <c r="S37" s="67"/>
      <c r="T37" s="67"/>
      <c r="U37" s="67"/>
      <c r="V37" s="67"/>
      <c r="W37" s="67"/>
      <c r="X37" s="67"/>
      <c r="Y37" s="67"/>
      <c r="Z37" s="67"/>
      <c r="AA37" s="67"/>
      <c r="AB37" s="67"/>
      <c r="AC37" s="67"/>
      <c r="AD37" s="67"/>
    </row>
    <row r="38" spans="1:30">
      <c r="A38" s="123">
        <v>10</v>
      </c>
      <c r="B38" s="142">
        <f t="shared" si="0"/>
        <v>44378</v>
      </c>
      <c r="C38" s="123" t="s">
        <v>23</v>
      </c>
      <c r="D38" s="126">
        <f t="shared" si="3"/>
        <v>87213.100867000001</v>
      </c>
      <c r="E38" s="126">
        <f t="shared" si="3"/>
        <v>3571.0213680555553</v>
      </c>
      <c r="F38" s="126">
        <f t="shared" si="1"/>
        <v>90784.122235055562</v>
      </c>
      <c r="G38" s="125">
        <f t="shared" si="2"/>
        <v>6536456.8006969951</v>
      </c>
      <c r="H38" s="67"/>
      <c r="I38" s="67"/>
      <c r="J38" s="67"/>
      <c r="K38" s="67"/>
      <c r="L38" s="67"/>
      <c r="M38" s="67"/>
      <c r="N38" s="67"/>
      <c r="O38" s="67"/>
      <c r="P38" s="67"/>
      <c r="Q38" s="67"/>
      <c r="R38" s="67"/>
      <c r="S38" s="67"/>
      <c r="T38" s="67"/>
      <c r="U38" s="67"/>
      <c r="V38" s="67"/>
      <c r="W38" s="67"/>
      <c r="X38" s="67"/>
      <c r="Y38" s="67"/>
      <c r="Z38" s="67"/>
      <c r="AA38" s="67"/>
      <c r="AB38" s="67"/>
      <c r="AC38" s="67"/>
      <c r="AD38" s="67"/>
    </row>
    <row r="39" spans="1:30">
      <c r="A39" s="123">
        <v>11</v>
      </c>
      <c r="B39" s="142">
        <f t="shared" si="0"/>
        <v>44409</v>
      </c>
      <c r="C39" s="123" t="s">
        <v>24</v>
      </c>
      <c r="D39" s="126">
        <f t="shared" si="3"/>
        <v>87213.100867000001</v>
      </c>
      <c r="E39" s="126">
        <f t="shared" si="3"/>
        <v>3571.0213680555553</v>
      </c>
      <c r="F39" s="126">
        <f t="shared" si="1"/>
        <v>90784.122235055562</v>
      </c>
      <c r="G39" s="125">
        <f t="shared" si="2"/>
        <v>6445672.6784619391</v>
      </c>
      <c r="H39" s="67"/>
      <c r="I39" s="67"/>
      <c r="J39" s="67"/>
      <c r="K39" s="67"/>
      <c r="L39" s="67"/>
      <c r="M39" s="67"/>
      <c r="N39" s="67"/>
      <c r="O39" s="67"/>
      <c r="P39" s="67"/>
      <c r="Q39" s="67"/>
      <c r="R39" s="67"/>
      <c r="S39" s="67"/>
      <c r="T39" s="67"/>
      <c r="U39" s="67"/>
      <c r="V39" s="67"/>
      <c r="W39" s="67"/>
      <c r="X39" s="67"/>
      <c r="Y39" s="67"/>
      <c r="Z39" s="67"/>
      <c r="AA39" s="67"/>
      <c r="AB39" s="67"/>
      <c r="AC39" s="67"/>
      <c r="AD39" s="67"/>
    </row>
    <row r="40" spans="1:30">
      <c r="A40" s="123">
        <v>12</v>
      </c>
      <c r="B40" s="142">
        <f t="shared" si="0"/>
        <v>44440</v>
      </c>
      <c r="C40" s="123" t="s">
        <v>25</v>
      </c>
      <c r="D40" s="126">
        <f t="shared" si="3"/>
        <v>87213.100867000001</v>
      </c>
      <c r="E40" s="126">
        <f t="shared" si="3"/>
        <v>3571.0213680555553</v>
      </c>
      <c r="F40" s="126">
        <f t="shared" si="1"/>
        <v>90784.122235055562</v>
      </c>
      <c r="G40" s="125">
        <f t="shared" si="2"/>
        <v>6354888.5562268831</v>
      </c>
      <c r="H40" s="67"/>
      <c r="I40" s="67"/>
      <c r="J40" s="67"/>
      <c r="K40" s="67"/>
      <c r="L40" s="67"/>
      <c r="M40" s="67"/>
      <c r="N40" s="67"/>
      <c r="O40" s="67"/>
      <c r="P40" s="67"/>
      <c r="Q40" s="67"/>
      <c r="R40" s="67"/>
      <c r="S40" s="67"/>
      <c r="T40" s="67"/>
      <c r="U40" s="67"/>
      <c r="V40" s="67"/>
      <c r="W40" s="67"/>
      <c r="X40" s="67"/>
      <c r="Y40" s="67"/>
      <c r="Z40" s="67"/>
      <c r="AA40" s="67"/>
      <c r="AB40" s="67"/>
      <c r="AC40" s="67"/>
      <c r="AD40" s="67"/>
    </row>
    <row r="41" spans="1:30">
      <c r="A41" s="123">
        <v>13</v>
      </c>
      <c r="B41" s="142">
        <f t="shared" si="0"/>
        <v>44470</v>
      </c>
      <c r="C41" s="123" t="s">
        <v>26</v>
      </c>
      <c r="D41" s="126">
        <f t="shared" si="3"/>
        <v>87213.100867000001</v>
      </c>
      <c r="E41" s="126">
        <f t="shared" si="3"/>
        <v>3571.0213680555553</v>
      </c>
      <c r="F41" s="126">
        <f t="shared" si="1"/>
        <v>90784.122235055562</v>
      </c>
      <c r="G41" s="125">
        <f t="shared" si="2"/>
        <v>6264104.4339918271</v>
      </c>
      <c r="H41" s="67"/>
      <c r="I41" s="67"/>
      <c r="J41" s="67"/>
      <c r="K41" s="67"/>
      <c r="L41" s="67"/>
      <c r="M41" s="67"/>
      <c r="N41" s="67"/>
      <c r="O41" s="67"/>
      <c r="P41" s="67"/>
      <c r="Q41" s="67"/>
      <c r="R41" s="67"/>
      <c r="S41" s="67"/>
      <c r="T41" s="67"/>
      <c r="U41" s="67"/>
      <c r="V41" s="67"/>
      <c r="W41" s="67"/>
      <c r="X41" s="67"/>
      <c r="Y41" s="67"/>
      <c r="Z41" s="67"/>
      <c r="AA41" s="67"/>
      <c r="AB41" s="67"/>
      <c r="AC41" s="67"/>
      <c r="AD41" s="67"/>
    </row>
    <row r="42" spans="1:30">
      <c r="A42" s="123">
        <v>14</v>
      </c>
      <c r="B42" s="142">
        <f t="shared" si="0"/>
        <v>44501</v>
      </c>
      <c r="C42" s="123" t="s">
        <v>113</v>
      </c>
      <c r="D42" s="126">
        <f t="shared" si="3"/>
        <v>87213.100867000001</v>
      </c>
      <c r="E42" s="126">
        <f t="shared" si="3"/>
        <v>3571.0213680555553</v>
      </c>
      <c r="F42" s="126">
        <f t="shared" si="1"/>
        <v>90784.122235055562</v>
      </c>
      <c r="G42" s="125">
        <f t="shared" si="2"/>
        <v>6173320.3117567711</v>
      </c>
      <c r="H42" s="67"/>
      <c r="I42" s="67"/>
      <c r="J42" s="67"/>
      <c r="K42" s="67"/>
      <c r="L42" s="67"/>
      <c r="M42" s="67"/>
      <c r="N42" s="67"/>
      <c r="O42" s="67"/>
      <c r="P42" s="67"/>
      <c r="Q42" s="67"/>
      <c r="R42" s="67"/>
      <c r="S42" s="67"/>
      <c r="T42" s="67"/>
      <c r="U42" s="67"/>
      <c r="V42" s="67"/>
      <c r="W42" s="67"/>
      <c r="X42" s="67"/>
      <c r="Y42" s="67"/>
      <c r="Z42" s="67"/>
      <c r="AA42" s="67"/>
      <c r="AB42" s="67"/>
      <c r="AC42" s="67"/>
      <c r="AD42" s="67"/>
    </row>
    <row r="43" spans="1:30">
      <c r="A43" s="123">
        <v>15</v>
      </c>
      <c r="B43" s="142">
        <f t="shared" si="0"/>
        <v>44531</v>
      </c>
      <c r="C43" s="123" t="s">
        <v>114</v>
      </c>
      <c r="D43" s="126">
        <f t="shared" si="3"/>
        <v>87213.100867000001</v>
      </c>
      <c r="E43" s="126">
        <f t="shared" si="3"/>
        <v>3571.0213680555553</v>
      </c>
      <c r="F43" s="126">
        <f t="shared" si="1"/>
        <v>90784.122235055562</v>
      </c>
      <c r="G43" s="125">
        <f t="shared" si="2"/>
        <v>6082536.189521715</v>
      </c>
      <c r="H43" s="67"/>
      <c r="I43" s="67"/>
      <c r="J43" s="67"/>
      <c r="K43" s="67"/>
      <c r="L43" s="67"/>
      <c r="M43" s="67"/>
      <c r="N43" s="67"/>
      <c r="O43" s="67"/>
      <c r="P43" s="67"/>
      <c r="Q43" s="67"/>
      <c r="R43" s="67"/>
      <c r="S43" s="67"/>
      <c r="T43" s="67"/>
      <c r="U43" s="67"/>
      <c r="V43" s="67"/>
      <c r="W43" s="67"/>
      <c r="X43" s="67"/>
      <c r="Y43" s="67"/>
      <c r="Z43" s="67"/>
      <c r="AA43" s="67"/>
      <c r="AB43" s="67"/>
      <c r="AC43" s="67"/>
      <c r="AD43" s="67"/>
    </row>
    <row r="44" spans="1:30">
      <c r="A44" s="123">
        <v>16</v>
      </c>
      <c r="B44" s="142">
        <f t="shared" si="0"/>
        <v>44562</v>
      </c>
      <c r="C44" s="123" t="s">
        <v>115</v>
      </c>
      <c r="D44" s="126">
        <f t="shared" si="3"/>
        <v>87213.100867000001</v>
      </c>
      <c r="E44" s="126">
        <f t="shared" si="3"/>
        <v>3571.0213680555553</v>
      </c>
      <c r="F44" s="126">
        <f t="shared" si="1"/>
        <v>90784.122235055562</v>
      </c>
      <c r="G44" s="125">
        <f t="shared" si="2"/>
        <v>5991752.067286659</v>
      </c>
      <c r="H44" s="67"/>
      <c r="I44" s="67"/>
      <c r="J44" s="67"/>
      <c r="K44" s="67"/>
      <c r="L44" s="67"/>
      <c r="M44" s="67"/>
      <c r="N44" s="67"/>
      <c r="O44" s="67"/>
      <c r="P44" s="67"/>
      <c r="Q44" s="67"/>
      <c r="R44" s="67"/>
      <c r="S44" s="67"/>
      <c r="T44" s="67"/>
      <c r="U44" s="67"/>
      <c r="V44" s="67"/>
      <c r="W44" s="67"/>
      <c r="X44" s="67"/>
      <c r="Y44" s="67"/>
      <c r="Z44" s="67"/>
      <c r="AA44" s="67"/>
      <c r="AB44" s="67"/>
      <c r="AC44" s="67"/>
      <c r="AD44" s="67"/>
    </row>
    <row r="45" spans="1:30">
      <c r="A45" s="123">
        <v>17</v>
      </c>
      <c r="B45" s="142">
        <f t="shared" si="0"/>
        <v>44593</v>
      </c>
      <c r="C45" s="123" t="s">
        <v>116</v>
      </c>
      <c r="D45" s="126">
        <f t="shared" si="3"/>
        <v>87213.100867000001</v>
      </c>
      <c r="E45" s="126">
        <f t="shared" si="3"/>
        <v>3571.0213680555553</v>
      </c>
      <c r="F45" s="126">
        <f t="shared" si="1"/>
        <v>90784.122235055562</v>
      </c>
      <c r="G45" s="125">
        <f t="shared" si="2"/>
        <v>5900967.945051603</v>
      </c>
      <c r="H45" s="67"/>
      <c r="I45" s="67"/>
      <c r="J45" s="67"/>
      <c r="K45" s="67"/>
      <c r="L45" s="67"/>
      <c r="M45" s="67"/>
      <c r="N45" s="67"/>
      <c r="O45" s="67"/>
      <c r="P45" s="67"/>
      <c r="Q45" s="67"/>
      <c r="R45" s="67"/>
      <c r="S45" s="67"/>
      <c r="T45" s="67"/>
      <c r="U45" s="67"/>
      <c r="V45" s="67"/>
      <c r="W45" s="67"/>
      <c r="X45" s="67"/>
      <c r="Y45" s="67"/>
      <c r="Z45" s="67"/>
      <c r="AA45" s="67"/>
      <c r="AB45" s="67"/>
      <c r="AC45" s="67"/>
      <c r="AD45" s="67"/>
    </row>
    <row r="46" spans="1:30">
      <c r="A46" s="123">
        <v>18</v>
      </c>
      <c r="B46" s="142">
        <f t="shared" si="0"/>
        <v>44621</v>
      </c>
      <c r="C46" s="123" t="s">
        <v>117</v>
      </c>
      <c r="D46" s="126">
        <f t="shared" si="3"/>
        <v>87213.100867000001</v>
      </c>
      <c r="E46" s="126">
        <f t="shared" si="3"/>
        <v>3571.0213680555553</v>
      </c>
      <c r="F46" s="126">
        <f t="shared" si="1"/>
        <v>90784.122235055562</v>
      </c>
      <c r="G46" s="125">
        <f t="shared" si="2"/>
        <v>5810183.822816547</v>
      </c>
      <c r="H46" s="67"/>
      <c r="I46" s="67"/>
      <c r="J46" s="67"/>
      <c r="K46" s="67"/>
      <c r="L46" s="67"/>
      <c r="M46" s="67"/>
      <c r="N46" s="67"/>
      <c r="O46" s="67"/>
      <c r="P46" s="67"/>
      <c r="Q46" s="67"/>
      <c r="R46" s="67"/>
      <c r="S46" s="67"/>
      <c r="T46" s="67"/>
      <c r="U46" s="67"/>
      <c r="V46" s="67"/>
      <c r="W46" s="67"/>
      <c r="X46" s="67"/>
      <c r="Y46" s="67"/>
      <c r="Z46" s="67"/>
      <c r="AA46" s="67"/>
      <c r="AB46" s="67"/>
      <c r="AC46" s="67"/>
      <c r="AD46" s="67"/>
    </row>
    <row r="47" spans="1:30">
      <c r="A47" s="123">
        <v>19</v>
      </c>
      <c r="B47" s="142">
        <f t="shared" si="0"/>
        <v>44652</v>
      </c>
      <c r="C47" s="123" t="s">
        <v>118</v>
      </c>
      <c r="D47" s="126">
        <f t="shared" si="3"/>
        <v>87213.100867000001</v>
      </c>
      <c r="E47" s="126">
        <f t="shared" si="3"/>
        <v>3571.0213680555553</v>
      </c>
      <c r="F47" s="126">
        <f t="shared" si="1"/>
        <v>90784.122235055562</v>
      </c>
      <c r="G47" s="125">
        <f t="shared" si="2"/>
        <v>5719399.700581491</v>
      </c>
      <c r="H47" s="67"/>
      <c r="I47" s="67"/>
      <c r="J47" s="67"/>
      <c r="K47" s="67"/>
      <c r="L47" s="67"/>
      <c r="M47" s="67"/>
      <c r="N47" s="67"/>
      <c r="O47" s="67"/>
      <c r="P47" s="67"/>
      <c r="Q47" s="67"/>
      <c r="R47" s="67"/>
      <c r="S47" s="67"/>
      <c r="T47" s="67"/>
      <c r="U47" s="67"/>
      <c r="V47" s="67"/>
      <c r="W47" s="67"/>
      <c r="X47" s="67"/>
      <c r="Y47" s="67"/>
      <c r="Z47" s="67"/>
      <c r="AA47" s="67"/>
      <c r="AB47" s="67"/>
      <c r="AC47" s="67"/>
      <c r="AD47" s="67"/>
    </row>
    <row r="48" spans="1:30">
      <c r="A48" s="123">
        <v>20</v>
      </c>
      <c r="B48" s="142">
        <f t="shared" si="0"/>
        <v>44682</v>
      </c>
      <c r="C48" s="123" t="s">
        <v>119</v>
      </c>
      <c r="D48" s="126">
        <f t="shared" si="3"/>
        <v>87213.100867000001</v>
      </c>
      <c r="E48" s="126">
        <f t="shared" si="3"/>
        <v>3571.0213680555553</v>
      </c>
      <c r="F48" s="126">
        <f t="shared" si="1"/>
        <v>90784.122235055562</v>
      </c>
      <c r="G48" s="125">
        <f t="shared" si="2"/>
        <v>5628615.578346435</v>
      </c>
      <c r="H48" s="67"/>
      <c r="I48" s="67"/>
      <c r="J48" s="67"/>
      <c r="K48" s="67"/>
      <c r="L48" s="67"/>
      <c r="M48" s="67"/>
      <c r="N48" s="67"/>
      <c r="O48" s="67"/>
      <c r="P48" s="67"/>
      <c r="Q48" s="67"/>
      <c r="R48" s="67"/>
      <c r="S48" s="67"/>
      <c r="T48" s="67"/>
      <c r="U48" s="67"/>
      <c r="V48" s="67"/>
      <c r="W48" s="67"/>
      <c r="X48" s="67"/>
      <c r="Y48" s="67"/>
      <c r="Z48" s="67"/>
      <c r="AA48" s="67"/>
      <c r="AB48" s="67"/>
      <c r="AC48" s="67"/>
      <c r="AD48" s="67"/>
    </row>
    <row r="49" spans="1:30">
      <c r="A49" s="123">
        <v>21</v>
      </c>
      <c r="B49" s="142">
        <f t="shared" si="0"/>
        <v>44713</v>
      </c>
      <c r="C49" s="123" t="s">
        <v>120</v>
      </c>
      <c r="D49" s="126">
        <f t="shared" si="3"/>
        <v>87213.100867000001</v>
      </c>
      <c r="E49" s="126">
        <f t="shared" si="3"/>
        <v>3571.0213680555553</v>
      </c>
      <c r="F49" s="126">
        <f t="shared" si="1"/>
        <v>90784.122235055562</v>
      </c>
      <c r="G49" s="125">
        <f t="shared" si="2"/>
        <v>5537831.456111379</v>
      </c>
      <c r="H49" s="67"/>
      <c r="I49" s="67"/>
      <c r="J49" s="67"/>
      <c r="K49" s="67"/>
      <c r="L49" s="67"/>
      <c r="M49" s="67"/>
      <c r="N49" s="67"/>
      <c r="O49" s="67"/>
      <c r="P49" s="67"/>
      <c r="Q49" s="67"/>
      <c r="R49" s="67"/>
      <c r="S49" s="67"/>
      <c r="T49" s="67"/>
      <c r="U49" s="67"/>
      <c r="V49" s="67"/>
      <c r="W49" s="67"/>
      <c r="X49" s="67"/>
      <c r="Y49" s="67"/>
      <c r="Z49" s="67"/>
      <c r="AA49" s="67"/>
      <c r="AB49" s="67"/>
      <c r="AC49" s="67"/>
      <c r="AD49" s="67"/>
    </row>
    <row r="50" spans="1:30">
      <c r="A50" s="123">
        <v>22</v>
      </c>
      <c r="B50" s="142">
        <f t="shared" si="0"/>
        <v>44743</v>
      </c>
      <c r="C50" s="123" t="s">
        <v>121</v>
      </c>
      <c r="D50" s="126">
        <f t="shared" si="3"/>
        <v>87213.100867000001</v>
      </c>
      <c r="E50" s="126">
        <f t="shared" si="3"/>
        <v>3571.0213680555553</v>
      </c>
      <c r="F50" s="126">
        <f t="shared" si="1"/>
        <v>90784.122235055562</v>
      </c>
      <c r="G50" s="125">
        <f t="shared" si="2"/>
        <v>5447047.333876323</v>
      </c>
      <c r="H50" s="67"/>
      <c r="I50" s="67"/>
      <c r="J50" s="67"/>
      <c r="K50" s="67"/>
      <c r="L50" s="67"/>
      <c r="M50" s="67"/>
      <c r="N50" s="67"/>
      <c r="O50" s="67"/>
      <c r="P50" s="67"/>
      <c r="Q50" s="67"/>
      <c r="R50" s="67"/>
      <c r="S50" s="67"/>
      <c r="T50" s="67"/>
      <c r="U50" s="67"/>
      <c r="V50" s="67"/>
      <c r="W50" s="67"/>
      <c r="X50" s="67"/>
      <c r="Y50" s="67"/>
      <c r="Z50" s="67"/>
      <c r="AA50" s="67"/>
      <c r="AB50" s="67"/>
      <c r="AC50" s="67"/>
      <c r="AD50" s="67"/>
    </row>
    <row r="51" spans="1:30">
      <c r="A51" s="123">
        <v>23</v>
      </c>
      <c r="B51" s="142">
        <f t="shared" si="0"/>
        <v>44774</v>
      </c>
      <c r="C51" s="123" t="s">
        <v>122</v>
      </c>
      <c r="D51" s="126">
        <f t="shared" si="3"/>
        <v>87213.100867000001</v>
      </c>
      <c r="E51" s="126">
        <f t="shared" si="3"/>
        <v>3571.0213680555553</v>
      </c>
      <c r="F51" s="126">
        <f t="shared" si="1"/>
        <v>90784.122235055562</v>
      </c>
      <c r="G51" s="125">
        <f t="shared" si="2"/>
        <v>5356263.2116412669</v>
      </c>
      <c r="H51" s="67"/>
      <c r="I51" s="67"/>
      <c r="J51" s="67"/>
      <c r="K51" s="67"/>
      <c r="L51" s="67"/>
      <c r="M51" s="67"/>
      <c r="N51" s="67"/>
      <c r="O51" s="67"/>
      <c r="P51" s="67"/>
      <c r="Q51" s="67"/>
      <c r="R51" s="67"/>
      <c r="S51" s="67"/>
      <c r="T51" s="67"/>
      <c r="U51" s="67"/>
      <c r="V51" s="67"/>
      <c r="W51" s="67"/>
      <c r="X51" s="67"/>
      <c r="Y51" s="67"/>
      <c r="Z51" s="67"/>
      <c r="AA51" s="67"/>
      <c r="AB51" s="67"/>
      <c r="AC51" s="67"/>
      <c r="AD51" s="67"/>
    </row>
    <row r="52" spans="1:30">
      <c r="A52" s="123">
        <v>24</v>
      </c>
      <c r="B52" s="142">
        <f t="shared" si="0"/>
        <v>44805</v>
      </c>
      <c r="C52" s="123" t="s">
        <v>123</v>
      </c>
      <c r="D52" s="126">
        <f t="shared" si="3"/>
        <v>87213.100867000001</v>
      </c>
      <c r="E52" s="126">
        <f t="shared" si="3"/>
        <v>3571.0213680555553</v>
      </c>
      <c r="F52" s="126">
        <f t="shared" si="1"/>
        <v>90784.122235055562</v>
      </c>
      <c r="G52" s="125">
        <f t="shared" si="2"/>
        <v>5265479.0894062109</v>
      </c>
      <c r="H52" s="67"/>
      <c r="I52" s="67"/>
      <c r="J52" s="67"/>
      <c r="K52" s="67"/>
      <c r="L52" s="67"/>
      <c r="M52" s="67"/>
      <c r="N52" s="67"/>
      <c r="O52" s="67"/>
      <c r="P52" s="67"/>
      <c r="Q52" s="67"/>
      <c r="R52" s="67"/>
      <c r="S52" s="67"/>
      <c r="T52" s="67"/>
      <c r="U52" s="67"/>
      <c r="V52" s="67"/>
      <c r="W52" s="67"/>
      <c r="X52" s="67"/>
      <c r="Y52" s="67"/>
      <c r="Z52" s="67"/>
      <c r="AA52" s="67"/>
      <c r="AB52" s="67"/>
      <c r="AC52" s="67"/>
      <c r="AD52" s="67"/>
    </row>
    <row r="53" spans="1:30">
      <c r="A53" s="123">
        <v>25</v>
      </c>
      <c r="B53" s="142">
        <f t="shared" si="0"/>
        <v>44835</v>
      </c>
      <c r="C53" s="123" t="s">
        <v>124</v>
      </c>
      <c r="D53" s="126">
        <f t="shared" si="3"/>
        <v>87213.100867000001</v>
      </c>
      <c r="E53" s="126">
        <f t="shared" si="3"/>
        <v>3571.0213680555553</v>
      </c>
      <c r="F53" s="126">
        <f t="shared" si="1"/>
        <v>90784.122235055562</v>
      </c>
      <c r="G53" s="125">
        <f t="shared" si="2"/>
        <v>5174694.9671711549</v>
      </c>
      <c r="H53" s="67"/>
      <c r="I53" s="67"/>
      <c r="J53" s="67"/>
      <c r="K53" s="67"/>
      <c r="L53" s="67"/>
      <c r="M53" s="67"/>
      <c r="N53" s="67"/>
      <c r="O53" s="67"/>
      <c r="P53" s="67"/>
      <c r="Q53" s="67"/>
      <c r="R53" s="67"/>
      <c r="S53" s="67"/>
      <c r="T53" s="67"/>
      <c r="U53" s="67"/>
      <c r="V53" s="67"/>
      <c r="W53" s="67"/>
      <c r="X53" s="67"/>
      <c r="Y53" s="67"/>
      <c r="Z53" s="67"/>
      <c r="AA53" s="67"/>
      <c r="AB53" s="67"/>
      <c r="AC53" s="67"/>
      <c r="AD53" s="67"/>
    </row>
    <row r="54" spans="1:30">
      <c r="A54" s="123">
        <v>26</v>
      </c>
      <c r="B54" s="142">
        <f t="shared" si="0"/>
        <v>44866</v>
      </c>
      <c r="C54" s="123" t="s">
        <v>125</v>
      </c>
      <c r="D54" s="126">
        <f t="shared" si="3"/>
        <v>87213.100867000001</v>
      </c>
      <c r="E54" s="126">
        <f t="shared" si="3"/>
        <v>3571.0213680555553</v>
      </c>
      <c r="F54" s="126">
        <f t="shared" si="1"/>
        <v>90784.122235055562</v>
      </c>
      <c r="G54" s="125">
        <f t="shared" si="2"/>
        <v>5083910.8449360989</v>
      </c>
      <c r="H54" s="67"/>
      <c r="I54" s="67"/>
      <c r="J54" s="67"/>
      <c r="K54" s="67"/>
      <c r="L54" s="67"/>
      <c r="M54" s="67"/>
      <c r="N54" s="67"/>
      <c r="O54" s="67"/>
      <c r="P54" s="67"/>
      <c r="Q54" s="67"/>
      <c r="R54" s="67"/>
      <c r="S54" s="67"/>
      <c r="T54" s="67"/>
      <c r="U54" s="67"/>
      <c r="V54" s="67"/>
      <c r="W54" s="67"/>
      <c r="X54" s="67"/>
      <c r="Y54" s="67"/>
      <c r="Z54" s="67"/>
      <c r="AA54" s="67"/>
      <c r="AB54" s="67"/>
      <c r="AC54" s="67"/>
      <c r="AD54" s="67"/>
    </row>
    <row r="55" spans="1:30">
      <c r="A55" s="123">
        <v>27</v>
      </c>
      <c r="B55" s="142">
        <f t="shared" si="0"/>
        <v>44896</v>
      </c>
      <c r="C55" s="123" t="s">
        <v>126</v>
      </c>
      <c r="D55" s="126">
        <f t="shared" si="3"/>
        <v>87213.100867000001</v>
      </c>
      <c r="E55" s="126">
        <f t="shared" si="3"/>
        <v>3571.0213680555553</v>
      </c>
      <c r="F55" s="126">
        <f t="shared" si="1"/>
        <v>90784.122235055562</v>
      </c>
      <c r="G55" s="125">
        <f t="shared" si="2"/>
        <v>4993126.7227010429</v>
      </c>
      <c r="H55" s="67"/>
      <c r="I55" s="67"/>
      <c r="J55" s="67"/>
      <c r="K55" s="67"/>
      <c r="L55" s="67"/>
      <c r="M55" s="67"/>
      <c r="N55" s="67"/>
      <c r="O55" s="67"/>
      <c r="P55" s="67"/>
      <c r="Q55" s="67"/>
      <c r="R55" s="67"/>
      <c r="S55" s="67"/>
      <c r="T55" s="67"/>
      <c r="U55" s="67"/>
      <c r="V55" s="67"/>
      <c r="W55" s="67"/>
      <c r="X55" s="67"/>
      <c r="Y55" s="67"/>
      <c r="Z55" s="67"/>
      <c r="AA55" s="67"/>
      <c r="AB55" s="67"/>
      <c r="AC55" s="67"/>
      <c r="AD55" s="67"/>
    </row>
    <row r="56" spans="1:30">
      <c r="A56" s="123">
        <v>28</v>
      </c>
      <c r="B56" s="142">
        <f t="shared" si="0"/>
        <v>44927</v>
      </c>
      <c r="C56" s="123" t="s">
        <v>127</v>
      </c>
      <c r="D56" s="126">
        <f t="shared" si="3"/>
        <v>87213.100867000001</v>
      </c>
      <c r="E56" s="126">
        <f t="shared" si="3"/>
        <v>3571.0213680555553</v>
      </c>
      <c r="F56" s="126">
        <f t="shared" si="1"/>
        <v>90784.122235055562</v>
      </c>
      <c r="G56" s="125">
        <f t="shared" si="2"/>
        <v>4902342.6004659869</v>
      </c>
      <c r="H56" s="67"/>
      <c r="I56" s="67"/>
      <c r="J56" s="67"/>
      <c r="K56" s="67"/>
      <c r="L56" s="67"/>
      <c r="M56" s="67"/>
      <c r="N56" s="67"/>
      <c r="O56" s="67"/>
      <c r="P56" s="67"/>
      <c r="Q56" s="67"/>
      <c r="R56" s="67"/>
      <c r="S56" s="67"/>
      <c r="T56" s="67"/>
      <c r="U56" s="67"/>
      <c r="V56" s="67"/>
      <c r="W56" s="67"/>
      <c r="X56" s="67"/>
      <c r="Y56" s="67"/>
      <c r="Z56" s="67"/>
      <c r="AA56" s="67"/>
      <c r="AB56" s="67"/>
      <c r="AC56" s="67"/>
      <c r="AD56" s="67"/>
    </row>
    <row r="57" spans="1:30">
      <c r="A57" s="123">
        <v>29</v>
      </c>
      <c r="B57" s="142">
        <f t="shared" si="0"/>
        <v>44958</v>
      </c>
      <c r="C57" s="123" t="s">
        <v>128</v>
      </c>
      <c r="D57" s="126">
        <f t="shared" si="3"/>
        <v>87213.100867000001</v>
      </c>
      <c r="E57" s="126">
        <f t="shared" si="3"/>
        <v>3571.0213680555553</v>
      </c>
      <c r="F57" s="126">
        <f t="shared" si="1"/>
        <v>90784.122235055562</v>
      </c>
      <c r="G57" s="125">
        <f t="shared" si="2"/>
        <v>4811558.4782309309</v>
      </c>
      <c r="H57" s="67"/>
      <c r="I57" s="67"/>
      <c r="J57" s="67"/>
      <c r="K57" s="67"/>
      <c r="L57" s="67"/>
      <c r="M57" s="67"/>
      <c r="N57" s="67"/>
      <c r="O57" s="67"/>
      <c r="P57" s="67"/>
      <c r="Q57" s="67"/>
      <c r="R57" s="67"/>
      <c r="S57" s="67"/>
      <c r="T57" s="67"/>
      <c r="U57" s="67"/>
      <c r="V57" s="67"/>
      <c r="W57" s="67"/>
      <c r="X57" s="67"/>
      <c r="Y57" s="67"/>
      <c r="Z57" s="67"/>
      <c r="AA57" s="67"/>
      <c r="AB57" s="67"/>
      <c r="AC57" s="67"/>
      <c r="AD57" s="67"/>
    </row>
    <row r="58" spans="1:30">
      <c r="A58" s="123">
        <v>30</v>
      </c>
      <c r="B58" s="142">
        <f t="shared" si="0"/>
        <v>44986</v>
      </c>
      <c r="C58" s="123" t="s">
        <v>129</v>
      </c>
      <c r="D58" s="126">
        <f t="shared" si="3"/>
        <v>87213.100867000001</v>
      </c>
      <c r="E58" s="126">
        <f t="shared" si="3"/>
        <v>3571.0213680555553</v>
      </c>
      <c r="F58" s="126">
        <f t="shared" si="1"/>
        <v>90784.122235055562</v>
      </c>
      <c r="G58" s="125">
        <f t="shared" si="2"/>
        <v>4720774.3559958749</v>
      </c>
      <c r="H58" s="67"/>
      <c r="I58" s="67"/>
      <c r="J58" s="67"/>
      <c r="K58" s="67"/>
      <c r="L58" s="67"/>
      <c r="M58" s="67"/>
      <c r="N58" s="67"/>
      <c r="O58" s="67"/>
      <c r="P58" s="67"/>
      <c r="Q58" s="67"/>
      <c r="R58" s="67"/>
      <c r="S58" s="67"/>
      <c r="T58" s="67"/>
      <c r="U58" s="67"/>
      <c r="V58" s="67"/>
      <c r="W58" s="67"/>
      <c r="X58" s="67"/>
      <c r="Y58" s="67"/>
      <c r="Z58" s="67"/>
      <c r="AA58" s="67"/>
      <c r="AB58" s="67"/>
      <c r="AC58" s="67"/>
      <c r="AD58" s="67"/>
    </row>
    <row r="59" spans="1:30">
      <c r="A59" s="123">
        <v>31</v>
      </c>
      <c r="B59" s="142">
        <f t="shared" si="0"/>
        <v>45017</v>
      </c>
      <c r="C59" s="123" t="s">
        <v>130</v>
      </c>
      <c r="D59" s="126">
        <f t="shared" si="3"/>
        <v>87213.100867000001</v>
      </c>
      <c r="E59" s="126">
        <f t="shared" si="3"/>
        <v>3571.0213680555553</v>
      </c>
      <c r="F59" s="126">
        <f t="shared" si="1"/>
        <v>90784.122235055562</v>
      </c>
      <c r="G59" s="125">
        <f t="shared" si="2"/>
        <v>4629990.2337608188</v>
      </c>
      <c r="H59" s="67"/>
      <c r="I59" s="67"/>
      <c r="J59" s="67"/>
      <c r="K59" s="67"/>
      <c r="L59" s="67"/>
      <c r="M59" s="67"/>
      <c r="N59" s="67"/>
      <c r="O59" s="67"/>
      <c r="P59" s="67"/>
      <c r="Q59" s="67"/>
      <c r="R59" s="67"/>
      <c r="S59" s="67"/>
      <c r="T59" s="67"/>
      <c r="U59" s="67"/>
      <c r="V59" s="67"/>
      <c r="W59" s="67"/>
      <c r="X59" s="67"/>
      <c r="Y59" s="67"/>
      <c r="Z59" s="67"/>
      <c r="AA59" s="67"/>
      <c r="AB59" s="67"/>
      <c r="AC59" s="67"/>
      <c r="AD59" s="67"/>
    </row>
    <row r="60" spans="1:30">
      <c r="A60" s="123">
        <v>32</v>
      </c>
      <c r="B60" s="142">
        <f t="shared" si="0"/>
        <v>45047</v>
      </c>
      <c r="C60" s="123" t="s">
        <v>131</v>
      </c>
      <c r="D60" s="126">
        <f t="shared" si="3"/>
        <v>87213.100867000001</v>
      </c>
      <c r="E60" s="126">
        <f t="shared" si="3"/>
        <v>3571.0213680555553</v>
      </c>
      <c r="F60" s="126">
        <f t="shared" si="1"/>
        <v>90784.122235055562</v>
      </c>
      <c r="G60" s="125">
        <f t="shared" si="2"/>
        <v>4539206.1115257628</v>
      </c>
      <c r="H60" s="67"/>
      <c r="I60" s="67"/>
      <c r="J60" s="67"/>
      <c r="K60" s="67"/>
      <c r="L60" s="67"/>
      <c r="M60" s="67"/>
      <c r="N60" s="67"/>
      <c r="O60" s="67"/>
      <c r="P60" s="67"/>
      <c r="Q60" s="67"/>
      <c r="R60" s="67"/>
      <c r="S60" s="67"/>
      <c r="T60" s="67"/>
      <c r="U60" s="67"/>
      <c r="V60" s="67"/>
      <c r="W60" s="67"/>
      <c r="X60" s="67"/>
      <c r="Y60" s="67"/>
      <c r="Z60" s="67"/>
      <c r="AA60" s="67"/>
      <c r="AB60" s="67"/>
      <c r="AC60" s="67"/>
      <c r="AD60" s="67"/>
    </row>
    <row r="61" spans="1:30">
      <c r="A61" s="123">
        <v>33</v>
      </c>
      <c r="B61" s="142">
        <f t="shared" si="0"/>
        <v>45078</v>
      </c>
      <c r="C61" s="123" t="s">
        <v>132</v>
      </c>
      <c r="D61" s="126">
        <f t="shared" si="3"/>
        <v>87213.100867000001</v>
      </c>
      <c r="E61" s="126">
        <f t="shared" si="3"/>
        <v>3571.0213680555553</v>
      </c>
      <c r="F61" s="126">
        <f t="shared" si="1"/>
        <v>90784.122235055562</v>
      </c>
      <c r="G61" s="125">
        <f t="shared" si="2"/>
        <v>4448421.9892907068</v>
      </c>
      <c r="H61" s="67"/>
      <c r="I61" s="67"/>
      <c r="J61" s="67"/>
      <c r="K61" s="67"/>
      <c r="L61" s="67"/>
      <c r="M61" s="67"/>
      <c r="N61" s="67"/>
      <c r="O61" s="67"/>
      <c r="P61" s="67"/>
      <c r="Q61" s="67"/>
      <c r="R61" s="67"/>
      <c r="S61" s="67"/>
      <c r="T61" s="67"/>
      <c r="U61" s="67"/>
      <c r="V61" s="67"/>
      <c r="W61" s="67"/>
      <c r="X61" s="67"/>
      <c r="Y61" s="67"/>
      <c r="Z61" s="67"/>
      <c r="AA61" s="67"/>
      <c r="AB61" s="67"/>
      <c r="AC61" s="67"/>
      <c r="AD61" s="67"/>
    </row>
    <row r="62" spans="1:30">
      <c r="A62" s="123">
        <v>34</v>
      </c>
      <c r="B62" s="142">
        <f t="shared" si="0"/>
        <v>45108</v>
      </c>
      <c r="C62" s="123" t="s">
        <v>133</v>
      </c>
      <c r="D62" s="126">
        <f t="shared" si="3"/>
        <v>87213.100867000001</v>
      </c>
      <c r="E62" s="126">
        <f t="shared" si="3"/>
        <v>3571.0213680555553</v>
      </c>
      <c r="F62" s="126">
        <f t="shared" si="1"/>
        <v>90784.122235055562</v>
      </c>
      <c r="G62" s="125">
        <f t="shared" si="2"/>
        <v>4357637.8670556508</v>
      </c>
      <c r="H62" s="67"/>
      <c r="I62" s="67"/>
      <c r="J62" s="67"/>
      <c r="K62" s="67"/>
      <c r="L62" s="67"/>
      <c r="M62" s="67"/>
      <c r="N62" s="67"/>
      <c r="O62" s="67"/>
      <c r="P62" s="67"/>
      <c r="Q62" s="67"/>
      <c r="R62" s="67"/>
      <c r="S62" s="67"/>
      <c r="T62" s="67"/>
      <c r="U62" s="67"/>
      <c r="V62" s="67"/>
      <c r="W62" s="67"/>
      <c r="X62" s="67"/>
      <c r="Y62" s="67"/>
      <c r="Z62" s="67"/>
      <c r="AA62" s="67"/>
      <c r="AB62" s="67"/>
      <c r="AC62" s="67"/>
      <c r="AD62" s="67"/>
    </row>
    <row r="63" spans="1:30">
      <c r="A63" s="123">
        <v>35</v>
      </c>
      <c r="B63" s="142">
        <f t="shared" si="0"/>
        <v>45139</v>
      </c>
      <c r="C63" s="123" t="s">
        <v>134</v>
      </c>
      <c r="D63" s="126">
        <f t="shared" si="3"/>
        <v>87213.100867000001</v>
      </c>
      <c r="E63" s="126">
        <f t="shared" si="3"/>
        <v>3571.0213680555553</v>
      </c>
      <c r="F63" s="126">
        <f t="shared" si="1"/>
        <v>90784.122235055562</v>
      </c>
      <c r="G63" s="125">
        <f t="shared" si="2"/>
        <v>4266853.7448205948</v>
      </c>
      <c r="H63" s="67"/>
      <c r="I63" s="67"/>
      <c r="J63" s="67"/>
      <c r="K63" s="67"/>
      <c r="L63" s="67"/>
      <c r="M63" s="67"/>
      <c r="N63" s="67"/>
      <c r="O63" s="67"/>
      <c r="P63" s="67"/>
      <c r="Q63" s="67"/>
      <c r="R63" s="67"/>
      <c r="S63" s="67"/>
      <c r="T63" s="67"/>
      <c r="U63" s="67"/>
      <c r="V63" s="67"/>
      <c r="W63" s="67"/>
      <c r="X63" s="67"/>
      <c r="Y63" s="67"/>
      <c r="Z63" s="67"/>
      <c r="AA63" s="67"/>
      <c r="AB63" s="67"/>
      <c r="AC63" s="67"/>
      <c r="AD63" s="67"/>
    </row>
    <row r="64" spans="1:30">
      <c r="A64" s="123">
        <v>36</v>
      </c>
      <c r="B64" s="142">
        <f t="shared" si="0"/>
        <v>45170</v>
      </c>
      <c r="C64" s="123" t="s">
        <v>135</v>
      </c>
      <c r="D64" s="126">
        <f t="shared" si="3"/>
        <v>87213.100867000001</v>
      </c>
      <c r="E64" s="126">
        <f t="shared" si="3"/>
        <v>3571.0213680555553</v>
      </c>
      <c r="F64" s="126">
        <f t="shared" si="1"/>
        <v>90784.122235055562</v>
      </c>
      <c r="G64" s="125">
        <f t="shared" si="2"/>
        <v>4176069.6225855392</v>
      </c>
      <c r="H64" s="67"/>
      <c r="I64" s="67"/>
      <c r="J64" s="67"/>
      <c r="K64" s="67"/>
      <c r="L64" s="67"/>
      <c r="M64" s="67"/>
      <c r="N64" s="67"/>
      <c r="O64" s="67"/>
      <c r="P64" s="67"/>
      <c r="Q64" s="67"/>
      <c r="R64" s="67"/>
      <c r="S64" s="67"/>
      <c r="T64" s="67"/>
      <c r="U64" s="67"/>
      <c r="V64" s="67"/>
      <c r="W64" s="67"/>
      <c r="X64" s="67"/>
      <c r="Y64" s="67"/>
      <c r="Z64" s="67"/>
      <c r="AA64" s="67"/>
      <c r="AB64" s="67"/>
      <c r="AC64" s="67"/>
      <c r="AD64" s="67"/>
    </row>
    <row r="65" spans="1:30">
      <c r="A65" s="123">
        <v>37</v>
      </c>
      <c r="B65" s="142">
        <f t="shared" si="0"/>
        <v>45200</v>
      </c>
      <c r="C65" s="123" t="s">
        <v>136</v>
      </c>
      <c r="D65" s="126">
        <f>D64</f>
        <v>87213.100867000001</v>
      </c>
      <c r="E65" s="126">
        <f t="shared" ref="E65" si="4">E64</f>
        <v>3571.0213680555553</v>
      </c>
      <c r="F65" s="126">
        <f t="shared" si="1"/>
        <v>90784.122235055562</v>
      </c>
      <c r="G65" s="125">
        <f t="shared" si="2"/>
        <v>4085285.5003504837</v>
      </c>
      <c r="H65" s="67"/>
      <c r="I65" s="67"/>
      <c r="J65" s="67"/>
      <c r="K65" s="67"/>
      <c r="L65" s="67"/>
      <c r="M65" s="67"/>
      <c r="N65" s="67"/>
      <c r="O65" s="67"/>
      <c r="P65" s="67"/>
      <c r="Q65" s="67"/>
      <c r="R65" s="67"/>
      <c r="S65" s="67"/>
      <c r="T65" s="67"/>
      <c r="U65" s="67"/>
      <c r="V65" s="67"/>
      <c r="W65" s="67"/>
      <c r="X65" s="67"/>
      <c r="Y65" s="67"/>
      <c r="Z65" s="67"/>
      <c r="AA65" s="67"/>
      <c r="AB65" s="67"/>
      <c r="AC65" s="67"/>
      <c r="AD65" s="67"/>
    </row>
    <row r="66" spans="1:30">
      <c r="A66" s="123">
        <v>38</v>
      </c>
      <c r="B66" s="142">
        <f t="shared" si="0"/>
        <v>45231</v>
      </c>
      <c r="C66" s="123" t="s">
        <v>137</v>
      </c>
      <c r="D66" s="138">
        <f>((C22+C24)*50%)</f>
        <v>3924589.5389999999</v>
      </c>
      <c r="E66" s="145">
        <f>C23*0.5</f>
        <v>160695.96156249999</v>
      </c>
      <c r="F66" s="126">
        <f>SUM(D66:E66)</f>
        <v>4085285.5005624997</v>
      </c>
      <c r="G66" s="125">
        <f t="shared" si="2"/>
        <v>-2.1201604977250099E-4</v>
      </c>
      <c r="H66" s="67"/>
      <c r="I66" s="67"/>
      <c r="J66" s="67"/>
      <c r="K66" s="67"/>
      <c r="L66" s="67"/>
      <c r="M66" s="67"/>
      <c r="N66" s="67"/>
      <c r="O66" s="67"/>
      <c r="P66" s="67"/>
      <c r="Q66" s="67"/>
      <c r="R66" s="67"/>
      <c r="S66" s="67"/>
      <c r="T66" s="67"/>
      <c r="U66" s="67"/>
      <c r="V66" s="67"/>
      <c r="W66" s="67"/>
      <c r="X66" s="67"/>
      <c r="Y66" s="67"/>
      <c r="Z66" s="67"/>
      <c r="AA66" s="67"/>
      <c r="AB66" s="67"/>
      <c r="AC66" s="67"/>
      <c r="AD66" s="67"/>
    </row>
    <row r="67" spans="1:30">
      <c r="A67" s="88"/>
      <c r="B67" s="89"/>
      <c r="C67" s="90" t="s">
        <v>27</v>
      </c>
      <c r="D67" s="91">
        <f>SUM(D28:D66)</f>
        <v>7849179.0782119986</v>
      </c>
      <c r="E67" s="91">
        <f>SUM(E28:E66)</f>
        <v>321391.92312499997</v>
      </c>
      <c r="F67" s="91">
        <f>SUM(F28:F66)</f>
        <v>8170571.0013369992</v>
      </c>
      <c r="G67" s="92"/>
      <c r="H67" s="67"/>
      <c r="I67" s="67"/>
      <c r="J67" s="67"/>
      <c r="K67" s="67"/>
      <c r="L67" s="67"/>
      <c r="M67" s="67"/>
      <c r="N67" s="67"/>
      <c r="O67" s="67"/>
      <c r="P67" s="67"/>
      <c r="Q67" s="67"/>
      <c r="R67" s="67"/>
      <c r="S67" s="67"/>
      <c r="T67" s="67"/>
      <c r="U67" s="67"/>
      <c r="V67" s="67"/>
      <c r="W67" s="67"/>
      <c r="X67" s="67"/>
      <c r="Y67" s="67"/>
      <c r="Z67" s="67"/>
      <c r="AA67" s="67"/>
      <c r="AB67" s="67"/>
      <c r="AC67" s="67"/>
      <c r="AD67" s="67"/>
    </row>
    <row r="68" spans="1:30">
      <c r="A68" s="127"/>
      <c r="B68" s="128"/>
      <c r="C68" s="67"/>
      <c r="D68" s="109"/>
      <c r="E68" s="109"/>
      <c r="F68" s="109"/>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1:30">
      <c r="A69" s="131"/>
      <c r="B69" s="67"/>
      <c r="C69" s="67"/>
      <c r="D69" s="109"/>
      <c r="E69" s="109"/>
      <c r="F69" s="109"/>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c r="A70" s="165" t="s">
        <v>111</v>
      </c>
      <c r="B70" s="165"/>
      <c r="C70" s="172"/>
      <c r="D70" s="173"/>
      <c r="E70" s="173"/>
      <c r="F70" s="173"/>
      <c r="G70" s="173"/>
      <c r="H70" s="173"/>
      <c r="I70" s="67"/>
      <c r="J70" s="67"/>
      <c r="K70" s="67"/>
      <c r="L70" s="67"/>
      <c r="M70" s="67"/>
      <c r="N70" s="67"/>
      <c r="O70" s="67"/>
      <c r="P70" s="67"/>
      <c r="Q70" s="67"/>
      <c r="R70" s="67"/>
      <c r="S70" s="67"/>
      <c r="T70" s="67"/>
      <c r="U70" s="67"/>
      <c r="V70" s="67"/>
      <c r="W70" s="67"/>
      <c r="X70" s="67"/>
      <c r="Y70" s="67"/>
      <c r="Z70" s="67"/>
      <c r="AA70" s="67"/>
      <c r="AB70" s="67"/>
      <c r="AC70" s="67"/>
      <c r="AD70" s="67"/>
    </row>
    <row r="71" spans="1:30" ht="27" customHeight="1">
      <c r="A71" s="194" t="s">
        <v>155</v>
      </c>
      <c r="B71" s="195"/>
      <c r="C71" s="195"/>
      <c r="D71" s="195"/>
      <c r="E71" s="195"/>
      <c r="F71" s="195"/>
      <c r="G71" s="195"/>
      <c r="H71" s="195"/>
      <c r="I71" s="67"/>
      <c r="J71" s="67"/>
      <c r="K71" s="67"/>
      <c r="L71" s="67"/>
      <c r="M71" s="67"/>
      <c r="N71" s="67"/>
      <c r="O71" s="67"/>
      <c r="P71" s="67"/>
      <c r="Q71" s="67"/>
      <c r="R71" s="67"/>
      <c r="S71" s="67"/>
      <c r="T71" s="67"/>
      <c r="U71" s="67"/>
      <c r="V71" s="67"/>
      <c r="W71" s="67"/>
      <c r="X71" s="67"/>
      <c r="Y71" s="67"/>
      <c r="Z71" s="67"/>
      <c r="AA71" s="67"/>
      <c r="AB71" s="67"/>
      <c r="AC71" s="67"/>
      <c r="AD71" s="67"/>
    </row>
    <row r="72" spans="1:30" ht="27" customHeight="1">
      <c r="A72" s="195"/>
      <c r="B72" s="195"/>
      <c r="C72" s="195"/>
      <c r="D72" s="195"/>
      <c r="E72" s="195"/>
      <c r="F72" s="195"/>
      <c r="G72" s="195"/>
      <c r="H72" s="195"/>
      <c r="I72" s="67"/>
      <c r="J72" s="67"/>
      <c r="K72" s="67"/>
      <c r="L72" s="67"/>
      <c r="M72" s="67"/>
      <c r="N72" s="67"/>
      <c r="O72" s="67"/>
      <c r="P72" s="67"/>
      <c r="Q72" s="67"/>
      <c r="R72" s="67"/>
      <c r="S72" s="67"/>
      <c r="T72" s="67"/>
      <c r="U72" s="67"/>
      <c r="V72" s="67"/>
      <c r="W72" s="67"/>
      <c r="X72" s="67"/>
      <c r="Y72" s="67"/>
      <c r="Z72" s="67"/>
      <c r="AA72" s="67"/>
      <c r="AB72" s="67"/>
      <c r="AC72" s="67"/>
      <c r="AD72" s="67"/>
    </row>
    <row r="73" spans="1:30" ht="27" customHeight="1">
      <c r="A73" s="195"/>
      <c r="B73" s="195"/>
      <c r="C73" s="195"/>
      <c r="D73" s="195"/>
      <c r="E73" s="195"/>
      <c r="F73" s="195"/>
      <c r="G73" s="195"/>
      <c r="H73" s="195"/>
      <c r="I73" s="67"/>
      <c r="J73" s="67"/>
      <c r="K73" s="67"/>
      <c r="L73" s="67"/>
      <c r="M73" s="67"/>
      <c r="N73" s="67"/>
      <c r="O73" s="67"/>
      <c r="P73" s="67"/>
      <c r="Q73" s="67"/>
      <c r="R73" s="67"/>
      <c r="S73" s="67"/>
      <c r="T73" s="67"/>
      <c r="U73" s="67"/>
      <c r="V73" s="67"/>
      <c r="W73" s="67"/>
      <c r="X73" s="67"/>
      <c r="Y73" s="67"/>
      <c r="Z73" s="67"/>
      <c r="AA73" s="67"/>
      <c r="AB73" s="67"/>
      <c r="AC73" s="67"/>
      <c r="AD73" s="67"/>
    </row>
    <row r="74" spans="1:30" ht="27" customHeight="1">
      <c r="A74" s="195"/>
      <c r="B74" s="195"/>
      <c r="C74" s="195"/>
      <c r="D74" s="195"/>
      <c r="E74" s="195"/>
      <c r="F74" s="195"/>
      <c r="G74" s="195"/>
      <c r="H74" s="195"/>
      <c r="I74" s="67"/>
      <c r="J74" s="67"/>
      <c r="K74" s="67"/>
      <c r="L74" s="67"/>
      <c r="M74" s="67"/>
      <c r="N74" s="67"/>
      <c r="O74" s="67"/>
      <c r="P74" s="67"/>
      <c r="Q74" s="67"/>
      <c r="R74" s="67"/>
      <c r="S74" s="67"/>
      <c r="T74" s="67"/>
      <c r="U74" s="67"/>
      <c r="V74" s="67"/>
      <c r="W74" s="67"/>
      <c r="X74" s="67"/>
      <c r="Y74" s="67"/>
      <c r="Z74" s="67"/>
      <c r="AA74" s="67"/>
      <c r="AB74" s="67"/>
      <c r="AC74" s="67"/>
      <c r="AD74" s="67"/>
    </row>
    <row r="75" spans="1:30" ht="27" customHeight="1">
      <c r="A75" s="195"/>
      <c r="B75" s="195"/>
      <c r="C75" s="195"/>
      <c r="D75" s="195"/>
      <c r="E75" s="195"/>
      <c r="F75" s="195"/>
      <c r="G75" s="195"/>
      <c r="H75" s="195"/>
      <c r="I75" s="67"/>
      <c r="J75" s="67"/>
      <c r="K75" s="67"/>
      <c r="L75" s="67"/>
      <c r="M75" s="67"/>
      <c r="N75" s="67"/>
      <c r="O75" s="67"/>
      <c r="P75" s="67"/>
      <c r="Q75" s="67"/>
      <c r="R75" s="67"/>
      <c r="S75" s="67"/>
      <c r="T75" s="67"/>
      <c r="U75" s="67"/>
      <c r="V75" s="67"/>
      <c r="W75" s="67"/>
      <c r="X75" s="67"/>
      <c r="Y75" s="67"/>
      <c r="Z75" s="67"/>
      <c r="AA75" s="67"/>
      <c r="AB75" s="67"/>
      <c r="AC75" s="67"/>
      <c r="AD75" s="67"/>
    </row>
    <row r="76" spans="1:30" ht="27" customHeight="1">
      <c r="A76" s="195"/>
      <c r="B76" s="195"/>
      <c r="C76" s="195"/>
      <c r="D76" s="195"/>
      <c r="E76" s="195"/>
      <c r="F76" s="195"/>
      <c r="G76" s="195"/>
      <c r="H76" s="195"/>
      <c r="I76" s="67"/>
      <c r="J76" s="67"/>
      <c r="K76" s="67"/>
      <c r="L76" s="67"/>
      <c r="M76" s="67"/>
      <c r="N76" s="67"/>
      <c r="O76" s="67"/>
      <c r="P76" s="67"/>
      <c r="Q76" s="67"/>
      <c r="R76" s="67"/>
      <c r="S76" s="67"/>
      <c r="T76" s="67"/>
      <c r="U76" s="67"/>
      <c r="V76" s="67"/>
      <c r="W76" s="67"/>
      <c r="X76" s="67"/>
      <c r="Y76" s="67"/>
      <c r="Z76" s="67"/>
      <c r="AA76" s="67"/>
      <c r="AB76" s="67"/>
      <c r="AC76" s="67"/>
      <c r="AD76" s="67"/>
    </row>
    <row r="77" spans="1:30" ht="27" customHeight="1">
      <c r="A77" s="195"/>
      <c r="B77" s="195"/>
      <c r="C77" s="195"/>
      <c r="D77" s="195"/>
      <c r="E77" s="195"/>
      <c r="F77" s="195"/>
      <c r="G77" s="195"/>
      <c r="H77" s="195"/>
      <c r="I77" s="67"/>
      <c r="J77" s="67"/>
      <c r="K77" s="67"/>
      <c r="L77" s="67"/>
      <c r="M77" s="67"/>
      <c r="N77" s="67"/>
      <c r="O77" s="67"/>
      <c r="P77" s="67"/>
      <c r="Q77" s="67"/>
      <c r="R77" s="67"/>
      <c r="S77" s="67"/>
      <c r="T77" s="67"/>
      <c r="U77" s="67"/>
      <c r="V77" s="67"/>
      <c r="W77" s="67"/>
      <c r="X77" s="67"/>
      <c r="Y77" s="67"/>
      <c r="Z77" s="67"/>
      <c r="AA77" s="67"/>
      <c r="AB77" s="67"/>
      <c r="AC77" s="67"/>
      <c r="AD77" s="67"/>
    </row>
    <row r="78" spans="1:30" ht="27" customHeight="1">
      <c r="A78" s="195"/>
      <c r="B78" s="195"/>
      <c r="C78" s="195"/>
      <c r="D78" s="195"/>
      <c r="E78" s="195"/>
      <c r="F78" s="195"/>
      <c r="G78" s="195"/>
      <c r="H78" s="195"/>
      <c r="I78" s="67"/>
      <c r="J78" s="67"/>
      <c r="K78" s="67"/>
      <c r="L78" s="67"/>
      <c r="M78" s="67"/>
      <c r="N78" s="67"/>
      <c r="O78" s="67"/>
      <c r="P78" s="67"/>
      <c r="Q78" s="67"/>
      <c r="R78" s="67"/>
      <c r="S78" s="67"/>
      <c r="T78" s="67"/>
      <c r="U78" s="67"/>
      <c r="V78" s="67"/>
      <c r="W78" s="67"/>
      <c r="X78" s="67"/>
      <c r="Y78" s="67"/>
      <c r="Z78" s="67"/>
      <c r="AA78" s="67"/>
      <c r="AB78" s="67"/>
      <c r="AC78" s="67"/>
      <c r="AD78" s="67"/>
    </row>
    <row r="79" spans="1:30" ht="27" customHeight="1">
      <c r="A79" s="195"/>
      <c r="B79" s="195"/>
      <c r="C79" s="195"/>
      <c r="D79" s="195"/>
      <c r="E79" s="195"/>
      <c r="F79" s="195"/>
      <c r="G79" s="195"/>
      <c r="H79" s="195"/>
      <c r="I79" s="67"/>
      <c r="J79" s="67"/>
      <c r="K79" s="67"/>
      <c r="L79" s="67"/>
      <c r="M79" s="67"/>
      <c r="N79" s="67"/>
      <c r="O79" s="67"/>
      <c r="P79" s="67"/>
      <c r="Q79" s="67"/>
      <c r="R79" s="67"/>
      <c r="S79" s="67"/>
      <c r="T79" s="67"/>
      <c r="U79" s="67"/>
      <c r="V79" s="67"/>
      <c r="W79" s="67"/>
      <c r="X79" s="67"/>
      <c r="Y79" s="67"/>
      <c r="Z79" s="67"/>
      <c r="AA79" s="67"/>
      <c r="AB79" s="67"/>
      <c r="AC79" s="67"/>
      <c r="AD79" s="67"/>
    </row>
    <row r="80" spans="1:30" ht="33.5" customHeight="1">
      <c r="A80" s="195"/>
      <c r="B80" s="195"/>
      <c r="C80" s="195"/>
      <c r="D80" s="195"/>
      <c r="E80" s="195"/>
      <c r="F80" s="195"/>
      <c r="G80" s="195"/>
      <c r="H80" s="195"/>
      <c r="I80" s="67"/>
      <c r="J80" s="67"/>
      <c r="K80" s="67"/>
      <c r="L80" s="67"/>
      <c r="M80" s="67"/>
      <c r="N80" s="67"/>
      <c r="O80" s="67"/>
      <c r="P80" s="67"/>
      <c r="Q80" s="67"/>
      <c r="R80" s="67"/>
      <c r="S80" s="67"/>
      <c r="T80" s="67"/>
      <c r="U80" s="67"/>
      <c r="V80" s="67"/>
      <c r="W80" s="67"/>
      <c r="X80" s="67"/>
      <c r="Y80" s="67"/>
      <c r="Z80" s="67"/>
      <c r="AA80" s="67"/>
      <c r="AB80" s="67"/>
      <c r="AC80" s="67"/>
      <c r="AD80" s="67"/>
    </row>
    <row r="81" spans="1:32">
      <c r="A81" s="167"/>
      <c r="B81" s="167"/>
      <c r="C81" s="167"/>
      <c r="D81" s="167"/>
      <c r="E81" s="167"/>
      <c r="F81" s="167"/>
      <c r="G81" s="167"/>
      <c r="H81" s="167"/>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1:32">
      <c r="A82" s="168" t="s">
        <v>31</v>
      </c>
      <c r="B82" s="168"/>
      <c r="C82" s="167"/>
      <c r="D82" s="167"/>
      <c r="E82" s="167"/>
      <c r="F82" s="167"/>
      <c r="G82" s="167"/>
      <c r="H82" s="1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1:32">
      <c r="A83" s="167"/>
      <c r="B83" s="167"/>
      <c r="C83" s="167"/>
      <c r="D83" s="167"/>
      <c r="E83" s="167"/>
      <c r="F83" s="167"/>
      <c r="G83" s="167"/>
      <c r="H83" s="1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1:32">
      <c r="A84" s="167"/>
      <c r="B84" s="167"/>
      <c r="C84" s="167"/>
      <c r="D84" s="167"/>
      <c r="E84" s="167"/>
      <c r="F84" s="167"/>
      <c r="G84" s="167"/>
      <c r="H84" s="167"/>
      <c r="I84" s="67"/>
      <c r="J84" s="67"/>
      <c r="K84" s="67"/>
      <c r="L84" s="67"/>
      <c r="M84" s="67"/>
      <c r="N84" s="67"/>
      <c r="O84" s="67"/>
      <c r="P84" s="67"/>
      <c r="Q84" s="67"/>
      <c r="R84" s="67"/>
      <c r="S84" s="67"/>
      <c r="T84" s="67"/>
      <c r="U84" s="67"/>
      <c r="V84" s="67"/>
      <c r="W84" s="67"/>
      <c r="X84" s="67"/>
      <c r="Y84" s="67"/>
      <c r="Z84" s="67"/>
      <c r="AA84" s="67"/>
      <c r="AB84" s="67"/>
      <c r="AC84" s="67"/>
      <c r="AD84" s="67"/>
      <c r="AE84" s="67"/>
      <c r="AF84" s="67"/>
    </row>
    <row r="85" spans="1:32">
      <c r="A85" s="192" t="s">
        <v>32</v>
      </c>
      <c r="B85" s="192"/>
      <c r="C85" s="192"/>
      <c r="D85" s="167"/>
      <c r="E85" s="167"/>
      <c r="F85" s="167"/>
      <c r="G85" s="192" t="s">
        <v>112</v>
      </c>
      <c r="H85" s="192"/>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row>
    <row r="87" spans="1:3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row>
    <row r="88" spans="1:3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row>
    <row r="90" spans="1:3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row>
    <row r="91" spans="1:3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row>
    <row r="96" spans="1:3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row>
    <row r="97" spans="1:3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row>
    <row r="98" spans="1:3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row>
    <row r="99" spans="1:3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row>
    <row r="106" spans="1:3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row>
    <row r="107" spans="1:3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row>
    <row r="110" spans="1:3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row>
    <row r="111" spans="1:3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row>
    <row r="112" spans="1:3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row>
    <row r="113" spans="1:3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row>
    <row r="115" spans="1:3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row r="117" spans="1:3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row>
    <row r="118" spans="1:3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row>
    <row r="119" spans="1:3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row>
    <row r="120" spans="1:3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row>
    <row r="121" spans="1:3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row>
    <row r="122" spans="1:3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row>
    <row r="124" spans="1:3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row>
    <row r="125" spans="1:3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row>
    <row r="126" spans="1:3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row>
    <row r="127" spans="1:3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row>
    <row r="128" spans="1:3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row>
    <row r="129" spans="1:3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row>
    <row r="130" spans="1:3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row>
    <row r="131" spans="1:3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row>
    <row r="132" spans="1:3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row>
    <row r="133" spans="1:3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row>
    <row r="134" spans="1:3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row>
    <row r="135" spans="1:3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row>
    <row r="136" spans="1:3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row>
  </sheetData>
  <sheetProtection password="C931" sheet="1" objects="1" scenarios="1" selectLockedCells="1"/>
  <mergeCells count="4">
    <mergeCell ref="A85:C85"/>
    <mergeCell ref="G85:H85"/>
    <mergeCell ref="B5:C5"/>
    <mergeCell ref="A71:H80"/>
  </mergeCells>
  <phoneticPr fontId="28" type="noConversion"/>
  <hyperlinks>
    <hyperlink ref="J2" location="'DATA SHEET'!A1" display="back to input tab" xr:uid="{00000000-0004-0000-0500-000000000000}"/>
    <hyperlink ref="B1" location="'DATA SHEET'!A1" display="HIGHLANDS PRIME, INC." xr:uid="{00000000-0004-0000-0500-000001000000}"/>
  </hyperlinks>
  <printOptions horizontalCentered="1"/>
  <pageMargins left="0.7" right="0.7" top="0.75" bottom="0.75" header="0.3" footer="0.3"/>
  <pageSetup paperSize="7" scale="46" orientation="portrait"/>
  <headerFooter>
    <oddFooter>&amp;RPage &amp;P of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tabColor rgb="FF000099"/>
    <pageSetUpPr fitToPage="1"/>
  </sheetPr>
  <dimension ref="A1:I89"/>
  <sheetViews>
    <sheetView topLeftCell="A2" workbookViewId="0">
      <selection activeCell="H2" sqref="H2"/>
    </sheetView>
  </sheetViews>
  <sheetFormatPr baseColWidth="10" defaultColWidth="8.83203125" defaultRowHeight="15"/>
  <cols>
    <col min="1" max="1" width="18.6640625" style="16" customWidth="1"/>
    <col min="2" max="2" width="12.6640625" style="16" customWidth="1"/>
    <col min="3" max="5" width="15.6640625" style="16" customWidth="1"/>
    <col min="6" max="6" width="8.83203125" style="16"/>
    <col min="7" max="7" width="9.5" style="16" bestFit="1" customWidth="1"/>
    <col min="8" max="16384" width="8.83203125" style="16"/>
  </cols>
  <sheetData>
    <row r="1" spans="1:9" ht="20">
      <c r="B1" s="17" t="s">
        <v>3</v>
      </c>
      <c r="E1" s="18" t="s">
        <v>4</v>
      </c>
    </row>
    <row r="2" spans="1:9">
      <c r="B2" s="19" t="s">
        <v>33</v>
      </c>
      <c r="H2" s="73" t="s">
        <v>42</v>
      </c>
      <c r="I2" s="20"/>
    </row>
    <row r="3" spans="1:9">
      <c r="B3" s="19" t="s">
        <v>5</v>
      </c>
    </row>
    <row r="5" spans="1:9">
      <c r="A5" s="21" t="s">
        <v>0</v>
      </c>
      <c r="B5" s="196">
        <f>'DATA SHEET'!C7</f>
        <v>0</v>
      </c>
      <c r="C5" s="196"/>
      <c r="D5" s="22"/>
      <c r="E5" s="23"/>
    </row>
    <row r="6" spans="1:9">
      <c r="A6" s="24" t="s">
        <v>1</v>
      </c>
      <c r="B6" s="25">
        <f>VLOOKUP('DATA SHEET'!C9, 'Price List'!A1:C5, 1, FALSE)</f>
        <v>1016</v>
      </c>
      <c r="C6" s="25"/>
      <c r="D6" s="26"/>
      <c r="E6" s="27"/>
    </row>
    <row r="7" spans="1:9">
      <c r="A7" s="24" t="s">
        <v>6</v>
      </c>
      <c r="B7" s="28">
        <f>VLOOKUP('DATA SHEET'!C9, 'Price List'!A1:C5, 2, FALSE)</f>
        <v>76.239999999999995</v>
      </c>
      <c r="C7" s="28"/>
      <c r="D7" s="26"/>
      <c r="E7" s="27"/>
    </row>
    <row r="8" spans="1:9">
      <c r="A8" s="24" t="s">
        <v>40</v>
      </c>
      <c r="B8" s="29">
        <f>VLOOKUP('DATA SHEET'!C9, 'Price List'!A1:C5, 3, FALSE)</f>
        <v>8663200</v>
      </c>
      <c r="C8" s="29"/>
      <c r="D8" s="30"/>
      <c r="E8" s="27"/>
    </row>
    <row r="9" spans="1:9">
      <c r="A9" s="31" t="s">
        <v>7</v>
      </c>
      <c r="B9" s="32" t="s">
        <v>44</v>
      </c>
      <c r="C9" s="32"/>
      <c r="D9" s="33"/>
      <c r="E9" s="34"/>
    </row>
    <row r="10" spans="1:9">
      <c r="D10" s="35"/>
      <c r="E10" s="35"/>
    </row>
    <row r="11" spans="1:9">
      <c r="A11" s="19" t="s">
        <v>8</v>
      </c>
      <c r="D11" s="36"/>
      <c r="E11" s="35"/>
    </row>
    <row r="12" spans="1:9">
      <c r="A12" s="37" t="s">
        <v>39</v>
      </c>
      <c r="C12" s="8">
        <f>B8-1000000</f>
        <v>7663200</v>
      </c>
      <c r="D12" s="36"/>
      <c r="E12" s="35"/>
    </row>
    <row r="13" spans="1:9">
      <c r="A13" s="37" t="s">
        <v>43</v>
      </c>
      <c r="B13" s="9">
        <f>+VLOOKUP(B6,'Price List'!A1:D5,4,)</f>
        <v>0</v>
      </c>
      <c r="C13" s="8">
        <f>IF(B13&gt;VLOOKUP(B6,'Price List'!A1:D5,4,0),"beyond maximum discount",(C12*B13))</f>
        <v>0</v>
      </c>
      <c r="D13" s="36"/>
      <c r="E13" s="35"/>
    </row>
    <row r="14" spans="1:9" ht="16" thickBot="1">
      <c r="A14" s="19" t="s">
        <v>34</v>
      </c>
      <c r="B14" s="19"/>
      <c r="C14" s="13">
        <f>C12-C13</f>
        <v>7663200</v>
      </c>
      <c r="D14" s="38"/>
      <c r="E14" s="39"/>
      <c r="F14" s="40"/>
    </row>
    <row r="15" spans="1:9" ht="16" thickTop="1">
      <c r="B15" s="41"/>
      <c r="C15" s="14"/>
      <c r="D15" s="39"/>
      <c r="E15" s="42"/>
    </row>
    <row r="16" spans="1:9">
      <c r="A16" s="58" t="s">
        <v>9</v>
      </c>
      <c r="B16" s="58" t="s">
        <v>10</v>
      </c>
      <c r="C16" s="59" t="s">
        <v>11</v>
      </c>
      <c r="D16" s="59" t="s">
        <v>12</v>
      </c>
      <c r="E16" s="60" t="s">
        <v>13</v>
      </c>
    </row>
    <row r="17" spans="1:7">
      <c r="A17" s="61">
        <v>0</v>
      </c>
      <c r="B17" s="62">
        <f>'DATA SHEET'!C10</f>
        <v>76.239999999999995</v>
      </c>
      <c r="C17" s="43" t="s">
        <v>14</v>
      </c>
      <c r="D17" s="10">
        <v>100000</v>
      </c>
      <c r="E17" s="63">
        <f>C14-D17</f>
        <v>7563200</v>
      </c>
    </row>
    <row r="18" spans="1:7">
      <c r="A18" s="64">
        <v>1</v>
      </c>
      <c r="B18" s="65">
        <f>EDATE(B17,1)</f>
        <v>107</v>
      </c>
      <c r="C18" s="44" t="s">
        <v>45</v>
      </c>
      <c r="D18" s="11">
        <f>ROUND(((C14*1)-D17)/60,2)</f>
        <v>126053.33</v>
      </c>
      <c r="E18" s="66">
        <f>E17-D18</f>
        <v>7437146.6699999999</v>
      </c>
      <c r="G18" s="69"/>
    </row>
    <row r="19" spans="1:7">
      <c r="A19" s="64">
        <v>2</v>
      </c>
      <c r="B19" s="65">
        <f t="shared" ref="B19:B77" si="0">EDATE(B18,1)</f>
        <v>137</v>
      </c>
      <c r="C19" s="44" t="s">
        <v>46</v>
      </c>
      <c r="D19" s="11">
        <f>D18</f>
        <v>126053.33</v>
      </c>
      <c r="E19" s="66">
        <f t="shared" ref="E19:E77" si="1">E18-D19</f>
        <v>7311093.3399999999</v>
      </c>
    </row>
    <row r="20" spans="1:7">
      <c r="A20" s="64">
        <v>3</v>
      </c>
      <c r="B20" s="65">
        <f t="shared" si="0"/>
        <v>168</v>
      </c>
      <c r="C20" s="44" t="s">
        <v>47</v>
      </c>
      <c r="D20" s="11">
        <f t="shared" ref="D20:D23" si="2">D19</f>
        <v>126053.33</v>
      </c>
      <c r="E20" s="66">
        <f t="shared" si="1"/>
        <v>7185040.0099999998</v>
      </c>
    </row>
    <row r="21" spans="1:7">
      <c r="A21" s="64">
        <v>4</v>
      </c>
      <c r="B21" s="65">
        <f t="shared" si="0"/>
        <v>198</v>
      </c>
      <c r="C21" s="44" t="s">
        <v>48</v>
      </c>
      <c r="D21" s="11">
        <f t="shared" si="2"/>
        <v>126053.33</v>
      </c>
      <c r="E21" s="66">
        <f t="shared" si="1"/>
        <v>7058986.6799999997</v>
      </c>
    </row>
    <row r="22" spans="1:7">
      <c r="A22" s="64">
        <v>5</v>
      </c>
      <c r="B22" s="65">
        <f t="shared" si="0"/>
        <v>229</v>
      </c>
      <c r="C22" s="44" t="s">
        <v>49</v>
      </c>
      <c r="D22" s="11">
        <f t="shared" si="2"/>
        <v>126053.33</v>
      </c>
      <c r="E22" s="66">
        <f t="shared" si="1"/>
        <v>6932933.3499999996</v>
      </c>
    </row>
    <row r="23" spans="1:7">
      <c r="A23" s="64">
        <v>6</v>
      </c>
      <c r="B23" s="65">
        <f t="shared" si="0"/>
        <v>260</v>
      </c>
      <c r="C23" s="44" t="s">
        <v>50</v>
      </c>
      <c r="D23" s="11">
        <f t="shared" si="2"/>
        <v>126053.33</v>
      </c>
      <c r="E23" s="66">
        <f t="shared" si="1"/>
        <v>6806880.0199999996</v>
      </c>
    </row>
    <row r="24" spans="1:7">
      <c r="A24" s="64">
        <v>7</v>
      </c>
      <c r="B24" s="65">
        <f t="shared" si="0"/>
        <v>290</v>
      </c>
      <c r="C24" s="44" t="s">
        <v>51</v>
      </c>
      <c r="D24" s="68">
        <f>D23</f>
        <v>126053.33</v>
      </c>
      <c r="E24" s="66">
        <f t="shared" si="1"/>
        <v>6680826.6899999995</v>
      </c>
      <c r="G24" s="69"/>
    </row>
    <row r="25" spans="1:7">
      <c r="A25" s="64">
        <v>8</v>
      </c>
      <c r="B25" s="65">
        <f t="shared" si="0"/>
        <v>321</v>
      </c>
      <c r="C25" s="44" t="s">
        <v>52</v>
      </c>
      <c r="D25" s="11">
        <f>D24</f>
        <v>126053.33</v>
      </c>
      <c r="E25" s="66">
        <f t="shared" si="1"/>
        <v>6554773.3599999994</v>
      </c>
    </row>
    <row r="26" spans="1:7">
      <c r="A26" s="64">
        <v>9</v>
      </c>
      <c r="B26" s="65">
        <f t="shared" si="0"/>
        <v>351</v>
      </c>
      <c r="C26" s="44" t="s">
        <v>53</v>
      </c>
      <c r="D26" s="11">
        <f t="shared" ref="D26:D77" si="3">D25</f>
        <v>126053.33</v>
      </c>
      <c r="E26" s="66">
        <f t="shared" si="1"/>
        <v>6428720.0299999993</v>
      </c>
    </row>
    <row r="27" spans="1:7">
      <c r="A27" s="64">
        <v>5</v>
      </c>
      <c r="B27" s="65">
        <f t="shared" si="0"/>
        <v>382</v>
      </c>
      <c r="C27" s="44" t="s">
        <v>54</v>
      </c>
      <c r="D27" s="11">
        <f t="shared" si="3"/>
        <v>126053.33</v>
      </c>
      <c r="E27" s="66">
        <f t="shared" si="1"/>
        <v>6302666.6999999993</v>
      </c>
    </row>
    <row r="28" spans="1:7">
      <c r="A28" s="64">
        <v>6</v>
      </c>
      <c r="B28" s="65">
        <f t="shared" si="0"/>
        <v>413</v>
      </c>
      <c r="C28" s="44" t="s">
        <v>55</v>
      </c>
      <c r="D28" s="11">
        <f t="shared" si="3"/>
        <v>126053.33</v>
      </c>
      <c r="E28" s="66">
        <f t="shared" si="1"/>
        <v>6176613.3699999992</v>
      </c>
    </row>
    <row r="29" spans="1:7">
      <c r="A29" s="64">
        <v>7</v>
      </c>
      <c r="B29" s="65">
        <f t="shared" si="0"/>
        <v>441</v>
      </c>
      <c r="C29" s="44" t="s">
        <v>56</v>
      </c>
      <c r="D29" s="11">
        <f t="shared" si="3"/>
        <v>126053.33</v>
      </c>
      <c r="E29" s="66">
        <f t="shared" si="1"/>
        <v>6050560.0399999991</v>
      </c>
    </row>
    <row r="30" spans="1:7">
      <c r="A30" s="64">
        <v>8</v>
      </c>
      <c r="B30" s="65">
        <f t="shared" si="0"/>
        <v>472</v>
      </c>
      <c r="C30" s="44" t="s">
        <v>57</v>
      </c>
      <c r="D30" s="11">
        <f t="shared" si="3"/>
        <v>126053.33</v>
      </c>
      <c r="E30" s="66">
        <f t="shared" si="1"/>
        <v>5924506.709999999</v>
      </c>
    </row>
    <row r="31" spans="1:7">
      <c r="A31" s="64">
        <v>9</v>
      </c>
      <c r="B31" s="65">
        <f t="shared" si="0"/>
        <v>502</v>
      </c>
      <c r="C31" s="44" t="s">
        <v>58</v>
      </c>
      <c r="D31" s="11">
        <f t="shared" si="3"/>
        <v>126053.33</v>
      </c>
      <c r="E31" s="66">
        <f t="shared" si="1"/>
        <v>5798453.379999999</v>
      </c>
    </row>
    <row r="32" spans="1:7">
      <c r="A32" s="64">
        <v>10</v>
      </c>
      <c r="B32" s="65">
        <f t="shared" si="0"/>
        <v>533</v>
      </c>
      <c r="C32" s="44" t="s">
        <v>59</v>
      </c>
      <c r="D32" s="11">
        <f t="shared" si="3"/>
        <v>126053.33</v>
      </c>
      <c r="E32" s="66">
        <f t="shared" si="1"/>
        <v>5672400.0499999989</v>
      </c>
    </row>
    <row r="33" spans="1:5">
      <c r="A33" s="64">
        <v>11</v>
      </c>
      <c r="B33" s="65">
        <f t="shared" si="0"/>
        <v>563</v>
      </c>
      <c r="C33" s="44" t="s">
        <v>60</v>
      </c>
      <c r="D33" s="11">
        <f t="shared" si="3"/>
        <v>126053.33</v>
      </c>
      <c r="E33" s="66">
        <f t="shared" si="1"/>
        <v>5546346.7199999988</v>
      </c>
    </row>
    <row r="34" spans="1:5">
      <c r="A34" s="64">
        <v>12</v>
      </c>
      <c r="B34" s="65">
        <f t="shared" si="0"/>
        <v>594</v>
      </c>
      <c r="C34" s="44" t="s">
        <v>61</v>
      </c>
      <c r="D34" s="11">
        <f t="shared" si="3"/>
        <v>126053.33</v>
      </c>
      <c r="E34" s="66">
        <f t="shared" si="1"/>
        <v>5420293.3899999987</v>
      </c>
    </row>
    <row r="35" spans="1:5">
      <c r="A35" s="64">
        <v>13</v>
      </c>
      <c r="B35" s="65">
        <f t="shared" si="0"/>
        <v>625</v>
      </c>
      <c r="C35" s="44" t="s">
        <v>62</v>
      </c>
      <c r="D35" s="11">
        <f t="shared" si="3"/>
        <v>126053.33</v>
      </c>
      <c r="E35" s="66">
        <f t="shared" si="1"/>
        <v>5294240.0599999987</v>
      </c>
    </row>
    <row r="36" spans="1:5">
      <c r="A36" s="64">
        <v>14</v>
      </c>
      <c r="B36" s="65">
        <f t="shared" si="0"/>
        <v>655</v>
      </c>
      <c r="C36" s="44" t="s">
        <v>63</v>
      </c>
      <c r="D36" s="11">
        <f t="shared" si="3"/>
        <v>126053.33</v>
      </c>
      <c r="E36" s="66">
        <f t="shared" si="1"/>
        <v>5168186.7299999986</v>
      </c>
    </row>
    <row r="37" spans="1:5">
      <c r="A37" s="64">
        <v>15</v>
      </c>
      <c r="B37" s="65">
        <f t="shared" si="0"/>
        <v>686</v>
      </c>
      <c r="C37" s="44" t="s">
        <v>64</v>
      </c>
      <c r="D37" s="11">
        <f t="shared" si="3"/>
        <v>126053.33</v>
      </c>
      <c r="E37" s="66">
        <f t="shared" si="1"/>
        <v>5042133.3999999985</v>
      </c>
    </row>
    <row r="38" spans="1:5">
      <c r="A38" s="64">
        <v>16</v>
      </c>
      <c r="B38" s="65">
        <f t="shared" si="0"/>
        <v>716</v>
      </c>
      <c r="C38" s="44" t="s">
        <v>65</v>
      </c>
      <c r="D38" s="11">
        <f t="shared" si="3"/>
        <v>126053.33</v>
      </c>
      <c r="E38" s="66">
        <f t="shared" si="1"/>
        <v>4916080.0699999984</v>
      </c>
    </row>
    <row r="39" spans="1:5">
      <c r="A39" s="64">
        <v>17</v>
      </c>
      <c r="B39" s="65">
        <f t="shared" si="0"/>
        <v>747</v>
      </c>
      <c r="C39" s="44" t="s">
        <v>66</v>
      </c>
      <c r="D39" s="11">
        <f t="shared" si="3"/>
        <v>126053.33</v>
      </c>
      <c r="E39" s="66">
        <f t="shared" si="1"/>
        <v>4790026.7399999984</v>
      </c>
    </row>
    <row r="40" spans="1:5">
      <c r="A40" s="64">
        <v>18</v>
      </c>
      <c r="B40" s="65">
        <f t="shared" si="0"/>
        <v>778</v>
      </c>
      <c r="C40" s="44" t="s">
        <v>67</v>
      </c>
      <c r="D40" s="11">
        <f t="shared" si="3"/>
        <v>126053.33</v>
      </c>
      <c r="E40" s="66">
        <f t="shared" si="1"/>
        <v>4663973.4099999983</v>
      </c>
    </row>
    <row r="41" spans="1:5">
      <c r="A41" s="64">
        <v>19</v>
      </c>
      <c r="B41" s="65">
        <f t="shared" si="0"/>
        <v>806</v>
      </c>
      <c r="C41" s="44" t="s">
        <v>68</v>
      </c>
      <c r="D41" s="11">
        <f t="shared" si="3"/>
        <v>126053.33</v>
      </c>
      <c r="E41" s="66">
        <f t="shared" si="1"/>
        <v>4537920.0799999982</v>
      </c>
    </row>
    <row r="42" spans="1:5">
      <c r="A42" s="64">
        <v>20</v>
      </c>
      <c r="B42" s="65">
        <f t="shared" si="0"/>
        <v>837</v>
      </c>
      <c r="C42" s="44" t="s">
        <v>69</v>
      </c>
      <c r="D42" s="11">
        <f t="shared" si="3"/>
        <v>126053.33</v>
      </c>
      <c r="E42" s="66">
        <f t="shared" si="1"/>
        <v>4411866.7499999981</v>
      </c>
    </row>
    <row r="43" spans="1:5">
      <c r="A43" s="64">
        <v>21</v>
      </c>
      <c r="B43" s="65">
        <f t="shared" si="0"/>
        <v>867</v>
      </c>
      <c r="C43" s="44" t="s">
        <v>70</v>
      </c>
      <c r="D43" s="11">
        <f t="shared" si="3"/>
        <v>126053.33</v>
      </c>
      <c r="E43" s="66">
        <f t="shared" si="1"/>
        <v>4285813.4199999981</v>
      </c>
    </row>
    <row r="44" spans="1:5">
      <c r="A44" s="64">
        <v>22</v>
      </c>
      <c r="B44" s="65">
        <f t="shared" si="0"/>
        <v>898</v>
      </c>
      <c r="C44" s="44" t="s">
        <v>71</v>
      </c>
      <c r="D44" s="11">
        <f t="shared" si="3"/>
        <v>126053.33</v>
      </c>
      <c r="E44" s="66">
        <f t="shared" si="1"/>
        <v>4159760.089999998</v>
      </c>
    </row>
    <row r="45" spans="1:5">
      <c r="A45" s="64">
        <v>23</v>
      </c>
      <c r="B45" s="65">
        <f t="shared" si="0"/>
        <v>928</v>
      </c>
      <c r="C45" s="44" t="s">
        <v>72</v>
      </c>
      <c r="D45" s="11">
        <f t="shared" si="3"/>
        <v>126053.33</v>
      </c>
      <c r="E45" s="66">
        <f t="shared" si="1"/>
        <v>4033706.7599999979</v>
      </c>
    </row>
    <row r="46" spans="1:5">
      <c r="A46" s="64">
        <v>24</v>
      </c>
      <c r="B46" s="65">
        <f t="shared" si="0"/>
        <v>959</v>
      </c>
      <c r="C46" s="44" t="s">
        <v>73</v>
      </c>
      <c r="D46" s="11">
        <f t="shared" si="3"/>
        <v>126053.33</v>
      </c>
      <c r="E46" s="66">
        <f t="shared" si="1"/>
        <v>3907653.4299999978</v>
      </c>
    </row>
    <row r="47" spans="1:5">
      <c r="A47" s="64">
        <v>25</v>
      </c>
      <c r="B47" s="65">
        <f t="shared" si="0"/>
        <v>990</v>
      </c>
      <c r="C47" s="44" t="s">
        <v>74</v>
      </c>
      <c r="D47" s="11">
        <f t="shared" si="3"/>
        <v>126053.33</v>
      </c>
      <c r="E47" s="66">
        <f t="shared" si="1"/>
        <v>3781600.0999999978</v>
      </c>
    </row>
    <row r="48" spans="1:5">
      <c r="A48" s="64">
        <v>26</v>
      </c>
      <c r="B48" s="65">
        <f t="shared" si="0"/>
        <v>1020</v>
      </c>
      <c r="C48" s="44" t="s">
        <v>75</v>
      </c>
      <c r="D48" s="11">
        <f t="shared" si="3"/>
        <v>126053.33</v>
      </c>
      <c r="E48" s="66">
        <f t="shared" si="1"/>
        <v>3655546.7699999977</v>
      </c>
    </row>
    <row r="49" spans="1:5">
      <c r="A49" s="64">
        <v>27</v>
      </c>
      <c r="B49" s="65">
        <f t="shared" si="0"/>
        <v>1051</v>
      </c>
      <c r="C49" s="44" t="s">
        <v>76</v>
      </c>
      <c r="D49" s="11">
        <f t="shared" si="3"/>
        <v>126053.33</v>
      </c>
      <c r="E49" s="66">
        <f t="shared" si="1"/>
        <v>3529493.4399999976</v>
      </c>
    </row>
    <row r="50" spans="1:5">
      <c r="A50" s="64">
        <v>28</v>
      </c>
      <c r="B50" s="65">
        <f t="shared" si="0"/>
        <v>1081</v>
      </c>
      <c r="C50" s="44" t="s">
        <v>77</v>
      </c>
      <c r="D50" s="11">
        <f t="shared" si="3"/>
        <v>126053.33</v>
      </c>
      <c r="E50" s="66">
        <f t="shared" si="1"/>
        <v>3403440.1099999975</v>
      </c>
    </row>
    <row r="51" spans="1:5">
      <c r="A51" s="64">
        <v>29</v>
      </c>
      <c r="B51" s="65">
        <f t="shared" si="0"/>
        <v>1112</v>
      </c>
      <c r="C51" s="44" t="s">
        <v>78</v>
      </c>
      <c r="D51" s="11">
        <f t="shared" si="3"/>
        <v>126053.33</v>
      </c>
      <c r="E51" s="66">
        <f t="shared" si="1"/>
        <v>3277386.7799999975</v>
      </c>
    </row>
    <row r="52" spans="1:5">
      <c r="A52" s="64">
        <v>30</v>
      </c>
      <c r="B52" s="65">
        <f t="shared" si="0"/>
        <v>1143</v>
      </c>
      <c r="C52" s="44" t="s">
        <v>79</v>
      </c>
      <c r="D52" s="11">
        <f t="shared" si="3"/>
        <v>126053.33</v>
      </c>
      <c r="E52" s="66">
        <f t="shared" si="1"/>
        <v>3151333.4499999974</v>
      </c>
    </row>
    <row r="53" spans="1:5">
      <c r="A53" s="64">
        <v>31</v>
      </c>
      <c r="B53" s="65">
        <f t="shared" si="0"/>
        <v>1171</v>
      </c>
      <c r="C53" s="44" t="s">
        <v>80</v>
      </c>
      <c r="D53" s="11">
        <f t="shared" si="3"/>
        <v>126053.33</v>
      </c>
      <c r="E53" s="66">
        <f t="shared" si="1"/>
        <v>3025280.1199999973</v>
      </c>
    </row>
    <row r="54" spans="1:5">
      <c r="A54" s="64">
        <v>32</v>
      </c>
      <c r="B54" s="65">
        <f t="shared" si="0"/>
        <v>1202</v>
      </c>
      <c r="C54" s="44" t="s">
        <v>81</v>
      </c>
      <c r="D54" s="11">
        <f t="shared" si="3"/>
        <v>126053.33</v>
      </c>
      <c r="E54" s="66">
        <f t="shared" si="1"/>
        <v>2899226.7899999972</v>
      </c>
    </row>
    <row r="55" spans="1:5">
      <c r="A55" s="64">
        <v>33</v>
      </c>
      <c r="B55" s="65">
        <f t="shared" si="0"/>
        <v>1232</v>
      </c>
      <c r="C55" s="44" t="s">
        <v>82</v>
      </c>
      <c r="D55" s="11">
        <f t="shared" si="3"/>
        <v>126053.33</v>
      </c>
      <c r="E55" s="66">
        <f t="shared" si="1"/>
        <v>2773173.4599999972</v>
      </c>
    </row>
    <row r="56" spans="1:5">
      <c r="A56" s="64">
        <v>34</v>
      </c>
      <c r="B56" s="65">
        <f t="shared" si="0"/>
        <v>1263</v>
      </c>
      <c r="C56" s="44" t="s">
        <v>83</v>
      </c>
      <c r="D56" s="11">
        <f t="shared" si="3"/>
        <v>126053.33</v>
      </c>
      <c r="E56" s="66">
        <f t="shared" si="1"/>
        <v>2647120.1299999971</v>
      </c>
    </row>
    <row r="57" spans="1:5">
      <c r="A57" s="64">
        <v>35</v>
      </c>
      <c r="B57" s="65">
        <f t="shared" si="0"/>
        <v>1293</v>
      </c>
      <c r="C57" s="44" t="s">
        <v>84</v>
      </c>
      <c r="D57" s="11">
        <f t="shared" si="3"/>
        <v>126053.33</v>
      </c>
      <c r="E57" s="66">
        <f t="shared" si="1"/>
        <v>2521066.799999997</v>
      </c>
    </row>
    <row r="58" spans="1:5">
      <c r="A58" s="64">
        <v>36</v>
      </c>
      <c r="B58" s="65">
        <f t="shared" si="0"/>
        <v>1324</v>
      </c>
      <c r="C58" s="44" t="s">
        <v>85</v>
      </c>
      <c r="D58" s="11">
        <f t="shared" si="3"/>
        <v>126053.33</v>
      </c>
      <c r="E58" s="66">
        <f t="shared" si="1"/>
        <v>2395013.4699999969</v>
      </c>
    </row>
    <row r="59" spans="1:5">
      <c r="A59" s="64">
        <v>37</v>
      </c>
      <c r="B59" s="65">
        <f t="shared" si="0"/>
        <v>1355</v>
      </c>
      <c r="C59" s="44" t="s">
        <v>86</v>
      </c>
      <c r="D59" s="11">
        <f t="shared" si="3"/>
        <v>126053.33</v>
      </c>
      <c r="E59" s="66">
        <f t="shared" si="1"/>
        <v>2268960.1399999969</v>
      </c>
    </row>
    <row r="60" spans="1:5">
      <c r="A60" s="64">
        <v>38</v>
      </c>
      <c r="B60" s="65">
        <f t="shared" si="0"/>
        <v>1385</v>
      </c>
      <c r="C60" s="44" t="s">
        <v>87</v>
      </c>
      <c r="D60" s="11">
        <f t="shared" si="3"/>
        <v>126053.33</v>
      </c>
      <c r="E60" s="66">
        <f t="shared" si="1"/>
        <v>2142906.8099999968</v>
      </c>
    </row>
    <row r="61" spans="1:5">
      <c r="A61" s="64">
        <v>39</v>
      </c>
      <c r="B61" s="65">
        <f t="shared" si="0"/>
        <v>1416</v>
      </c>
      <c r="C61" s="44" t="s">
        <v>88</v>
      </c>
      <c r="D61" s="11">
        <f t="shared" si="3"/>
        <v>126053.33</v>
      </c>
      <c r="E61" s="66">
        <f t="shared" si="1"/>
        <v>2016853.4799999967</v>
      </c>
    </row>
    <row r="62" spans="1:5">
      <c r="A62" s="64">
        <v>40</v>
      </c>
      <c r="B62" s="65">
        <f t="shared" si="0"/>
        <v>1446</v>
      </c>
      <c r="C62" s="44" t="s">
        <v>89</v>
      </c>
      <c r="D62" s="11">
        <f t="shared" si="3"/>
        <v>126053.33</v>
      </c>
      <c r="E62" s="66">
        <f t="shared" si="1"/>
        <v>1890800.1499999966</v>
      </c>
    </row>
    <row r="63" spans="1:5">
      <c r="A63" s="64">
        <v>41</v>
      </c>
      <c r="B63" s="65">
        <f t="shared" si="0"/>
        <v>1477</v>
      </c>
      <c r="C63" s="44" t="s">
        <v>90</v>
      </c>
      <c r="D63" s="11">
        <f t="shared" si="3"/>
        <v>126053.33</v>
      </c>
      <c r="E63" s="66">
        <f t="shared" si="1"/>
        <v>1764746.8199999966</v>
      </c>
    </row>
    <row r="64" spans="1:5">
      <c r="A64" s="64">
        <v>42</v>
      </c>
      <c r="B64" s="65">
        <f t="shared" si="0"/>
        <v>1508</v>
      </c>
      <c r="C64" s="44" t="s">
        <v>91</v>
      </c>
      <c r="D64" s="11">
        <f t="shared" si="3"/>
        <v>126053.33</v>
      </c>
      <c r="E64" s="66">
        <f t="shared" si="1"/>
        <v>1638693.4899999965</v>
      </c>
    </row>
    <row r="65" spans="1:5">
      <c r="A65" s="64">
        <v>43</v>
      </c>
      <c r="B65" s="65">
        <f t="shared" si="0"/>
        <v>1537</v>
      </c>
      <c r="C65" s="44" t="s">
        <v>92</v>
      </c>
      <c r="D65" s="11">
        <f t="shared" si="3"/>
        <v>126053.33</v>
      </c>
      <c r="E65" s="71">
        <f t="shared" si="1"/>
        <v>1512640.1599999964</v>
      </c>
    </row>
    <row r="66" spans="1:5">
      <c r="A66" s="64">
        <v>44</v>
      </c>
      <c r="B66" s="65">
        <f t="shared" si="0"/>
        <v>1568</v>
      </c>
      <c r="C66" s="44" t="s">
        <v>93</v>
      </c>
      <c r="D66" s="11">
        <f t="shared" si="3"/>
        <v>126053.33</v>
      </c>
      <c r="E66" s="15">
        <f t="shared" si="1"/>
        <v>1386586.8299999963</v>
      </c>
    </row>
    <row r="67" spans="1:5">
      <c r="A67" s="64">
        <v>45</v>
      </c>
      <c r="B67" s="65">
        <f t="shared" si="0"/>
        <v>1598</v>
      </c>
      <c r="C67" s="44" t="s">
        <v>94</v>
      </c>
      <c r="D67" s="11">
        <f t="shared" si="3"/>
        <v>126053.33</v>
      </c>
      <c r="E67" s="12">
        <f t="shared" si="1"/>
        <v>1260533.4999999963</v>
      </c>
    </row>
    <row r="68" spans="1:5">
      <c r="A68" s="64">
        <v>46</v>
      </c>
      <c r="B68" s="65">
        <f t="shared" si="0"/>
        <v>1629</v>
      </c>
      <c r="C68" s="44" t="s">
        <v>95</v>
      </c>
      <c r="D68" s="11">
        <f t="shared" si="3"/>
        <v>126053.33</v>
      </c>
      <c r="E68" s="72">
        <f t="shared" si="1"/>
        <v>1134480.1699999962</v>
      </c>
    </row>
    <row r="69" spans="1:5">
      <c r="A69" s="64">
        <v>47</v>
      </c>
      <c r="B69" s="65">
        <f t="shared" si="0"/>
        <v>1659</v>
      </c>
      <c r="C69" s="44" t="s">
        <v>96</v>
      </c>
      <c r="D69" s="11">
        <f t="shared" si="3"/>
        <v>126053.33</v>
      </c>
      <c r="E69" s="12">
        <f t="shared" si="1"/>
        <v>1008426.8399999962</v>
      </c>
    </row>
    <row r="70" spans="1:5">
      <c r="A70" s="64">
        <v>48</v>
      </c>
      <c r="B70" s="65">
        <f t="shared" si="0"/>
        <v>1690</v>
      </c>
      <c r="C70" s="44" t="s">
        <v>97</v>
      </c>
      <c r="D70" s="11">
        <f t="shared" si="3"/>
        <v>126053.33</v>
      </c>
      <c r="E70" s="52">
        <f t="shared" si="1"/>
        <v>882373.50999999628</v>
      </c>
    </row>
    <row r="71" spans="1:5">
      <c r="A71" s="64">
        <v>49</v>
      </c>
      <c r="B71" s="65">
        <f t="shared" si="0"/>
        <v>1721</v>
      </c>
      <c r="C71" s="44" t="s">
        <v>98</v>
      </c>
      <c r="D71" s="11">
        <f t="shared" si="3"/>
        <v>126053.33</v>
      </c>
      <c r="E71" s="72">
        <f t="shared" si="1"/>
        <v>756320.17999999633</v>
      </c>
    </row>
    <row r="72" spans="1:5">
      <c r="A72" s="64">
        <v>50</v>
      </c>
      <c r="B72" s="65">
        <f t="shared" si="0"/>
        <v>1751</v>
      </c>
      <c r="C72" s="44" t="s">
        <v>99</v>
      </c>
      <c r="D72" s="11">
        <f t="shared" si="3"/>
        <v>126053.33</v>
      </c>
      <c r="E72" s="15">
        <f t="shared" si="1"/>
        <v>630266.84999999637</v>
      </c>
    </row>
    <row r="73" spans="1:5">
      <c r="A73" s="64">
        <v>51</v>
      </c>
      <c r="B73" s="65">
        <f t="shared" si="0"/>
        <v>1782</v>
      </c>
      <c r="C73" s="44" t="s">
        <v>100</v>
      </c>
      <c r="D73" s="11">
        <f t="shared" si="3"/>
        <v>126053.33</v>
      </c>
      <c r="E73" s="12">
        <f t="shared" si="1"/>
        <v>504213.51999999635</v>
      </c>
    </row>
    <row r="74" spans="1:5">
      <c r="A74" s="64">
        <v>52</v>
      </c>
      <c r="B74" s="65">
        <f t="shared" si="0"/>
        <v>1812</v>
      </c>
      <c r="C74" s="44" t="s">
        <v>101</v>
      </c>
      <c r="D74" s="11">
        <f t="shared" si="3"/>
        <v>126053.33</v>
      </c>
      <c r="E74" s="72">
        <f t="shared" si="1"/>
        <v>378160.18999999634</v>
      </c>
    </row>
    <row r="75" spans="1:5">
      <c r="A75" s="64">
        <v>53</v>
      </c>
      <c r="B75" s="65">
        <f t="shared" si="0"/>
        <v>1843</v>
      </c>
      <c r="C75" s="44" t="s">
        <v>102</v>
      </c>
      <c r="D75" s="11">
        <f t="shared" si="3"/>
        <v>126053.33</v>
      </c>
      <c r="E75" s="12">
        <f t="shared" si="1"/>
        <v>252106.85999999632</v>
      </c>
    </row>
    <row r="76" spans="1:5">
      <c r="A76" s="64">
        <v>54</v>
      </c>
      <c r="B76" s="65">
        <f t="shared" si="0"/>
        <v>1874</v>
      </c>
      <c r="C76" s="44" t="s">
        <v>103</v>
      </c>
      <c r="D76" s="11">
        <f t="shared" si="3"/>
        <v>126053.33</v>
      </c>
      <c r="E76" s="72">
        <f t="shared" si="1"/>
        <v>126053.52999999632</v>
      </c>
    </row>
    <row r="77" spans="1:5">
      <c r="A77" s="64">
        <v>55</v>
      </c>
      <c r="B77" s="65">
        <f t="shared" si="0"/>
        <v>1902</v>
      </c>
      <c r="C77" s="44" t="s">
        <v>104</v>
      </c>
      <c r="D77" s="11">
        <f t="shared" si="3"/>
        <v>126053.33</v>
      </c>
      <c r="E77" s="45">
        <f t="shared" si="1"/>
        <v>0.19999999631545506</v>
      </c>
    </row>
    <row r="78" spans="1:5">
      <c r="A78" s="53"/>
      <c r="B78" s="54"/>
      <c r="C78" s="55" t="s">
        <v>27</v>
      </c>
      <c r="D78" s="56">
        <f>SUM(D17:D77)</f>
        <v>7663199.8000000035</v>
      </c>
      <c r="E78" s="57"/>
    </row>
    <row r="79" spans="1:5">
      <c r="A79" s="46" t="s">
        <v>28</v>
      </c>
      <c r="B79" s="47"/>
      <c r="D79" s="8"/>
    </row>
    <row r="80" spans="1:5">
      <c r="A80" s="48" t="s">
        <v>36</v>
      </c>
      <c r="D80" s="8"/>
    </row>
    <row r="81" spans="1:4">
      <c r="A81" s="48" t="s">
        <v>37</v>
      </c>
      <c r="D81" s="8"/>
    </row>
    <row r="82" spans="1:4">
      <c r="A82" s="48" t="s">
        <v>38</v>
      </c>
    </row>
    <row r="83" spans="1:4">
      <c r="A83" s="48" t="s">
        <v>29</v>
      </c>
    </row>
    <row r="84" spans="1:4">
      <c r="A84" s="48" t="s">
        <v>30</v>
      </c>
    </row>
    <row r="85" spans="1:4" ht="15" customHeight="1">
      <c r="A85" s="48"/>
    </row>
    <row r="86" spans="1:4">
      <c r="A86" s="37" t="s">
        <v>31</v>
      </c>
    </row>
    <row r="88" spans="1:4">
      <c r="A88" s="49"/>
      <c r="D88" s="49"/>
    </row>
    <row r="89" spans="1:4">
      <c r="A89" s="50" t="s">
        <v>32</v>
      </c>
      <c r="D89" s="50" t="s">
        <v>32</v>
      </c>
    </row>
  </sheetData>
  <sheetProtection algorithmName="SHA-512" hashValue="kXrlF2D2ZCx0V4GGdVHHpwaSJsu0l+CnwU11uwMohipNvRxiVJI7bCqpXtf/wKHolUuivS03pYJ4ASdQOsgqaA==" saltValue="VZVOfJYvO7XVrOpV8pz17g==" spinCount="100000" sheet="1" objects="1" scenarios="1" selectLockedCells="1"/>
  <mergeCells count="1">
    <mergeCell ref="B5:C5"/>
  </mergeCells>
  <hyperlinks>
    <hyperlink ref="B1" location="'DATA SHEET'!A1" display="HIGHLANDS PRIME, INC." xr:uid="{00000000-0004-0000-0600-000000000000}"/>
    <hyperlink ref="H2" location="'DATA SHEET'!A1" display="back to input tab" xr:uid="{00000000-0004-0000-0600-000001000000}"/>
  </hyperlinks>
  <printOptions horizontalCentered="1"/>
  <pageMargins left="0.7" right="0.7" top="0.75" bottom="0.75" header="0.3" footer="0.3"/>
  <pageSetup paperSize="258" scale="70" orientation="portrait"/>
  <headerFooter>
    <oddFooter>&amp;L&amp;8A project of HIGHLANDS PRIME, INC. 
The Woodlands Point at Tagaytay Highlands , Brgy. Calabuso, Tagaytay City
Project slated for completion by December 2021.
HLURB License To Sell No. 20987&amp;RPage &amp;P of &amp;N</oddFooter>
  </headerFooter>
  <rowBreaks count="1" manualBreakCount="1">
    <brk id="43" max="4"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Q50"/>
  <sheetViews>
    <sheetView zoomScale="115" zoomScaleNormal="115" zoomScalePageLayoutView="115" workbookViewId="0">
      <selection activeCell="J2" sqref="J2"/>
    </sheetView>
  </sheetViews>
  <sheetFormatPr baseColWidth="10" defaultColWidth="8.83203125" defaultRowHeight="15"/>
  <cols>
    <col min="1" max="1" width="23.33203125" style="16" customWidth="1"/>
    <col min="2" max="2" width="13.5" style="16" customWidth="1"/>
    <col min="3" max="3" width="15.6640625" style="16" customWidth="1"/>
    <col min="4" max="5" width="15.6640625" style="16" hidden="1" customWidth="1"/>
    <col min="6" max="6" width="16" style="16" customWidth="1"/>
    <col min="7" max="7" width="21.83203125" style="16" customWidth="1"/>
    <col min="8" max="8" width="8.83203125" style="16"/>
    <col min="9" max="9" width="11.5" style="16" bestFit="1" customWidth="1"/>
    <col min="10" max="16384" width="8.83203125" style="16"/>
  </cols>
  <sheetData>
    <row r="1" spans="1:17" ht="20">
      <c r="A1" s="67"/>
      <c r="B1" s="93" t="s">
        <v>106</v>
      </c>
      <c r="C1" s="67"/>
      <c r="D1" s="67"/>
      <c r="E1" s="67"/>
      <c r="F1" s="67"/>
      <c r="G1" s="94" t="s">
        <v>4</v>
      </c>
      <c r="H1" s="67"/>
      <c r="I1" s="67"/>
      <c r="J1" s="67"/>
      <c r="K1" s="67"/>
      <c r="L1" s="67"/>
      <c r="M1" s="67"/>
      <c r="N1" s="67"/>
      <c r="O1" s="67"/>
      <c r="P1" s="67"/>
      <c r="Q1" s="67"/>
    </row>
    <row r="2" spans="1:17">
      <c r="A2" s="67"/>
      <c r="B2" s="95" t="s">
        <v>107</v>
      </c>
      <c r="C2" s="67"/>
      <c r="D2" s="67"/>
      <c r="E2" s="67"/>
      <c r="F2" s="67"/>
      <c r="G2" s="67"/>
      <c r="H2" s="67"/>
      <c r="I2" s="67"/>
      <c r="J2" s="176" t="s">
        <v>42</v>
      </c>
      <c r="K2" s="67"/>
      <c r="L2" s="67"/>
      <c r="M2" s="67"/>
      <c r="N2" s="67"/>
      <c r="O2" s="67"/>
      <c r="P2" s="67"/>
      <c r="Q2" s="67"/>
    </row>
    <row r="3" spans="1:17">
      <c r="A3" s="67"/>
      <c r="B3" s="95" t="s">
        <v>5</v>
      </c>
      <c r="C3" s="67"/>
      <c r="D3" s="67"/>
      <c r="E3" s="67"/>
      <c r="F3" s="67"/>
      <c r="G3" s="67"/>
      <c r="H3" s="67"/>
      <c r="I3" s="67"/>
      <c r="J3" s="67"/>
      <c r="K3" s="67"/>
      <c r="L3" s="67"/>
      <c r="M3" s="67"/>
      <c r="N3" s="67"/>
      <c r="O3" s="67"/>
      <c r="P3" s="67"/>
      <c r="Q3" s="67"/>
    </row>
    <row r="4" spans="1:17">
      <c r="A4" s="67"/>
      <c r="B4" s="67"/>
      <c r="C4" s="67"/>
      <c r="D4" s="67"/>
      <c r="E4" s="67"/>
      <c r="F4" s="67"/>
      <c r="G4" s="67"/>
      <c r="H4" s="67"/>
      <c r="I4" s="67"/>
      <c r="J4" s="67"/>
      <c r="K4" s="67"/>
      <c r="L4" s="67"/>
      <c r="M4" s="67"/>
      <c r="N4" s="67"/>
      <c r="O4" s="67"/>
      <c r="P4" s="67"/>
      <c r="Q4" s="67"/>
    </row>
    <row r="5" spans="1:17">
      <c r="A5" s="84" t="s">
        <v>0</v>
      </c>
      <c r="B5" s="197">
        <f>'DATA SHEET'!C7</f>
        <v>0</v>
      </c>
      <c r="C5" s="197"/>
      <c r="D5" s="85"/>
      <c r="E5" s="85"/>
      <c r="F5" s="85"/>
      <c r="G5" s="86"/>
      <c r="H5" s="67"/>
      <c r="I5" s="67"/>
      <c r="J5" s="67"/>
      <c r="K5" s="67"/>
      <c r="L5" s="67"/>
      <c r="M5" s="67"/>
      <c r="N5" s="67"/>
      <c r="O5" s="67"/>
      <c r="P5" s="67"/>
      <c r="Q5" s="67"/>
    </row>
    <row r="6" spans="1:17">
      <c r="A6" s="96" t="s">
        <v>1</v>
      </c>
      <c r="B6" s="97">
        <f>VLOOKUP('DATA SHEET'!C9, 'Price List'!A1:C5, 1, FALSE)</f>
        <v>1016</v>
      </c>
      <c r="C6" s="97"/>
      <c r="D6" s="98"/>
      <c r="E6" s="98"/>
      <c r="F6" s="98"/>
      <c r="G6" s="99"/>
      <c r="H6" s="67"/>
      <c r="I6" s="67"/>
      <c r="J6" s="67"/>
      <c r="K6" s="67"/>
      <c r="L6" s="67"/>
      <c r="M6" s="67"/>
      <c r="N6" s="67"/>
      <c r="O6" s="67"/>
      <c r="P6" s="67"/>
      <c r="Q6" s="67"/>
    </row>
    <row r="7" spans="1:17">
      <c r="A7" s="96" t="s">
        <v>6</v>
      </c>
      <c r="B7" s="100">
        <f>VLOOKUP('DATA SHEET'!C9, 'Price List'!A1:C5, 2, FALSE)</f>
        <v>76.239999999999995</v>
      </c>
      <c r="C7" s="100"/>
      <c r="D7" s="98"/>
      <c r="E7" s="98"/>
      <c r="F7" s="98"/>
      <c r="G7" s="99"/>
      <c r="H7" s="67"/>
      <c r="I7" s="67"/>
      <c r="J7" s="67"/>
      <c r="K7" s="67"/>
      <c r="L7" s="67"/>
      <c r="M7" s="67"/>
      <c r="N7" s="67"/>
      <c r="O7" s="67"/>
      <c r="P7" s="67"/>
      <c r="Q7" s="67"/>
    </row>
    <row r="8" spans="1:17">
      <c r="A8" s="96" t="s">
        <v>40</v>
      </c>
      <c r="B8" s="101">
        <f>VLOOKUP('DATA SHEET'!C9, 'Price List'!A1:C5, 3, FALSE)</f>
        <v>8663200</v>
      </c>
      <c r="C8" s="101"/>
      <c r="D8" s="102"/>
      <c r="E8" s="102"/>
      <c r="F8" s="102"/>
      <c r="G8" s="99"/>
      <c r="H8" s="67"/>
      <c r="I8" s="67"/>
      <c r="J8" s="67"/>
      <c r="K8" s="67"/>
      <c r="L8" s="67"/>
      <c r="M8" s="67"/>
      <c r="N8" s="67"/>
      <c r="O8" s="67"/>
      <c r="P8" s="67"/>
      <c r="Q8" s="67"/>
    </row>
    <row r="9" spans="1:17">
      <c r="A9" s="103" t="s">
        <v>7</v>
      </c>
      <c r="B9" s="104" t="s">
        <v>157</v>
      </c>
      <c r="C9" s="104"/>
      <c r="D9" s="105"/>
      <c r="E9" s="105"/>
      <c r="F9" s="105"/>
      <c r="G9" s="106"/>
      <c r="H9" s="67"/>
      <c r="I9" s="67"/>
      <c r="J9" s="67"/>
      <c r="K9" s="67"/>
      <c r="L9" s="67"/>
      <c r="M9" s="67"/>
      <c r="N9" s="67"/>
      <c r="O9" s="67"/>
      <c r="P9" s="67"/>
      <c r="Q9" s="67"/>
    </row>
    <row r="10" spans="1:17">
      <c r="A10" s="67"/>
      <c r="B10" s="67"/>
      <c r="C10" s="67"/>
      <c r="D10" s="107"/>
      <c r="E10" s="107"/>
      <c r="F10" s="107"/>
      <c r="G10" s="107"/>
      <c r="H10" s="67"/>
      <c r="I10" s="67"/>
      <c r="J10" s="67"/>
      <c r="K10" s="67"/>
      <c r="L10" s="67"/>
      <c r="M10" s="67"/>
      <c r="N10" s="67"/>
      <c r="O10" s="67"/>
      <c r="P10" s="67"/>
      <c r="Q10" s="67"/>
    </row>
    <row r="11" spans="1:17">
      <c r="A11" s="95" t="s">
        <v>8</v>
      </c>
      <c r="B11" s="67"/>
      <c r="C11" s="67"/>
      <c r="D11" s="108"/>
      <c r="E11" s="108"/>
      <c r="F11" s="108"/>
      <c r="G11" s="107"/>
      <c r="H11" s="67"/>
      <c r="I11" s="67"/>
      <c r="J11" s="67"/>
      <c r="K11" s="67"/>
      <c r="L11" s="67"/>
      <c r="M11" s="67"/>
      <c r="N11" s="67"/>
      <c r="O11" s="67"/>
      <c r="P11" s="67"/>
      <c r="Q11" s="67"/>
    </row>
    <row r="12" spans="1:17">
      <c r="A12" s="51" t="s">
        <v>105</v>
      </c>
      <c r="B12" s="144"/>
      <c r="C12" s="149">
        <f>B8</f>
        <v>8663200</v>
      </c>
      <c r="D12" s="110"/>
      <c r="E12" s="110"/>
      <c r="F12" s="110"/>
      <c r="G12" s="111"/>
      <c r="H12" s="67"/>
      <c r="I12" s="67"/>
      <c r="J12" s="67"/>
      <c r="K12" s="67"/>
      <c r="L12" s="67"/>
      <c r="M12" s="67"/>
      <c r="N12" s="67"/>
      <c r="O12" s="67"/>
      <c r="P12" s="67"/>
      <c r="Q12" s="67"/>
    </row>
    <row r="13" spans="1:17">
      <c r="A13" s="51" t="s">
        <v>150</v>
      </c>
      <c r="B13" s="144"/>
      <c r="C13" s="150">
        <v>650000</v>
      </c>
      <c r="D13" s="110"/>
      <c r="E13" s="110"/>
      <c r="F13" s="110"/>
      <c r="G13" s="111"/>
      <c r="H13" s="67"/>
      <c r="I13" s="67"/>
      <c r="J13" s="67"/>
      <c r="K13" s="67"/>
      <c r="L13" s="67"/>
      <c r="M13" s="67"/>
      <c r="N13" s="67"/>
      <c r="O13" s="67"/>
      <c r="P13" s="67"/>
      <c r="Q13" s="67"/>
    </row>
    <row r="14" spans="1:17">
      <c r="A14" s="51"/>
      <c r="B14" s="144"/>
      <c r="C14" s="151">
        <f>C12-C13</f>
        <v>8013200</v>
      </c>
      <c r="D14" s="110"/>
      <c r="E14" s="110"/>
      <c r="F14" s="110"/>
      <c r="G14" s="111"/>
      <c r="H14" s="67"/>
      <c r="I14" s="67"/>
      <c r="J14" s="67"/>
      <c r="K14" s="67"/>
      <c r="L14" s="67"/>
      <c r="M14" s="67"/>
      <c r="N14" s="67"/>
      <c r="O14" s="67"/>
      <c r="P14" s="67"/>
      <c r="Q14" s="67"/>
    </row>
    <row r="15" spans="1:17">
      <c r="A15" s="51" t="s">
        <v>158</v>
      </c>
      <c r="B15" s="148">
        <v>0.05</v>
      </c>
      <c r="C15" s="150">
        <f>IF(B15&lt;=5%,(C14*B15),"BEYOND MAX DISC.")</f>
        <v>400660</v>
      </c>
      <c r="D15" s="110"/>
      <c r="E15" s="110"/>
      <c r="F15" s="110"/>
      <c r="G15" s="107"/>
      <c r="H15" s="67"/>
      <c r="I15" s="67"/>
      <c r="J15" s="67"/>
      <c r="K15" s="67"/>
      <c r="L15" s="67"/>
      <c r="M15" s="67"/>
      <c r="N15" s="67"/>
      <c r="O15" s="67"/>
      <c r="P15" s="67"/>
      <c r="Q15" s="67"/>
    </row>
    <row r="16" spans="1:17" ht="13.5" customHeight="1">
      <c r="A16" s="51"/>
      <c r="B16" s="146"/>
      <c r="C16" s="151">
        <f>C14-C15</f>
        <v>7612540</v>
      </c>
      <c r="D16" s="110"/>
      <c r="E16" s="110"/>
      <c r="F16" s="110"/>
      <c r="G16" s="107"/>
      <c r="H16" s="67"/>
      <c r="I16" s="67"/>
      <c r="J16" s="67"/>
      <c r="K16" s="67"/>
      <c r="L16" s="67"/>
      <c r="M16" s="67"/>
      <c r="N16" s="67"/>
      <c r="O16" s="67"/>
      <c r="P16" s="67"/>
      <c r="Q16" s="67"/>
    </row>
    <row r="17" spans="1:17">
      <c r="A17" s="51" t="s">
        <v>147</v>
      </c>
      <c r="B17" s="163">
        <v>3.5000000000000003E-2</v>
      </c>
      <c r="C17" s="150">
        <f>IF(B17&lt;=3.5%,(C16*B17),"BEYOND MAX DISC.")</f>
        <v>266438.90000000002</v>
      </c>
      <c r="D17" s="110"/>
      <c r="E17" s="110"/>
      <c r="F17" s="110"/>
      <c r="G17" s="107"/>
      <c r="H17" s="67"/>
      <c r="I17" s="67"/>
      <c r="J17" s="67"/>
      <c r="K17" s="67"/>
      <c r="L17" s="67"/>
      <c r="M17" s="67"/>
      <c r="N17" s="67"/>
      <c r="O17" s="67"/>
      <c r="P17" s="67"/>
      <c r="Q17" s="67"/>
    </row>
    <row r="18" spans="1:17">
      <c r="A18" s="51"/>
      <c r="B18" s="146"/>
      <c r="C18" s="151">
        <f>+C16-C17</f>
        <v>7346101.0999999996</v>
      </c>
      <c r="D18" s="110"/>
      <c r="E18" s="110"/>
      <c r="F18" s="110"/>
      <c r="G18" s="107"/>
      <c r="H18" s="67"/>
      <c r="I18" s="67"/>
      <c r="J18" s="67"/>
      <c r="K18" s="67"/>
      <c r="L18" s="67"/>
      <c r="M18" s="67"/>
      <c r="N18" s="67"/>
      <c r="O18" s="67"/>
      <c r="P18" s="67"/>
      <c r="Q18" s="67"/>
    </row>
    <row r="19" spans="1:17" s="67" customFormat="1">
      <c r="A19" s="51" t="s">
        <v>41</v>
      </c>
      <c r="B19" s="148">
        <v>0.15</v>
      </c>
      <c r="C19" s="150">
        <f>IF(B19&lt;=15%,(C18*B19),"BEYOND MAX DISC.")</f>
        <v>1101915.1649999998</v>
      </c>
    </row>
    <row r="20" spans="1:17">
      <c r="A20" s="51"/>
      <c r="B20" s="147"/>
      <c r="C20" s="151">
        <f>C18-C19</f>
        <v>6244185.9349999996</v>
      </c>
      <c r="D20" s="110"/>
      <c r="E20" s="110"/>
      <c r="F20" s="110"/>
      <c r="G20" s="107"/>
      <c r="H20" s="67"/>
      <c r="I20" s="67"/>
      <c r="J20" s="67"/>
      <c r="K20" s="67"/>
      <c r="L20" s="67"/>
      <c r="M20" s="67"/>
      <c r="N20" s="67"/>
      <c r="O20" s="67"/>
      <c r="P20" s="67"/>
      <c r="Q20" s="67"/>
    </row>
    <row r="21" spans="1:17">
      <c r="A21" s="51" t="s">
        <v>166</v>
      </c>
      <c r="B21" s="147" t="str">
        <f>IF('DATA SHEET'!C8="Repeat Buyer","2%",IF('DATA SHEET'!C8="New Buyer","0%"))</f>
        <v>0%</v>
      </c>
      <c r="C21" s="150">
        <f>IF(B21&gt;2%,((C18-C19))*B21, "maximum of 2%")</f>
        <v>0</v>
      </c>
      <c r="D21" s="110"/>
      <c r="E21" s="110"/>
      <c r="F21" s="110"/>
      <c r="G21" s="107"/>
      <c r="H21" s="67"/>
      <c r="I21" s="67"/>
      <c r="J21" s="67"/>
      <c r="K21" s="67"/>
      <c r="L21" s="67"/>
      <c r="M21" s="67"/>
      <c r="N21" s="67"/>
      <c r="O21" s="67"/>
      <c r="P21" s="67"/>
      <c r="Q21" s="67"/>
    </row>
    <row r="22" spans="1:17">
      <c r="A22" s="51"/>
      <c r="B22" s="147"/>
      <c r="C22" s="151">
        <f>C20-C21</f>
        <v>6244185.9349999996</v>
      </c>
      <c r="D22" s="110"/>
      <c r="E22" s="110"/>
      <c r="F22" s="110"/>
      <c r="G22" s="107"/>
      <c r="H22" s="67"/>
      <c r="I22" s="67"/>
      <c r="J22" s="67"/>
      <c r="K22" s="67"/>
      <c r="L22" s="67"/>
      <c r="M22" s="67"/>
      <c r="N22" s="67"/>
      <c r="O22" s="67"/>
      <c r="P22" s="67"/>
      <c r="Q22" s="67"/>
    </row>
    <row r="23" spans="1:17">
      <c r="A23" s="51" t="s">
        <v>139</v>
      </c>
      <c r="B23" s="147">
        <v>0.05</v>
      </c>
      <c r="C23" s="151">
        <f>(C22/1.12)*B23</f>
        <v>278758.30066964281</v>
      </c>
      <c r="D23" s="110"/>
      <c r="E23" s="110"/>
      <c r="F23" s="110"/>
      <c r="G23" s="107"/>
      <c r="H23" s="67"/>
      <c r="I23" s="67"/>
      <c r="J23" s="67"/>
      <c r="K23" s="67"/>
      <c r="L23" s="67"/>
      <c r="M23" s="67"/>
      <c r="N23" s="67"/>
      <c r="O23" s="67"/>
      <c r="P23" s="67"/>
      <c r="Q23" s="67"/>
    </row>
    <row r="24" spans="1:17" ht="16" thickBot="1">
      <c r="A24" s="95" t="s">
        <v>144</v>
      </c>
      <c r="B24" s="95"/>
      <c r="C24" s="152">
        <f>SUM(C22:C23)</f>
        <v>6522944.2356696427</v>
      </c>
      <c r="D24" s="114"/>
      <c r="E24" s="114"/>
      <c r="F24" s="114"/>
      <c r="G24" s="115"/>
      <c r="H24" s="116"/>
      <c r="I24" s="67"/>
      <c r="J24" s="67"/>
      <c r="K24" s="67"/>
      <c r="L24" s="67"/>
      <c r="M24" s="67"/>
      <c r="N24" s="67"/>
      <c r="O24" s="67"/>
      <c r="P24" s="67"/>
      <c r="Q24" s="67"/>
    </row>
    <row r="25" spans="1:17" ht="16" thickTop="1">
      <c r="A25" s="67"/>
      <c r="B25" s="117"/>
      <c r="C25" s="118"/>
      <c r="D25" s="115"/>
      <c r="E25" s="115"/>
      <c r="F25" s="115"/>
      <c r="G25" s="119"/>
      <c r="H25" s="67"/>
      <c r="I25" s="67"/>
      <c r="J25" s="67"/>
      <c r="K25" s="67"/>
      <c r="L25" s="67"/>
      <c r="M25" s="67"/>
      <c r="N25" s="67"/>
      <c r="O25" s="67"/>
      <c r="P25" s="67"/>
      <c r="Q25" s="67"/>
    </row>
    <row r="26" spans="1:17">
      <c r="A26" s="87" t="s">
        <v>9</v>
      </c>
      <c r="B26" s="87" t="s">
        <v>10</v>
      </c>
      <c r="C26" s="87" t="s">
        <v>11</v>
      </c>
      <c r="D26" s="87" t="s">
        <v>141</v>
      </c>
      <c r="E26" s="87" t="s">
        <v>140</v>
      </c>
      <c r="F26" s="87" t="s">
        <v>146</v>
      </c>
      <c r="G26" s="87" t="s">
        <v>13</v>
      </c>
      <c r="H26" s="67"/>
      <c r="I26" s="67"/>
      <c r="J26" s="67"/>
      <c r="K26" s="67"/>
      <c r="L26" s="67"/>
      <c r="M26" s="67"/>
      <c r="N26" s="67"/>
      <c r="O26" s="67"/>
      <c r="P26" s="67"/>
      <c r="Q26" s="67"/>
    </row>
    <row r="27" spans="1:17">
      <c r="A27" s="120">
        <v>0</v>
      </c>
      <c r="B27" s="143">
        <f>'DATA SHEET'!C12</f>
        <v>44075</v>
      </c>
      <c r="C27" s="120" t="s">
        <v>14</v>
      </c>
      <c r="D27" s="121">
        <v>100000</v>
      </c>
      <c r="E27" s="121">
        <v>0</v>
      </c>
      <c r="F27" s="121">
        <f>SUM(D27:E27)</f>
        <v>100000</v>
      </c>
      <c r="G27" s="122">
        <f>C24-F27</f>
        <v>6422944.2356696427</v>
      </c>
      <c r="H27" s="67"/>
      <c r="I27" s="67"/>
      <c r="J27" s="67"/>
      <c r="K27" s="67"/>
      <c r="L27" s="67"/>
      <c r="M27" s="67"/>
      <c r="N27" s="67"/>
      <c r="O27" s="67"/>
      <c r="P27" s="67"/>
      <c r="Q27" s="67"/>
    </row>
    <row r="28" spans="1:17">
      <c r="A28" s="123">
        <v>1</v>
      </c>
      <c r="B28" s="142">
        <f>EDATE(B27,1)</f>
        <v>44105</v>
      </c>
      <c r="C28" s="123" t="s">
        <v>45</v>
      </c>
      <c r="D28" s="124">
        <f>(C22*1)-D27</f>
        <v>6144185.9349999996</v>
      </c>
      <c r="E28" s="124">
        <f>(C23*1)</f>
        <v>278758.30066964281</v>
      </c>
      <c r="F28" s="124">
        <f>SUM(D28:E28)</f>
        <v>6422944.2356696427</v>
      </c>
      <c r="G28" s="125">
        <f>G27-F28</f>
        <v>0</v>
      </c>
      <c r="H28" s="67"/>
      <c r="I28" s="67"/>
      <c r="J28" s="67"/>
      <c r="K28" s="67"/>
      <c r="L28" s="67"/>
      <c r="M28" s="67"/>
      <c r="N28" s="67"/>
      <c r="O28" s="67"/>
      <c r="P28" s="67"/>
      <c r="Q28" s="67"/>
    </row>
    <row r="29" spans="1:17">
      <c r="A29" s="88"/>
      <c r="B29" s="89"/>
      <c r="C29" s="90" t="s">
        <v>27</v>
      </c>
      <c r="D29" s="91">
        <f>SUM(D27:D28)</f>
        <v>6244185.9349999996</v>
      </c>
      <c r="E29" s="91">
        <f>SUM(E27:E28)</f>
        <v>278758.30066964281</v>
      </c>
      <c r="F29" s="91">
        <f>SUM(D29:E29)</f>
        <v>6522944.2356696427</v>
      </c>
      <c r="G29" s="92"/>
      <c r="H29" s="67"/>
      <c r="I29" s="67"/>
      <c r="J29" s="67"/>
      <c r="K29" s="67"/>
      <c r="L29" s="67"/>
      <c r="M29" s="67"/>
      <c r="N29" s="67"/>
      <c r="O29" s="67"/>
      <c r="P29" s="67"/>
      <c r="Q29" s="67"/>
    </row>
    <row r="30" spans="1:17">
      <c r="A30" s="127"/>
      <c r="B30" s="128"/>
      <c r="C30" s="67"/>
      <c r="D30" s="109"/>
      <c r="E30" s="109"/>
      <c r="F30" s="109"/>
      <c r="G30" s="67"/>
      <c r="H30" s="67"/>
      <c r="I30" s="67"/>
      <c r="J30" s="67"/>
      <c r="K30" s="67"/>
      <c r="L30" s="67"/>
      <c r="M30" s="67"/>
      <c r="N30" s="67"/>
      <c r="O30" s="67"/>
      <c r="P30" s="67"/>
      <c r="Q30" s="67"/>
    </row>
    <row r="31" spans="1:17">
      <c r="A31" s="165" t="s">
        <v>111</v>
      </c>
      <c r="B31" s="165"/>
      <c r="C31" s="166"/>
      <c r="D31" s="167"/>
      <c r="E31" s="167"/>
      <c r="F31" s="167"/>
      <c r="G31" s="167"/>
      <c r="H31" s="167"/>
      <c r="I31" s="67"/>
      <c r="J31" s="67"/>
      <c r="K31" s="67"/>
      <c r="L31" s="67"/>
      <c r="M31" s="67"/>
      <c r="N31" s="67"/>
      <c r="O31" s="67"/>
      <c r="P31" s="67"/>
      <c r="Q31" s="67"/>
    </row>
    <row r="32" spans="1:17" ht="24" customHeight="1">
      <c r="A32" s="194" t="s">
        <v>155</v>
      </c>
      <c r="B32" s="195"/>
      <c r="C32" s="195"/>
      <c r="D32" s="195"/>
      <c r="E32" s="195"/>
      <c r="F32" s="195"/>
      <c r="G32" s="195"/>
      <c r="H32" s="195"/>
      <c r="I32" s="67"/>
      <c r="J32" s="67"/>
      <c r="K32" s="67"/>
      <c r="L32" s="67"/>
      <c r="M32" s="67"/>
      <c r="N32" s="67"/>
      <c r="O32" s="67"/>
      <c r="P32" s="67"/>
      <c r="Q32" s="67"/>
    </row>
    <row r="33" spans="1:17" ht="24" customHeight="1">
      <c r="A33" s="195"/>
      <c r="B33" s="195"/>
      <c r="C33" s="195"/>
      <c r="D33" s="195"/>
      <c r="E33" s="195"/>
      <c r="F33" s="195"/>
      <c r="G33" s="195"/>
      <c r="H33" s="195"/>
      <c r="I33" s="67"/>
      <c r="J33" s="67"/>
      <c r="K33" s="67"/>
      <c r="L33" s="67"/>
      <c r="M33" s="67"/>
      <c r="N33" s="67"/>
      <c r="O33" s="67"/>
      <c r="P33" s="67"/>
      <c r="Q33" s="67"/>
    </row>
    <row r="34" spans="1:17" ht="24" customHeight="1">
      <c r="A34" s="195"/>
      <c r="B34" s="195"/>
      <c r="C34" s="195"/>
      <c r="D34" s="195"/>
      <c r="E34" s="195"/>
      <c r="F34" s="195"/>
      <c r="G34" s="195"/>
      <c r="H34" s="195"/>
      <c r="I34" s="67"/>
      <c r="J34" s="67"/>
      <c r="K34" s="67"/>
      <c r="L34" s="67"/>
      <c r="M34" s="67"/>
      <c r="N34" s="67"/>
      <c r="O34" s="67"/>
      <c r="P34" s="67"/>
      <c r="Q34" s="67"/>
    </row>
    <row r="35" spans="1:17" ht="24" customHeight="1">
      <c r="A35" s="195"/>
      <c r="B35" s="195"/>
      <c r="C35" s="195"/>
      <c r="D35" s="195"/>
      <c r="E35" s="195"/>
      <c r="F35" s="195"/>
      <c r="G35" s="195"/>
      <c r="H35" s="195"/>
      <c r="I35" s="67"/>
      <c r="J35" s="67"/>
      <c r="K35" s="67"/>
      <c r="L35" s="67"/>
      <c r="M35" s="67"/>
      <c r="N35" s="67"/>
      <c r="O35" s="67"/>
      <c r="P35" s="67"/>
      <c r="Q35" s="67"/>
    </row>
    <row r="36" spans="1:17" ht="24" customHeight="1">
      <c r="A36" s="195"/>
      <c r="B36" s="195"/>
      <c r="C36" s="195"/>
      <c r="D36" s="195"/>
      <c r="E36" s="195"/>
      <c r="F36" s="195"/>
      <c r="G36" s="195"/>
      <c r="H36" s="195"/>
      <c r="I36" s="67"/>
      <c r="J36" s="67"/>
      <c r="K36" s="67"/>
      <c r="L36" s="67"/>
      <c r="M36" s="67"/>
      <c r="N36" s="67"/>
      <c r="O36" s="67"/>
      <c r="P36" s="67"/>
      <c r="Q36" s="67"/>
    </row>
    <row r="37" spans="1:17" ht="24" customHeight="1">
      <c r="A37" s="195"/>
      <c r="B37" s="195"/>
      <c r="C37" s="195"/>
      <c r="D37" s="195"/>
      <c r="E37" s="195"/>
      <c r="F37" s="195"/>
      <c r="G37" s="195"/>
      <c r="H37" s="195"/>
      <c r="I37" s="67"/>
      <c r="J37" s="67"/>
      <c r="K37" s="67"/>
      <c r="L37" s="67"/>
      <c r="M37" s="67"/>
      <c r="N37" s="67"/>
      <c r="O37" s="67"/>
      <c r="P37" s="67"/>
      <c r="Q37" s="67"/>
    </row>
    <row r="38" spans="1:17" ht="24" customHeight="1">
      <c r="A38" s="195"/>
      <c r="B38" s="195"/>
      <c r="C38" s="195"/>
      <c r="D38" s="195"/>
      <c r="E38" s="195"/>
      <c r="F38" s="195"/>
      <c r="G38" s="195"/>
      <c r="H38" s="195"/>
      <c r="I38" s="67"/>
      <c r="J38" s="67"/>
      <c r="K38" s="67"/>
      <c r="L38" s="67"/>
      <c r="M38" s="67"/>
      <c r="N38" s="67"/>
      <c r="O38" s="67"/>
      <c r="P38" s="67"/>
      <c r="Q38" s="67"/>
    </row>
    <row r="39" spans="1:17" ht="24" customHeight="1">
      <c r="A39" s="195"/>
      <c r="B39" s="195"/>
      <c r="C39" s="195"/>
      <c r="D39" s="195"/>
      <c r="E39" s="195"/>
      <c r="F39" s="195"/>
      <c r="G39" s="195"/>
      <c r="H39" s="195"/>
      <c r="I39" s="67"/>
      <c r="J39" s="67"/>
      <c r="K39" s="67"/>
      <c r="L39" s="67"/>
      <c r="M39" s="67"/>
      <c r="N39" s="67"/>
      <c r="O39" s="67"/>
      <c r="P39" s="67"/>
      <c r="Q39" s="67"/>
    </row>
    <row r="40" spans="1:17" ht="24" customHeight="1">
      <c r="A40" s="195"/>
      <c r="B40" s="195"/>
      <c r="C40" s="195"/>
      <c r="D40" s="195"/>
      <c r="E40" s="195"/>
      <c r="F40" s="195"/>
      <c r="G40" s="195"/>
      <c r="H40" s="195"/>
      <c r="I40" s="67"/>
      <c r="J40" s="67"/>
      <c r="K40" s="67"/>
      <c r="L40" s="67"/>
      <c r="M40" s="67"/>
      <c r="N40" s="67"/>
      <c r="O40" s="67"/>
      <c r="P40" s="67"/>
      <c r="Q40" s="67"/>
    </row>
    <row r="41" spans="1:17" ht="24" customHeight="1">
      <c r="A41" s="195"/>
      <c r="B41" s="195"/>
      <c r="C41" s="195"/>
      <c r="D41" s="195"/>
      <c r="E41" s="195"/>
      <c r="F41" s="195"/>
      <c r="G41" s="195"/>
      <c r="H41" s="195"/>
      <c r="I41" s="67"/>
      <c r="J41" s="67"/>
      <c r="K41" s="67"/>
      <c r="L41" s="67"/>
      <c r="M41" s="67"/>
      <c r="N41" s="67"/>
      <c r="O41" s="67"/>
      <c r="P41" s="67"/>
      <c r="Q41" s="67"/>
    </row>
    <row r="42" spans="1:17" ht="24" customHeight="1">
      <c r="A42" s="195"/>
      <c r="B42" s="195"/>
      <c r="C42" s="195"/>
      <c r="D42" s="195"/>
      <c r="E42" s="195"/>
      <c r="F42" s="195"/>
      <c r="G42" s="195"/>
      <c r="H42" s="195"/>
      <c r="I42" s="67"/>
      <c r="J42" s="67"/>
      <c r="K42" s="67"/>
      <c r="L42" s="67"/>
      <c r="M42" s="67"/>
      <c r="N42" s="67"/>
      <c r="O42" s="67"/>
      <c r="P42" s="67"/>
      <c r="Q42" s="67"/>
    </row>
    <row r="43" spans="1:17" ht="24" customHeight="1">
      <c r="A43" s="195"/>
      <c r="B43" s="195"/>
      <c r="C43" s="195"/>
      <c r="D43" s="195"/>
      <c r="E43" s="195"/>
      <c r="F43" s="195"/>
      <c r="G43" s="195"/>
      <c r="H43" s="195"/>
      <c r="I43" s="67"/>
      <c r="J43" s="67"/>
      <c r="K43" s="67"/>
      <c r="L43" s="67"/>
      <c r="M43" s="67"/>
      <c r="N43" s="67"/>
      <c r="O43" s="67"/>
      <c r="P43" s="67"/>
      <c r="Q43" s="67"/>
    </row>
    <row r="44" spans="1:17">
      <c r="A44" s="167"/>
      <c r="B44" s="167"/>
      <c r="C44" s="167"/>
      <c r="D44" s="167"/>
      <c r="E44" s="167"/>
      <c r="F44" s="167"/>
      <c r="G44" s="167"/>
      <c r="H44" s="167"/>
      <c r="I44" s="67"/>
      <c r="J44" s="67"/>
      <c r="K44" s="67"/>
      <c r="L44" s="67"/>
      <c r="M44" s="67"/>
      <c r="N44" s="67"/>
      <c r="O44" s="67"/>
      <c r="P44" s="67"/>
      <c r="Q44" s="67"/>
    </row>
    <row r="45" spans="1:17">
      <c r="A45" s="168" t="s">
        <v>31</v>
      </c>
      <c r="B45" s="168"/>
      <c r="C45" s="167"/>
      <c r="D45" s="167"/>
      <c r="E45" s="167"/>
      <c r="F45" s="167"/>
      <c r="G45" s="167"/>
      <c r="H45" s="167"/>
      <c r="I45" s="67"/>
      <c r="J45" s="67"/>
      <c r="K45" s="67"/>
      <c r="L45" s="67"/>
      <c r="M45" s="67"/>
      <c r="N45" s="67"/>
      <c r="O45" s="67"/>
      <c r="P45" s="67"/>
      <c r="Q45" s="67"/>
    </row>
    <row r="46" spans="1:17">
      <c r="A46" s="167"/>
      <c r="B46" s="167"/>
      <c r="C46" s="167"/>
      <c r="D46" s="167"/>
      <c r="E46" s="167"/>
      <c r="F46" s="167"/>
      <c r="G46" s="167"/>
      <c r="H46" s="167"/>
      <c r="I46" s="67"/>
      <c r="J46" s="67"/>
      <c r="K46" s="67"/>
      <c r="L46" s="67"/>
      <c r="M46" s="67"/>
      <c r="N46" s="67"/>
      <c r="O46" s="67"/>
      <c r="P46" s="67"/>
      <c r="Q46" s="67"/>
    </row>
    <row r="47" spans="1:17">
      <c r="A47" s="167"/>
      <c r="B47" s="167"/>
      <c r="C47" s="167"/>
      <c r="D47" s="167"/>
      <c r="E47" s="167"/>
      <c r="F47" s="167"/>
      <c r="G47" s="167"/>
      <c r="H47" s="167"/>
      <c r="I47" s="67"/>
      <c r="J47" s="67"/>
      <c r="K47" s="67"/>
      <c r="L47" s="67"/>
      <c r="M47" s="67"/>
      <c r="N47" s="67"/>
      <c r="O47" s="67"/>
      <c r="P47" s="67"/>
      <c r="Q47" s="67"/>
    </row>
    <row r="48" spans="1:17">
      <c r="A48" s="192" t="s">
        <v>32</v>
      </c>
      <c r="B48" s="192"/>
      <c r="C48" s="192"/>
      <c r="D48" s="167"/>
      <c r="E48" s="167"/>
      <c r="F48" s="167"/>
      <c r="G48" s="192" t="s">
        <v>112</v>
      </c>
      <c r="H48" s="192"/>
      <c r="I48" s="67"/>
      <c r="J48" s="67"/>
      <c r="K48" s="67"/>
      <c r="L48" s="67"/>
      <c r="M48" s="67"/>
      <c r="N48" s="67"/>
      <c r="O48" s="67"/>
      <c r="P48" s="67"/>
      <c r="Q48" s="67"/>
    </row>
    <row r="49" spans="1:17">
      <c r="A49" s="67"/>
      <c r="B49" s="67"/>
      <c r="C49" s="67"/>
      <c r="D49" s="67"/>
      <c r="E49" s="67"/>
      <c r="F49" s="67"/>
      <c r="G49" s="67"/>
      <c r="H49" s="67"/>
      <c r="I49" s="67"/>
      <c r="J49" s="67"/>
      <c r="K49" s="67"/>
      <c r="L49" s="67"/>
      <c r="M49" s="67"/>
      <c r="N49" s="67"/>
      <c r="O49" s="67"/>
      <c r="P49" s="67"/>
      <c r="Q49" s="67"/>
    </row>
    <row r="50" spans="1:17">
      <c r="A50" s="67"/>
      <c r="B50" s="67"/>
      <c r="C50" s="67"/>
      <c r="D50" s="67"/>
      <c r="E50" s="67"/>
      <c r="F50" s="67"/>
      <c r="G50" s="67"/>
      <c r="H50" s="67"/>
      <c r="I50" s="67"/>
      <c r="J50" s="67"/>
      <c r="K50" s="67"/>
      <c r="L50" s="67"/>
      <c r="M50" s="67"/>
      <c r="N50" s="67"/>
      <c r="O50" s="67"/>
      <c r="P50" s="67"/>
      <c r="Q50" s="67"/>
    </row>
  </sheetData>
  <sheetProtection password="C931" sheet="1" objects="1" scenarios="1" selectLockedCells="1"/>
  <mergeCells count="4">
    <mergeCell ref="A48:C48"/>
    <mergeCell ref="G48:H48"/>
    <mergeCell ref="A32:H43"/>
    <mergeCell ref="B5:C5"/>
  </mergeCells>
  <phoneticPr fontId="28" type="noConversion"/>
  <hyperlinks>
    <hyperlink ref="B1" location="'DATA SHEET'!A1" display="HIGHLANDS PRIME, INC." xr:uid="{00000000-0004-0000-0700-000000000000}"/>
    <hyperlink ref="J2" location="'DATA SHEET'!A1" display="Back to Data Sheet" xr:uid="{00000000-0004-0000-0700-000001000000}"/>
  </hyperlinks>
  <printOptions horizontalCentered="1"/>
  <pageMargins left="0.7" right="0.7" top="0.75" bottom="0.75" header="0.3" footer="0.3"/>
  <pageSetup paperSize="7" scale="67" orientation="portrait"/>
  <headerFooter>
    <oddFooter>&amp;RPage &amp;P of &amp;N</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F126"/>
  <sheetViews>
    <sheetView zoomScale="125" zoomScaleNormal="125" zoomScalePageLayoutView="125" workbookViewId="0">
      <selection activeCell="J2" sqref="J2"/>
    </sheetView>
  </sheetViews>
  <sheetFormatPr baseColWidth="10" defaultColWidth="8.83203125" defaultRowHeight="15"/>
  <cols>
    <col min="1" max="1" width="22.83203125" style="16" customWidth="1"/>
    <col min="2" max="2" width="12.6640625" style="16" customWidth="1"/>
    <col min="3" max="3" width="15.6640625" style="16" customWidth="1"/>
    <col min="4" max="4" width="17.33203125" style="16" hidden="1" customWidth="1"/>
    <col min="5" max="5" width="15.6640625" style="16" hidden="1" customWidth="1"/>
    <col min="6" max="6" width="17" style="16" customWidth="1"/>
    <col min="7" max="7" width="22.5" style="16" customWidth="1"/>
    <col min="8" max="8" width="18.5" style="16" customWidth="1"/>
    <col min="9" max="9" width="10.5" style="16" bestFit="1" customWidth="1"/>
    <col min="10" max="16384" width="8.83203125" style="16"/>
  </cols>
  <sheetData>
    <row r="1" spans="1:30" ht="20">
      <c r="A1" s="67"/>
      <c r="B1" s="93" t="s">
        <v>106</v>
      </c>
      <c r="C1" s="67"/>
      <c r="D1" s="67"/>
      <c r="E1" s="67"/>
      <c r="F1" s="67"/>
      <c r="G1" s="94" t="s">
        <v>4</v>
      </c>
      <c r="H1" s="67"/>
      <c r="I1" s="67"/>
      <c r="J1" s="67"/>
      <c r="K1" s="67"/>
      <c r="L1" s="67"/>
      <c r="M1" s="67"/>
      <c r="N1" s="67"/>
      <c r="O1" s="67"/>
      <c r="P1" s="67"/>
      <c r="Q1" s="67"/>
      <c r="R1" s="67"/>
      <c r="S1" s="67"/>
      <c r="T1" s="67"/>
      <c r="U1" s="67"/>
      <c r="V1" s="67"/>
      <c r="W1" s="67"/>
      <c r="X1" s="67"/>
      <c r="Y1" s="67"/>
      <c r="Z1" s="67"/>
      <c r="AA1" s="67"/>
      <c r="AB1" s="67"/>
      <c r="AC1" s="67"/>
      <c r="AD1" s="67"/>
    </row>
    <row r="2" spans="1:30">
      <c r="A2" s="67"/>
      <c r="B2" s="95" t="s">
        <v>107</v>
      </c>
      <c r="C2" s="67"/>
      <c r="D2" s="67"/>
      <c r="E2" s="67"/>
      <c r="F2" s="67"/>
      <c r="G2" s="67"/>
      <c r="H2" s="67"/>
      <c r="I2" s="67"/>
      <c r="J2" s="177" t="s">
        <v>42</v>
      </c>
      <c r="K2" s="67"/>
      <c r="L2" s="67"/>
      <c r="M2" s="67"/>
      <c r="N2" s="67"/>
      <c r="O2" s="67"/>
      <c r="P2" s="67"/>
      <c r="Q2" s="67"/>
      <c r="R2" s="67"/>
      <c r="S2" s="67"/>
      <c r="T2" s="67"/>
      <c r="U2" s="67"/>
      <c r="V2" s="67"/>
      <c r="W2" s="67"/>
      <c r="X2" s="67"/>
      <c r="Y2" s="67"/>
      <c r="Z2" s="67"/>
      <c r="AA2" s="67"/>
      <c r="AB2" s="67"/>
      <c r="AC2" s="67"/>
      <c r="AD2" s="67"/>
    </row>
    <row r="3" spans="1:30">
      <c r="A3" s="67"/>
      <c r="B3" s="95" t="s">
        <v>5</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c r="A5" s="84" t="s">
        <v>0</v>
      </c>
      <c r="B5" s="193">
        <f>'DATA SHEET'!C7</f>
        <v>0</v>
      </c>
      <c r="C5" s="193"/>
      <c r="D5" s="85"/>
      <c r="E5" s="85"/>
      <c r="F5" s="85"/>
      <c r="G5" s="86"/>
      <c r="H5" s="67"/>
      <c r="I5" s="67"/>
      <c r="J5" s="67"/>
      <c r="K5" s="67"/>
      <c r="L5" s="67"/>
      <c r="M5" s="67"/>
      <c r="N5" s="67"/>
      <c r="O5" s="67"/>
      <c r="P5" s="67"/>
      <c r="Q5" s="67"/>
      <c r="R5" s="67"/>
      <c r="S5" s="67"/>
      <c r="T5" s="67"/>
      <c r="U5" s="67"/>
      <c r="V5" s="67"/>
      <c r="W5" s="67"/>
      <c r="X5" s="67"/>
      <c r="Y5" s="67"/>
      <c r="Z5" s="67"/>
      <c r="AA5" s="67"/>
      <c r="AB5" s="67"/>
      <c r="AC5" s="67"/>
      <c r="AD5" s="67"/>
    </row>
    <row r="6" spans="1:30">
      <c r="A6" s="96" t="s">
        <v>1</v>
      </c>
      <c r="B6" s="97">
        <f>VLOOKUP('DATA SHEET'!C9, 'Price List'!A1:C5, 1, FALSE)</f>
        <v>1016</v>
      </c>
      <c r="C6" s="97"/>
      <c r="D6" s="98"/>
      <c r="E6" s="98"/>
      <c r="F6" s="98"/>
      <c r="G6" s="99"/>
      <c r="H6" s="67"/>
      <c r="I6" s="67"/>
      <c r="J6" s="67"/>
      <c r="K6" s="67"/>
      <c r="L6" s="67"/>
      <c r="M6" s="67"/>
      <c r="N6" s="67"/>
      <c r="O6" s="67"/>
      <c r="P6" s="67"/>
      <c r="Q6" s="67"/>
      <c r="R6" s="67"/>
      <c r="S6" s="67"/>
      <c r="T6" s="67"/>
      <c r="U6" s="67"/>
      <c r="V6" s="67"/>
      <c r="W6" s="67"/>
      <c r="X6" s="67"/>
      <c r="Y6" s="67"/>
      <c r="Z6" s="67"/>
      <c r="AA6" s="67"/>
      <c r="AB6" s="67"/>
      <c r="AC6" s="67"/>
      <c r="AD6" s="67"/>
    </row>
    <row r="7" spans="1:30">
      <c r="A7" s="96" t="s">
        <v>6</v>
      </c>
      <c r="B7" s="100">
        <f>VLOOKUP('DATA SHEET'!C9, 'Price List'!A1:C5, 2, FALSE)</f>
        <v>76.239999999999995</v>
      </c>
      <c r="C7" s="100"/>
      <c r="D7" s="98"/>
      <c r="E7" s="98"/>
      <c r="F7" s="98"/>
      <c r="G7" s="99"/>
      <c r="H7" s="67"/>
      <c r="I7" s="67"/>
      <c r="J7" s="67"/>
      <c r="K7" s="67"/>
      <c r="L7" s="67"/>
      <c r="M7" s="67"/>
      <c r="N7" s="67"/>
      <c r="O7" s="67"/>
      <c r="P7" s="67"/>
      <c r="Q7" s="67"/>
      <c r="R7" s="67"/>
      <c r="S7" s="67"/>
      <c r="T7" s="67"/>
      <c r="U7" s="67"/>
      <c r="V7" s="67"/>
      <c r="W7" s="67"/>
      <c r="X7" s="67"/>
      <c r="Y7" s="67"/>
      <c r="Z7" s="67"/>
      <c r="AA7" s="67"/>
      <c r="AB7" s="67"/>
      <c r="AC7" s="67"/>
      <c r="AD7" s="67"/>
    </row>
    <row r="8" spans="1:30">
      <c r="A8" s="96" t="s">
        <v>40</v>
      </c>
      <c r="B8" s="101">
        <f>VLOOKUP('DATA SHEET'!C9, 'Price List'!A1:C5, 3, FALSE)</f>
        <v>8663200</v>
      </c>
      <c r="C8" s="101"/>
      <c r="D8" s="102"/>
      <c r="E8" s="102"/>
      <c r="F8" s="102"/>
      <c r="G8" s="99"/>
      <c r="H8" s="67"/>
      <c r="I8" s="67"/>
      <c r="J8" s="67"/>
      <c r="K8" s="67"/>
      <c r="L8" s="67"/>
      <c r="M8" s="67"/>
      <c r="N8" s="67"/>
      <c r="O8" s="67"/>
      <c r="P8" s="67"/>
      <c r="Q8" s="67"/>
      <c r="R8" s="67"/>
      <c r="S8" s="67"/>
      <c r="T8" s="67"/>
      <c r="U8" s="67"/>
      <c r="V8" s="67"/>
      <c r="W8" s="67"/>
      <c r="X8" s="67"/>
      <c r="Y8" s="67"/>
      <c r="Z8" s="67"/>
      <c r="AA8" s="67"/>
      <c r="AB8" s="67"/>
      <c r="AC8" s="67"/>
      <c r="AD8" s="67"/>
    </row>
    <row r="9" spans="1:30">
      <c r="A9" s="103" t="s">
        <v>7</v>
      </c>
      <c r="B9" s="104" t="s">
        <v>162</v>
      </c>
      <c r="C9" s="104"/>
      <c r="D9" s="105"/>
      <c r="E9" s="105"/>
      <c r="F9" s="105"/>
      <c r="G9" s="106"/>
      <c r="H9" s="67"/>
      <c r="I9" s="67"/>
      <c r="J9" s="67"/>
      <c r="K9" s="67"/>
      <c r="L9" s="67"/>
      <c r="M9" s="67"/>
      <c r="N9" s="67"/>
      <c r="O9" s="67"/>
      <c r="P9" s="67"/>
      <c r="Q9" s="67"/>
      <c r="R9" s="67"/>
      <c r="S9" s="67"/>
      <c r="T9" s="67"/>
      <c r="U9" s="67"/>
      <c r="V9" s="67"/>
      <c r="W9" s="67"/>
      <c r="X9" s="67"/>
      <c r="Y9" s="67"/>
      <c r="Z9" s="67"/>
      <c r="AA9" s="67"/>
      <c r="AB9" s="67"/>
      <c r="AC9" s="67"/>
      <c r="AD9" s="67"/>
    </row>
    <row r="10" spans="1:30">
      <c r="A10" s="67"/>
      <c r="B10" s="67"/>
      <c r="C10" s="67"/>
      <c r="D10" s="107"/>
      <c r="E10" s="107"/>
      <c r="F10" s="107"/>
      <c r="G10" s="107"/>
      <c r="H10" s="67"/>
      <c r="I10" s="67"/>
      <c r="J10" s="67"/>
      <c r="K10" s="67"/>
      <c r="L10" s="67"/>
      <c r="M10" s="67"/>
      <c r="N10" s="67"/>
      <c r="O10" s="67"/>
      <c r="P10" s="67"/>
      <c r="Q10" s="67"/>
      <c r="R10" s="67"/>
      <c r="S10" s="67"/>
      <c r="T10" s="67"/>
      <c r="U10" s="67"/>
      <c r="V10" s="67"/>
      <c r="W10" s="67"/>
      <c r="X10" s="67"/>
      <c r="Y10" s="67"/>
      <c r="Z10" s="67"/>
      <c r="AA10" s="67"/>
      <c r="AB10" s="67"/>
      <c r="AC10" s="67"/>
      <c r="AD10" s="67"/>
    </row>
    <row r="11" spans="1:30">
      <c r="A11" s="95" t="s">
        <v>8</v>
      </c>
      <c r="B11" s="67"/>
      <c r="C11" s="67"/>
      <c r="D11" s="108"/>
      <c r="E11" s="108"/>
      <c r="F11" s="108"/>
      <c r="G11" s="107"/>
      <c r="H11" s="67"/>
      <c r="I11" s="67"/>
      <c r="J11" s="67"/>
      <c r="K11" s="67"/>
      <c r="L11" s="67"/>
      <c r="M11" s="67"/>
      <c r="N11" s="67"/>
      <c r="O11" s="67"/>
      <c r="P11" s="67"/>
      <c r="Q11" s="67"/>
      <c r="R11" s="67"/>
      <c r="S11" s="67"/>
      <c r="T11" s="67"/>
      <c r="U11" s="67"/>
      <c r="V11" s="67"/>
      <c r="W11" s="67"/>
      <c r="X11" s="67"/>
      <c r="Y11" s="67"/>
      <c r="Z11" s="67"/>
      <c r="AA11" s="67"/>
      <c r="AB11" s="67"/>
      <c r="AC11" s="67"/>
      <c r="AD11" s="67"/>
    </row>
    <row r="12" spans="1:30">
      <c r="A12" s="51" t="s">
        <v>105</v>
      </c>
      <c r="B12" s="67"/>
      <c r="C12" s="109">
        <f>B8</f>
        <v>8663200</v>
      </c>
      <c r="D12" s="110"/>
      <c r="E12" s="110"/>
      <c r="F12" s="110"/>
      <c r="G12" s="10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51" t="s">
        <v>150</v>
      </c>
      <c r="B13" s="67"/>
      <c r="C13" s="112">
        <f>650000</f>
        <v>650000</v>
      </c>
      <c r="D13" s="110"/>
      <c r="E13" s="110"/>
      <c r="F13" s="110"/>
      <c r="G13" s="10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c r="A14" s="51"/>
      <c r="B14" s="67"/>
      <c r="C14" s="109">
        <f>C12-C13</f>
        <v>8013200</v>
      </c>
      <c r="D14" s="110"/>
      <c r="E14" s="110"/>
      <c r="F14" s="110"/>
      <c r="G14" s="10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c r="A15" s="51" t="s">
        <v>158</v>
      </c>
      <c r="B15" s="133">
        <v>0.05</v>
      </c>
      <c r="C15" s="112">
        <f>IF(B15&lt;=5%,(C14*B15),"BEYOND MAX DISC.")</f>
        <v>400660</v>
      </c>
      <c r="D15" s="110"/>
      <c r="E15" s="110"/>
      <c r="F15" s="110"/>
      <c r="G15" s="10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c r="A16" s="51"/>
      <c r="B16" s="146"/>
      <c r="C16" s="138">
        <f>C14-C15</f>
        <v>7612540</v>
      </c>
      <c r="D16" s="110"/>
      <c r="E16" s="110"/>
      <c r="F16" s="110"/>
      <c r="G16" s="10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c r="A17" s="51" t="s">
        <v>147</v>
      </c>
      <c r="B17" s="163">
        <v>3.5000000000000003E-2</v>
      </c>
      <c r="C17" s="112">
        <f>IF(B17&lt;=3.5%,(C16*B17),"BEYOND MAX DISC.")</f>
        <v>266438.90000000002</v>
      </c>
      <c r="D17" s="110"/>
      <c r="E17" s="110"/>
      <c r="F17" s="110"/>
      <c r="G17" s="10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c r="A18" s="51"/>
      <c r="B18" s="146"/>
      <c r="C18" s="138">
        <f>+C16-C17</f>
        <v>7346101.0999999996</v>
      </c>
      <c r="D18" s="110"/>
      <c r="E18" s="110"/>
      <c r="F18" s="110"/>
      <c r="G18" s="10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c r="A19" s="51" t="s">
        <v>41</v>
      </c>
      <c r="B19" s="133">
        <v>0.06</v>
      </c>
      <c r="C19" s="112">
        <f>IF(B19&lt;=6%,(C18*B19),"BEYOND MAX DISC.")</f>
        <v>440766.06599999993</v>
      </c>
      <c r="D19" s="110"/>
      <c r="E19" s="110"/>
      <c r="F19" s="110"/>
      <c r="G19" s="10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c r="A20" s="51"/>
      <c r="B20" s="146"/>
      <c r="C20" s="138">
        <f>+C18-C19</f>
        <v>6905335.034</v>
      </c>
      <c r="D20" s="110"/>
      <c r="E20" s="110"/>
      <c r="F20" s="110"/>
      <c r="G20" s="10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c r="A21" s="51" t="s">
        <v>166</v>
      </c>
      <c r="B21" s="146" t="str">
        <f>IF('DATA SHEET'!C8="Repeat Buyer","2%",IF('DATA SHEET'!C8="New Buyer","0%"))</f>
        <v>0%</v>
      </c>
      <c r="C21" s="112">
        <f>IF(B21&gt;2%,((C18-C19))*B21, "maximum of 2%")</f>
        <v>0</v>
      </c>
      <c r="D21" s="110"/>
      <c r="E21" s="110"/>
      <c r="F21" s="110"/>
      <c r="G21" s="10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c r="A22" s="51"/>
      <c r="B22" s="146"/>
      <c r="C22" s="138">
        <f>C20-C21</f>
        <v>6905335.034</v>
      </c>
      <c r="D22" s="110"/>
      <c r="E22" s="110"/>
      <c r="F22" s="110"/>
      <c r="G22" s="10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c r="A23" s="51" t="s">
        <v>139</v>
      </c>
      <c r="B23" s="146">
        <v>0.05</v>
      </c>
      <c r="C23" s="138">
        <f>(C22/1.12)*B23</f>
        <v>308273.88544642855</v>
      </c>
      <c r="D23" s="110"/>
      <c r="E23" s="110"/>
      <c r="F23" s="110"/>
      <c r="G23" s="10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ht="16" thickBot="1">
      <c r="A24" s="95" t="s">
        <v>144</v>
      </c>
      <c r="B24" s="95"/>
      <c r="C24" s="113">
        <f>SUM(C22:C23)</f>
        <v>7213608.9194464283</v>
      </c>
      <c r="D24" s="114"/>
      <c r="E24" s="114"/>
      <c r="F24" s="114"/>
      <c r="G24" s="115"/>
      <c r="H24" s="116"/>
      <c r="I24" s="67"/>
      <c r="J24" s="67"/>
      <c r="K24" s="67"/>
      <c r="L24" s="67"/>
      <c r="M24" s="67"/>
      <c r="N24" s="67"/>
      <c r="O24" s="67"/>
      <c r="P24" s="67"/>
      <c r="Q24" s="67"/>
      <c r="R24" s="67"/>
      <c r="S24" s="67"/>
      <c r="T24" s="67"/>
      <c r="U24" s="67"/>
      <c r="V24" s="67"/>
      <c r="W24" s="67"/>
      <c r="X24" s="67"/>
      <c r="Y24" s="67"/>
      <c r="Z24" s="67"/>
      <c r="AA24" s="67"/>
      <c r="AB24" s="67"/>
      <c r="AC24" s="67"/>
      <c r="AD24" s="67"/>
    </row>
    <row r="25" spans="1:30" ht="16" thickTop="1">
      <c r="A25" s="67"/>
      <c r="B25" s="117"/>
      <c r="C25" s="129"/>
      <c r="D25" s="115"/>
      <c r="E25" s="115"/>
      <c r="F25" s="115"/>
      <c r="G25" s="119"/>
      <c r="H25" s="67"/>
      <c r="I25" s="67"/>
      <c r="J25" s="67"/>
      <c r="K25" s="67"/>
      <c r="L25" s="67"/>
      <c r="M25" s="67"/>
      <c r="N25" s="67"/>
      <c r="O25" s="67"/>
      <c r="P25" s="67"/>
      <c r="Q25" s="67"/>
      <c r="R25" s="67"/>
      <c r="S25" s="67"/>
      <c r="T25" s="67"/>
      <c r="U25" s="67"/>
      <c r="V25" s="67"/>
      <c r="W25" s="67"/>
      <c r="X25" s="67"/>
      <c r="Y25" s="67"/>
      <c r="Z25" s="67"/>
      <c r="AA25" s="67"/>
      <c r="AB25" s="67"/>
      <c r="AC25" s="67"/>
      <c r="AD25" s="67"/>
    </row>
    <row r="26" spans="1:30">
      <c r="A26" s="87" t="s">
        <v>9</v>
      </c>
      <c r="B26" s="87" t="s">
        <v>10</v>
      </c>
      <c r="C26" s="87" t="s">
        <v>11</v>
      </c>
      <c r="D26" s="87" t="s">
        <v>142</v>
      </c>
      <c r="E26" s="87" t="s">
        <v>140</v>
      </c>
      <c r="F26" s="87" t="s">
        <v>146</v>
      </c>
      <c r="G26" s="87" t="s">
        <v>13</v>
      </c>
      <c r="H26" s="67"/>
      <c r="I26" s="67"/>
      <c r="J26" s="67"/>
      <c r="K26" s="67"/>
      <c r="L26" s="67"/>
      <c r="M26" s="67"/>
      <c r="N26" s="67"/>
      <c r="O26" s="67"/>
      <c r="P26" s="67"/>
      <c r="Q26" s="67"/>
      <c r="R26" s="67"/>
      <c r="S26" s="67"/>
      <c r="T26" s="67"/>
      <c r="U26" s="67"/>
      <c r="V26" s="67"/>
      <c r="W26" s="67"/>
      <c r="X26" s="67"/>
      <c r="Y26" s="67"/>
      <c r="Z26" s="67"/>
      <c r="AA26" s="67"/>
      <c r="AB26" s="67"/>
      <c r="AC26" s="67"/>
      <c r="AD26" s="67"/>
    </row>
    <row r="27" spans="1:30">
      <c r="A27" s="120">
        <v>0</v>
      </c>
      <c r="B27" s="143">
        <f>'DATA SHEET'!C12</f>
        <v>44075</v>
      </c>
      <c r="C27" s="120" t="s">
        <v>14</v>
      </c>
      <c r="D27" s="121">
        <v>100000</v>
      </c>
      <c r="E27" s="121">
        <v>0</v>
      </c>
      <c r="F27" s="121">
        <f>SUM(D27:E27)</f>
        <v>100000</v>
      </c>
      <c r="G27" s="122">
        <f>C24-F27</f>
        <v>7113608.9194464283</v>
      </c>
      <c r="H27" s="67"/>
      <c r="I27" s="67"/>
      <c r="J27" s="67"/>
      <c r="K27" s="67"/>
      <c r="L27" s="67"/>
      <c r="M27" s="67"/>
      <c r="N27" s="67"/>
      <c r="O27" s="67"/>
      <c r="P27" s="67"/>
      <c r="Q27" s="67"/>
      <c r="R27" s="67"/>
      <c r="S27" s="67"/>
      <c r="T27" s="67"/>
      <c r="U27" s="67"/>
      <c r="V27" s="67"/>
      <c r="W27" s="67"/>
      <c r="X27" s="67"/>
      <c r="Y27" s="67"/>
      <c r="Z27" s="67"/>
      <c r="AA27" s="67"/>
      <c r="AB27" s="67"/>
      <c r="AC27" s="67"/>
      <c r="AD27" s="67"/>
    </row>
    <row r="28" spans="1:30">
      <c r="A28" s="123">
        <v>1</v>
      </c>
      <c r="B28" s="142">
        <f>EDATE(B27,1)</f>
        <v>44105</v>
      </c>
      <c r="C28" s="123" t="s">
        <v>35</v>
      </c>
      <c r="D28" s="126">
        <f>((C22*0.2)-D27)/1</f>
        <v>1281067.0068000001</v>
      </c>
      <c r="E28" s="126">
        <f>(C23*0.2)/1</f>
        <v>61654.777089285715</v>
      </c>
      <c r="F28" s="126">
        <f>SUM(D28:E28)</f>
        <v>1342721.7838892858</v>
      </c>
      <c r="G28" s="125">
        <f>G27-F28</f>
        <v>5770887.135557143</v>
      </c>
      <c r="H28" s="67"/>
      <c r="I28" s="130"/>
      <c r="J28" s="67"/>
      <c r="K28" s="67"/>
      <c r="L28" s="67"/>
      <c r="M28" s="67"/>
      <c r="N28" s="67"/>
      <c r="O28" s="67"/>
      <c r="P28" s="67"/>
      <c r="Q28" s="67"/>
      <c r="R28" s="67"/>
      <c r="S28" s="67"/>
      <c r="T28" s="67"/>
      <c r="U28" s="67"/>
      <c r="V28" s="67"/>
      <c r="W28" s="67"/>
      <c r="X28" s="67"/>
      <c r="Y28" s="67"/>
      <c r="Z28" s="67"/>
      <c r="AA28" s="67"/>
      <c r="AB28" s="67"/>
      <c r="AC28" s="67"/>
      <c r="AD28" s="67"/>
    </row>
    <row r="29" spans="1:30">
      <c r="A29" s="123">
        <v>2</v>
      </c>
      <c r="B29" s="142">
        <f t="shared" ref="B29:B53" si="0">EDATE(B28,1)</f>
        <v>44136</v>
      </c>
      <c r="C29" s="123" t="s">
        <v>15</v>
      </c>
      <c r="D29" s="124">
        <f>(C22*0.5)/24</f>
        <v>143861.14654166668</v>
      </c>
      <c r="E29" s="126">
        <f>(C23*0.5)/24</f>
        <v>6422.3726134672615</v>
      </c>
      <c r="F29" s="126">
        <f t="shared" ref="F29:F53" si="1">SUM(D29:E29)</f>
        <v>150283.51915513392</v>
      </c>
      <c r="G29" s="125">
        <f t="shared" ref="G29:G53" si="2">G28-F29</f>
        <v>5620603.6164020095</v>
      </c>
      <c r="H29" s="67"/>
      <c r="I29" s="67"/>
      <c r="J29" s="67"/>
      <c r="K29" s="67"/>
      <c r="L29" s="67"/>
      <c r="M29" s="67"/>
      <c r="N29" s="67"/>
      <c r="O29" s="67"/>
      <c r="P29" s="67"/>
      <c r="Q29" s="67"/>
      <c r="R29" s="67"/>
      <c r="S29" s="67"/>
      <c r="T29" s="67"/>
      <c r="U29" s="67"/>
      <c r="V29" s="67"/>
      <c r="W29" s="67"/>
      <c r="X29" s="67"/>
      <c r="Y29" s="67"/>
      <c r="Z29" s="67"/>
      <c r="AA29" s="67"/>
      <c r="AB29" s="67"/>
      <c r="AC29" s="67"/>
      <c r="AD29" s="67"/>
    </row>
    <row r="30" spans="1:30">
      <c r="A30" s="123">
        <v>3</v>
      </c>
      <c r="B30" s="142">
        <f t="shared" si="0"/>
        <v>44166</v>
      </c>
      <c r="C30" s="123" t="s">
        <v>16</v>
      </c>
      <c r="D30" s="126">
        <f>D29</f>
        <v>143861.14654166668</v>
      </c>
      <c r="E30" s="126">
        <f>E29</f>
        <v>6422.3726134672615</v>
      </c>
      <c r="F30" s="126">
        <f t="shared" si="1"/>
        <v>150283.51915513392</v>
      </c>
      <c r="G30" s="125">
        <f t="shared" si="2"/>
        <v>5470320.097246876</v>
      </c>
      <c r="H30" s="67"/>
      <c r="I30" s="67"/>
      <c r="J30" s="67"/>
      <c r="K30" s="67"/>
      <c r="L30" s="67"/>
      <c r="M30" s="67"/>
      <c r="N30" s="67"/>
      <c r="O30" s="67"/>
      <c r="P30" s="67"/>
      <c r="Q30" s="67"/>
      <c r="R30" s="67"/>
      <c r="S30" s="67"/>
      <c r="T30" s="67"/>
      <c r="U30" s="67"/>
      <c r="V30" s="67"/>
      <c r="W30" s="67"/>
      <c r="X30" s="67"/>
      <c r="Y30" s="67"/>
      <c r="Z30" s="67"/>
      <c r="AA30" s="67"/>
      <c r="AB30" s="67"/>
      <c r="AC30" s="67"/>
      <c r="AD30" s="67"/>
    </row>
    <row r="31" spans="1:30">
      <c r="A31" s="123">
        <v>4</v>
      </c>
      <c r="B31" s="142">
        <f t="shared" si="0"/>
        <v>44197</v>
      </c>
      <c r="C31" s="123" t="s">
        <v>17</v>
      </c>
      <c r="D31" s="126">
        <f t="shared" ref="D31:E39" si="3">D30</f>
        <v>143861.14654166668</v>
      </c>
      <c r="E31" s="126">
        <f t="shared" si="3"/>
        <v>6422.3726134672615</v>
      </c>
      <c r="F31" s="126">
        <f t="shared" si="1"/>
        <v>150283.51915513392</v>
      </c>
      <c r="G31" s="125">
        <f t="shared" si="2"/>
        <v>5320036.5780917425</v>
      </c>
      <c r="H31" s="67"/>
      <c r="I31" s="67"/>
      <c r="J31" s="67"/>
      <c r="K31" s="67"/>
      <c r="L31" s="67"/>
      <c r="M31" s="67"/>
      <c r="N31" s="67"/>
      <c r="O31" s="67"/>
      <c r="P31" s="67"/>
      <c r="Q31" s="67"/>
      <c r="R31" s="67"/>
      <c r="S31" s="67"/>
      <c r="T31" s="67"/>
      <c r="U31" s="67"/>
      <c r="V31" s="67"/>
      <c r="W31" s="67"/>
      <c r="X31" s="67"/>
      <c r="Y31" s="67"/>
      <c r="Z31" s="67"/>
      <c r="AA31" s="67"/>
      <c r="AB31" s="67"/>
      <c r="AC31" s="67"/>
      <c r="AD31" s="67"/>
    </row>
    <row r="32" spans="1:30">
      <c r="A32" s="123">
        <v>5</v>
      </c>
      <c r="B32" s="142">
        <f t="shared" si="0"/>
        <v>44228</v>
      </c>
      <c r="C32" s="123" t="s">
        <v>18</v>
      </c>
      <c r="D32" s="126">
        <f t="shared" si="3"/>
        <v>143861.14654166668</v>
      </c>
      <c r="E32" s="126">
        <f t="shared" si="3"/>
        <v>6422.3726134672615</v>
      </c>
      <c r="F32" s="126">
        <f t="shared" si="1"/>
        <v>150283.51915513392</v>
      </c>
      <c r="G32" s="125">
        <f t="shared" si="2"/>
        <v>5169753.058936609</v>
      </c>
      <c r="H32" s="67"/>
      <c r="I32" s="67"/>
      <c r="J32" s="67"/>
      <c r="K32" s="67"/>
      <c r="L32" s="67"/>
      <c r="M32" s="67"/>
      <c r="N32" s="67"/>
      <c r="O32" s="67"/>
      <c r="P32" s="67"/>
      <c r="Q32" s="67"/>
      <c r="R32" s="67"/>
      <c r="S32" s="67"/>
      <c r="T32" s="67"/>
      <c r="U32" s="67"/>
      <c r="V32" s="67"/>
      <c r="W32" s="67"/>
      <c r="X32" s="67"/>
      <c r="Y32" s="67"/>
      <c r="Z32" s="67"/>
      <c r="AA32" s="67"/>
      <c r="AB32" s="67"/>
      <c r="AC32" s="67"/>
      <c r="AD32" s="67"/>
    </row>
    <row r="33" spans="1:30">
      <c r="A33" s="123">
        <v>6</v>
      </c>
      <c r="B33" s="142">
        <f t="shared" si="0"/>
        <v>44256</v>
      </c>
      <c r="C33" s="123" t="s">
        <v>19</v>
      </c>
      <c r="D33" s="126">
        <f t="shared" si="3"/>
        <v>143861.14654166668</v>
      </c>
      <c r="E33" s="126">
        <f t="shared" si="3"/>
        <v>6422.3726134672615</v>
      </c>
      <c r="F33" s="126">
        <f t="shared" si="1"/>
        <v>150283.51915513392</v>
      </c>
      <c r="G33" s="125">
        <f t="shared" si="2"/>
        <v>5019469.5397814754</v>
      </c>
      <c r="H33" s="67"/>
      <c r="I33" s="67"/>
      <c r="J33" s="67"/>
      <c r="K33" s="67"/>
      <c r="L33" s="67"/>
      <c r="M33" s="67"/>
      <c r="N33" s="67"/>
      <c r="O33" s="67"/>
      <c r="P33" s="67"/>
      <c r="Q33" s="67"/>
      <c r="R33" s="67"/>
      <c r="S33" s="67"/>
      <c r="T33" s="67"/>
      <c r="U33" s="67"/>
      <c r="V33" s="67"/>
      <c r="W33" s="67"/>
      <c r="X33" s="67"/>
      <c r="Y33" s="67"/>
      <c r="Z33" s="67"/>
      <c r="AA33" s="67"/>
      <c r="AB33" s="67"/>
      <c r="AC33" s="67"/>
      <c r="AD33" s="67"/>
    </row>
    <row r="34" spans="1:30">
      <c r="A34" s="123">
        <v>7</v>
      </c>
      <c r="B34" s="142">
        <f t="shared" si="0"/>
        <v>44287</v>
      </c>
      <c r="C34" s="123" t="s">
        <v>20</v>
      </c>
      <c r="D34" s="126">
        <f t="shared" si="3"/>
        <v>143861.14654166668</v>
      </c>
      <c r="E34" s="126">
        <f t="shared" si="3"/>
        <v>6422.3726134672615</v>
      </c>
      <c r="F34" s="126">
        <f t="shared" si="1"/>
        <v>150283.51915513392</v>
      </c>
      <c r="G34" s="125">
        <f t="shared" si="2"/>
        <v>4869186.0206263419</v>
      </c>
      <c r="H34" s="67"/>
      <c r="I34" s="67"/>
      <c r="J34" s="67"/>
      <c r="K34" s="67"/>
      <c r="L34" s="67"/>
      <c r="M34" s="67"/>
      <c r="N34" s="67"/>
      <c r="O34" s="67"/>
      <c r="P34" s="67"/>
      <c r="Q34" s="67"/>
      <c r="R34" s="67"/>
      <c r="S34" s="67"/>
      <c r="T34" s="67"/>
      <c r="U34" s="67"/>
      <c r="V34" s="67"/>
      <c r="W34" s="67"/>
      <c r="X34" s="67"/>
      <c r="Y34" s="67"/>
      <c r="Z34" s="67"/>
      <c r="AA34" s="67"/>
      <c r="AB34" s="67"/>
      <c r="AC34" s="67"/>
      <c r="AD34" s="67"/>
    </row>
    <row r="35" spans="1:30">
      <c r="A35" s="123">
        <v>8</v>
      </c>
      <c r="B35" s="142">
        <f t="shared" si="0"/>
        <v>44317</v>
      </c>
      <c r="C35" s="123" t="s">
        <v>21</v>
      </c>
      <c r="D35" s="126">
        <f t="shared" si="3"/>
        <v>143861.14654166668</v>
      </c>
      <c r="E35" s="126">
        <f t="shared" si="3"/>
        <v>6422.3726134672615</v>
      </c>
      <c r="F35" s="126">
        <f t="shared" si="1"/>
        <v>150283.51915513392</v>
      </c>
      <c r="G35" s="125">
        <f t="shared" si="2"/>
        <v>4718902.5014712084</v>
      </c>
      <c r="H35" s="67"/>
      <c r="I35" s="67"/>
      <c r="J35" s="67"/>
      <c r="K35" s="67"/>
      <c r="L35" s="67"/>
      <c r="M35" s="67"/>
      <c r="N35" s="67"/>
      <c r="O35" s="67"/>
      <c r="P35" s="67"/>
      <c r="Q35" s="67"/>
      <c r="R35" s="67"/>
      <c r="S35" s="67"/>
      <c r="T35" s="67"/>
      <c r="U35" s="67"/>
      <c r="V35" s="67"/>
      <c r="W35" s="67"/>
      <c r="X35" s="67"/>
      <c r="Y35" s="67"/>
      <c r="Z35" s="67"/>
      <c r="AA35" s="67"/>
      <c r="AB35" s="67"/>
      <c r="AC35" s="67"/>
      <c r="AD35" s="67"/>
    </row>
    <row r="36" spans="1:30">
      <c r="A36" s="123">
        <v>9</v>
      </c>
      <c r="B36" s="142">
        <f t="shared" si="0"/>
        <v>44348</v>
      </c>
      <c r="C36" s="123" t="s">
        <v>22</v>
      </c>
      <c r="D36" s="126">
        <f t="shared" si="3"/>
        <v>143861.14654166668</v>
      </c>
      <c r="E36" s="126">
        <f t="shared" si="3"/>
        <v>6422.3726134672615</v>
      </c>
      <c r="F36" s="126">
        <f>SUM(D36:E36)</f>
        <v>150283.51915513392</v>
      </c>
      <c r="G36" s="125">
        <f t="shared" si="2"/>
        <v>4568618.9823160749</v>
      </c>
      <c r="H36" s="67"/>
      <c r="I36" s="67"/>
      <c r="J36" s="67"/>
      <c r="K36" s="67"/>
      <c r="L36" s="67"/>
      <c r="M36" s="67"/>
      <c r="N36" s="67"/>
      <c r="O36" s="67"/>
      <c r="P36" s="67"/>
      <c r="Q36" s="67"/>
      <c r="R36" s="67"/>
      <c r="S36" s="67"/>
      <c r="T36" s="67"/>
      <c r="U36" s="67"/>
      <c r="V36" s="67"/>
      <c r="W36" s="67"/>
      <c r="X36" s="67"/>
      <c r="Y36" s="67"/>
      <c r="Z36" s="67"/>
      <c r="AA36" s="67"/>
      <c r="AB36" s="67"/>
      <c r="AC36" s="67"/>
      <c r="AD36" s="67"/>
    </row>
    <row r="37" spans="1:30">
      <c r="A37" s="123">
        <v>10</v>
      </c>
      <c r="B37" s="142">
        <f t="shared" si="0"/>
        <v>44378</v>
      </c>
      <c r="C37" s="123" t="s">
        <v>23</v>
      </c>
      <c r="D37" s="126">
        <f t="shared" si="3"/>
        <v>143861.14654166668</v>
      </c>
      <c r="E37" s="126">
        <f t="shared" si="3"/>
        <v>6422.3726134672615</v>
      </c>
      <c r="F37" s="126">
        <f t="shared" si="1"/>
        <v>150283.51915513392</v>
      </c>
      <c r="G37" s="125">
        <f t="shared" si="2"/>
        <v>4418335.4631609414</v>
      </c>
      <c r="H37" s="67"/>
      <c r="I37" s="67"/>
      <c r="J37" s="67"/>
      <c r="K37" s="67"/>
      <c r="L37" s="67"/>
      <c r="M37" s="67"/>
      <c r="N37" s="67"/>
      <c r="O37" s="67"/>
      <c r="P37" s="67"/>
      <c r="Q37" s="67"/>
      <c r="R37" s="67"/>
      <c r="S37" s="67"/>
      <c r="T37" s="67"/>
      <c r="U37" s="67"/>
      <c r="V37" s="67"/>
      <c r="W37" s="67"/>
      <c r="X37" s="67"/>
      <c r="Y37" s="67"/>
      <c r="Z37" s="67"/>
      <c r="AA37" s="67"/>
      <c r="AB37" s="67"/>
      <c r="AC37" s="67"/>
      <c r="AD37" s="67"/>
    </row>
    <row r="38" spans="1:30">
      <c r="A38" s="123">
        <v>11</v>
      </c>
      <c r="B38" s="142">
        <f t="shared" si="0"/>
        <v>44409</v>
      </c>
      <c r="C38" s="123" t="s">
        <v>24</v>
      </c>
      <c r="D38" s="126">
        <f t="shared" si="3"/>
        <v>143861.14654166668</v>
      </c>
      <c r="E38" s="126">
        <f t="shared" si="3"/>
        <v>6422.3726134672615</v>
      </c>
      <c r="F38" s="126">
        <f t="shared" si="1"/>
        <v>150283.51915513392</v>
      </c>
      <c r="G38" s="125">
        <f t="shared" si="2"/>
        <v>4268051.9440058079</v>
      </c>
      <c r="H38" s="67"/>
      <c r="I38" s="67"/>
      <c r="J38" s="67"/>
      <c r="K38" s="67"/>
      <c r="L38" s="67"/>
      <c r="M38" s="67"/>
      <c r="N38" s="67"/>
      <c r="O38" s="67"/>
      <c r="P38" s="67"/>
      <c r="Q38" s="67"/>
      <c r="R38" s="67"/>
      <c r="S38" s="67"/>
      <c r="T38" s="67"/>
      <c r="U38" s="67"/>
      <c r="V38" s="67"/>
      <c r="W38" s="67"/>
      <c r="X38" s="67"/>
      <c r="Y38" s="67"/>
      <c r="Z38" s="67"/>
      <c r="AA38" s="67"/>
      <c r="AB38" s="67"/>
      <c r="AC38" s="67"/>
      <c r="AD38" s="67"/>
    </row>
    <row r="39" spans="1:30">
      <c r="A39" s="123">
        <v>12</v>
      </c>
      <c r="B39" s="142">
        <f t="shared" si="0"/>
        <v>44440</v>
      </c>
      <c r="C39" s="123" t="s">
        <v>25</v>
      </c>
      <c r="D39" s="126">
        <f t="shared" si="3"/>
        <v>143861.14654166668</v>
      </c>
      <c r="E39" s="126">
        <f t="shared" si="3"/>
        <v>6422.3726134672615</v>
      </c>
      <c r="F39" s="126">
        <f t="shared" si="1"/>
        <v>150283.51915513392</v>
      </c>
      <c r="G39" s="125">
        <f t="shared" si="2"/>
        <v>4117768.4248506739</v>
      </c>
      <c r="H39" s="67"/>
      <c r="I39" s="67"/>
      <c r="J39" s="67"/>
      <c r="K39" s="67"/>
      <c r="L39" s="67"/>
      <c r="M39" s="67"/>
      <c r="N39" s="67"/>
      <c r="O39" s="67"/>
      <c r="P39" s="67"/>
      <c r="Q39" s="67"/>
      <c r="R39" s="67"/>
      <c r="S39" s="67"/>
      <c r="T39" s="67"/>
      <c r="U39" s="67"/>
      <c r="V39" s="67"/>
      <c r="W39" s="67"/>
      <c r="X39" s="67"/>
      <c r="Y39" s="67"/>
      <c r="Z39" s="67"/>
      <c r="AA39" s="67"/>
      <c r="AB39" s="67"/>
      <c r="AC39" s="67"/>
      <c r="AD39" s="67"/>
    </row>
    <row r="40" spans="1:30">
      <c r="A40" s="123">
        <v>13</v>
      </c>
      <c r="B40" s="142">
        <f t="shared" si="0"/>
        <v>44470</v>
      </c>
      <c r="C40" s="123" t="s">
        <v>26</v>
      </c>
      <c r="D40" s="126">
        <f t="shared" ref="D40:E40" si="4">D39</f>
        <v>143861.14654166668</v>
      </c>
      <c r="E40" s="126">
        <f t="shared" si="4"/>
        <v>6422.3726134672615</v>
      </c>
      <c r="F40" s="126">
        <f t="shared" si="1"/>
        <v>150283.51915513392</v>
      </c>
      <c r="G40" s="125">
        <f t="shared" si="2"/>
        <v>3967484.9056955399</v>
      </c>
      <c r="H40" s="67"/>
      <c r="I40" s="67"/>
      <c r="J40" s="67"/>
      <c r="K40" s="67"/>
      <c r="L40" s="67"/>
      <c r="M40" s="67"/>
      <c r="N40" s="67"/>
      <c r="O40" s="67"/>
      <c r="P40" s="67"/>
      <c r="Q40" s="67"/>
      <c r="R40" s="67"/>
      <c r="S40" s="67"/>
      <c r="T40" s="67"/>
      <c r="U40" s="67"/>
      <c r="V40" s="67"/>
      <c r="W40" s="67"/>
      <c r="X40" s="67"/>
      <c r="Y40" s="67"/>
      <c r="Z40" s="67"/>
      <c r="AA40" s="67"/>
      <c r="AB40" s="67"/>
      <c r="AC40" s="67"/>
      <c r="AD40" s="67"/>
    </row>
    <row r="41" spans="1:30">
      <c r="A41" s="123">
        <v>14</v>
      </c>
      <c r="B41" s="142">
        <f t="shared" si="0"/>
        <v>44501</v>
      </c>
      <c r="C41" s="123" t="s">
        <v>113</v>
      </c>
      <c r="D41" s="126">
        <f t="shared" ref="D41:E41" si="5">D40</f>
        <v>143861.14654166668</v>
      </c>
      <c r="E41" s="126">
        <f t="shared" si="5"/>
        <v>6422.3726134672615</v>
      </c>
      <c r="F41" s="126">
        <f t="shared" si="1"/>
        <v>150283.51915513392</v>
      </c>
      <c r="G41" s="125">
        <f t="shared" si="2"/>
        <v>3817201.3865404059</v>
      </c>
      <c r="H41" s="67"/>
      <c r="I41" s="67"/>
      <c r="J41" s="67"/>
      <c r="K41" s="67"/>
      <c r="L41" s="67"/>
      <c r="M41" s="67"/>
      <c r="N41" s="67"/>
      <c r="O41" s="67"/>
      <c r="P41" s="67"/>
      <c r="Q41" s="67"/>
      <c r="R41" s="67"/>
      <c r="S41" s="67"/>
      <c r="T41" s="67"/>
      <c r="U41" s="67"/>
      <c r="V41" s="67"/>
      <c r="W41" s="67"/>
      <c r="X41" s="67"/>
      <c r="Y41" s="67"/>
      <c r="Z41" s="67"/>
      <c r="AA41" s="67"/>
      <c r="AB41" s="67"/>
      <c r="AC41" s="67"/>
      <c r="AD41" s="67"/>
    </row>
    <row r="42" spans="1:30">
      <c r="A42" s="123">
        <v>15</v>
      </c>
      <c r="B42" s="142">
        <f t="shared" si="0"/>
        <v>44531</v>
      </c>
      <c r="C42" s="123" t="s">
        <v>114</v>
      </c>
      <c r="D42" s="126">
        <f t="shared" ref="D42:E42" si="6">D41</f>
        <v>143861.14654166668</v>
      </c>
      <c r="E42" s="126">
        <f t="shared" si="6"/>
        <v>6422.3726134672615</v>
      </c>
      <c r="F42" s="126">
        <f t="shared" si="1"/>
        <v>150283.51915513392</v>
      </c>
      <c r="G42" s="125">
        <f t="shared" si="2"/>
        <v>3666917.8673852719</v>
      </c>
      <c r="H42" s="67"/>
      <c r="I42" s="67"/>
      <c r="J42" s="67"/>
      <c r="K42" s="67"/>
      <c r="L42" s="67"/>
      <c r="M42" s="67"/>
      <c r="N42" s="67"/>
      <c r="O42" s="67"/>
      <c r="P42" s="67"/>
      <c r="Q42" s="67"/>
      <c r="R42" s="67"/>
      <c r="S42" s="67"/>
      <c r="T42" s="67"/>
      <c r="U42" s="67"/>
      <c r="V42" s="67"/>
      <c r="W42" s="67"/>
      <c r="X42" s="67"/>
      <c r="Y42" s="67"/>
      <c r="Z42" s="67"/>
      <c r="AA42" s="67"/>
      <c r="AB42" s="67"/>
      <c r="AC42" s="67"/>
      <c r="AD42" s="67"/>
    </row>
    <row r="43" spans="1:30">
      <c r="A43" s="123">
        <v>16</v>
      </c>
      <c r="B43" s="142">
        <f t="shared" si="0"/>
        <v>44562</v>
      </c>
      <c r="C43" s="123" t="s">
        <v>115</v>
      </c>
      <c r="D43" s="126">
        <f t="shared" ref="D43:E43" si="7">D42</f>
        <v>143861.14654166668</v>
      </c>
      <c r="E43" s="126">
        <f t="shared" si="7"/>
        <v>6422.3726134672615</v>
      </c>
      <c r="F43" s="126">
        <f t="shared" si="1"/>
        <v>150283.51915513392</v>
      </c>
      <c r="G43" s="125">
        <f t="shared" si="2"/>
        <v>3516634.348230138</v>
      </c>
      <c r="H43" s="67"/>
      <c r="I43" s="67"/>
      <c r="J43" s="67"/>
      <c r="K43" s="67"/>
      <c r="L43" s="67"/>
      <c r="M43" s="67"/>
      <c r="N43" s="67"/>
      <c r="O43" s="67"/>
      <c r="P43" s="67"/>
      <c r="Q43" s="67"/>
      <c r="R43" s="67"/>
      <c r="S43" s="67"/>
      <c r="T43" s="67"/>
      <c r="U43" s="67"/>
      <c r="V43" s="67"/>
      <c r="W43" s="67"/>
      <c r="X43" s="67"/>
      <c r="Y43" s="67"/>
      <c r="Z43" s="67"/>
      <c r="AA43" s="67"/>
      <c r="AB43" s="67"/>
      <c r="AC43" s="67"/>
      <c r="AD43" s="67"/>
    </row>
    <row r="44" spans="1:30">
      <c r="A44" s="123">
        <v>17</v>
      </c>
      <c r="B44" s="142">
        <f t="shared" si="0"/>
        <v>44593</v>
      </c>
      <c r="C44" s="123" t="s">
        <v>116</v>
      </c>
      <c r="D44" s="126">
        <f t="shared" ref="D44:E44" si="8">D43</f>
        <v>143861.14654166668</v>
      </c>
      <c r="E44" s="126">
        <f t="shared" si="8"/>
        <v>6422.3726134672615</v>
      </c>
      <c r="F44" s="126">
        <f t="shared" si="1"/>
        <v>150283.51915513392</v>
      </c>
      <c r="G44" s="125">
        <f t="shared" si="2"/>
        <v>3366350.829075004</v>
      </c>
      <c r="H44" s="67"/>
      <c r="I44" s="67"/>
      <c r="J44" s="67"/>
      <c r="K44" s="67"/>
      <c r="L44" s="67"/>
      <c r="M44" s="67"/>
      <c r="N44" s="67"/>
      <c r="O44" s="67"/>
      <c r="P44" s="67"/>
      <c r="Q44" s="67"/>
      <c r="R44" s="67"/>
      <c r="S44" s="67"/>
      <c r="T44" s="67"/>
      <c r="U44" s="67"/>
      <c r="V44" s="67"/>
      <c r="W44" s="67"/>
      <c r="X44" s="67"/>
      <c r="Y44" s="67"/>
      <c r="Z44" s="67"/>
      <c r="AA44" s="67"/>
      <c r="AB44" s="67"/>
      <c r="AC44" s="67"/>
      <c r="AD44" s="67"/>
    </row>
    <row r="45" spans="1:30">
      <c r="A45" s="123">
        <v>18</v>
      </c>
      <c r="B45" s="142">
        <f t="shared" si="0"/>
        <v>44621</v>
      </c>
      <c r="C45" s="123" t="s">
        <v>117</v>
      </c>
      <c r="D45" s="126">
        <f t="shared" ref="D45:E45" si="9">D44</f>
        <v>143861.14654166668</v>
      </c>
      <c r="E45" s="126">
        <f t="shared" si="9"/>
        <v>6422.3726134672615</v>
      </c>
      <c r="F45" s="126">
        <f t="shared" si="1"/>
        <v>150283.51915513392</v>
      </c>
      <c r="G45" s="125">
        <f t="shared" si="2"/>
        <v>3216067.30991987</v>
      </c>
      <c r="H45" s="67"/>
      <c r="I45" s="67"/>
      <c r="J45" s="67"/>
      <c r="K45" s="67"/>
      <c r="L45" s="67"/>
      <c r="M45" s="67"/>
      <c r="N45" s="67"/>
      <c r="O45" s="67"/>
      <c r="P45" s="67"/>
      <c r="Q45" s="67"/>
      <c r="R45" s="67"/>
      <c r="S45" s="67"/>
      <c r="T45" s="67"/>
      <c r="U45" s="67"/>
      <c r="V45" s="67"/>
      <c r="W45" s="67"/>
      <c r="X45" s="67"/>
      <c r="Y45" s="67"/>
      <c r="Z45" s="67"/>
      <c r="AA45" s="67"/>
      <c r="AB45" s="67"/>
      <c r="AC45" s="67"/>
      <c r="AD45" s="67"/>
    </row>
    <row r="46" spans="1:30">
      <c r="A46" s="123">
        <v>19</v>
      </c>
      <c r="B46" s="142">
        <f t="shared" si="0"/>
        <v>44652</v>
      </c>
      <c r="C46" s="123" t="s">
        <v>118</v>
      </c>
      <c r="D46" s="126">
        <f t="shared" ref="D46:E46" si="10">D45</f>
        <v>143861.14654166668</v>
      </c>
      <c r="E46" s="126">
        <f t="shared" si="10"/>
        <v>6422.3726134672615</v>
      </c>
      <c r="F46" s="126">
        <f t="shared" si="1"/>
        <v>150283.51915513392</v>
      </c>
      <c r="G46" s="125">
        <f t="shared" si="2"/>
        <v>3065783.790764736</v>
      </c>
      <c r="H46" s="67"/>
      <c r="I46" s="67"/>
      <c r="J46" s="67"/>
      <c r="K46" s="67"/>
      <c r="L46" s="67"/>
      <c r="M46" s="67"/>
      <c r="N46" s="67"/>
      <c r="O46" s="67"/>
      <c r="P46" s="67"/>
      <c r="Q46" s="67"/>
      <c r="R46" s="67"/>
      <c r="S46" s="67"/>
      <c r="T46" s="67"/>
      <c r="U46" s="67"/>
      <c r="V46" s="67"/>
      <c r="W46" s="67"/>
      <c r="X46" s="67"/>
      <c r="Y46" s="67"/>
      <c r="Z46" s="67"/>
      <c r="AA46" s="67"/>
      <c r="AB46" s="67"/>
      <c r="AC46" s="67"/>
      <c r="AD46" s="67"/>
    </row>
    <row r="47" spans="1:30">
      <c r="A47" s="123">
        <v>20</v>
      </c>
      <c r="B47" s="142">
        <f t="shared" si="0"/>
        <v>44682</v>
      </c>
      <c r="C47" s="123" t="s">
        <v>119</v>
      </c>
      <c r="D47" s="126">
        <f t="shared" ref="D47:E47" si="11">D46</f>
        <v>143861.14654166668</v>
      </c>
      <c r="E47" s="126">
        <f t="shared" si="11"/>
        <v>6422.3726134672615</v>
      </c>
      <c r="F47" s="126">
        <f t="shared" si="1"/>
        <v>150283.51915513392</v>
      </c>
      <c r="G47" s="125">
        <f t="shared" si="2"/>
        <v>2915500.271609602</v>
      </c>
      <c r="H47" s="67"/>
      <c r="I47" s="67"/>
      <c r="J47" s="67"/>
      <c r="K47" s="67"/>
      <c r="L47" s="67"/>
      <c r="M47" s="67"/>
      <c r="N47" s="67"/>
      <c r="O47" s="67"/>
      <c r="P47" s="67"/>
      <c r="Q47" s="67"/>
      <c r="R47" s="67"/>
      <c r="S47" s="67"/>
      <c r="T47" s="67"/>
      <c r="U47" s="67"/>
      <c r="V47" s="67"/>
      <c r="W47" s="67"/>
      <c r="X47" s="67"/>
      <c r="Y47" s="67"/>
      <c r="Z47" s="67"/>
      <c r="AA47" s="67"/>
      <c r="AB47" s="67"/>
      <c r="AC47" s="67"/>
      <c r="AD47" s="67"/>
    </row>
    <row r="48" spans="1:30">
      <c r="A48" s="123">
        <v>21</v>
      </c>
      <c r="B48" s="142">
        <f t="shared" si="0"/>
        <v>44713</v>
      </c>
      <c r="C48" s="123" t="s">
        <v>120</v>
      </c>
      <c r="D48" s="126">
        <f t="shared" ref="D48:E48" si="12">D47</f>
        <v>143861.14654166668</v>
      </c>
      <c r="E48" s="126">
        <f t="shared" si="12"/>
        <v>6422.3726134672615</v>
      </c>
      <c r="F48" s="126">
        <f t="shared" si="1"/>
        <v>150283.51915513392</v>
      </c>
      <c r="G48" s="125">
        <f t="shared" si="2"/>
        <v>2765216.752454468</v>
      </c>
      <c r="H48" s="67"/>
      <c r="I48" s="67"/>
      <c r="J48" s="67"/>
      <c r="K48" s="67"/>
      <c r="L48" s="67"/>
      <c r="M48" s="67"/>
      <c r="N48" s="67"/>
      <c r="O48" s="67"/>
      <c r="P48" s="67"/>
      <c r="Q48" s="67"/>
      <c r="R48" s="67"/>
      <c r="S48" s="67"/>
      <c r="T48" s="67"/>
      <c r="U48" s="67"/>
      <c r="V48" s="67"/>
      <c r="W48" s="67"/>
      <c r="X48" s="67"/>
      <c r="Y48" s="67"/>
      <c r="Z48" s="67"/>
      <c r="AA48" s="67"/>
      <c r="AB48" s="67"/>
      <c r="AC48" s="67"/>
      <c r="AD48" s="67"/>
    </row>
    <row r="49" spans="1:30">
      <c r="A49" s="123">
        <v>22</v>
      </c>
      <c r="B49" s="142">
        <f t="shared" si="0"/>
        <v>44743</v>
      </c>
      <c r="C49" s="123" t="s">
        <v>121</v>
      </c>
      <c r="D49" s="126">
        <f t="shared" ref="D49:E49" si="13">D48</f>
        <v>143861.14654166668</v>
      </c>
      <c r="E49" s="126">
        <f t="shared" si="13"/>
        <v>6422.3726134672615</v>
      </c>
      <c r="F49" s="126">
        <f t="shared" si="1"/>
        <v>150283.51915513392</v>
      </c>
      <c r="G49" s="125">
        <f t="shared" si="2"/>
        <v>2614933.2332993341</v>
      </c>
      <c r="H49" s="67"/>
      <c r="I49" s="67"/>
      <c r="J49" s="67"/>
      <c r="K49" s="67"/>
      <c r="L49" s="67"/>
      <c r="M49" s="67"/>
      <c r="N49" s="67"/>
      <c r="O49" s="67"/>
      <c r="P49" s="67"/>
      <c r="Q49" s="67"/>
      <c r="R49" s="67"/>
      <c r="S49" s="67"/>
      <c r="T49" s="67"/>
      <c r="U49" s="67"/>
      <c r="V49" s="67"/>
      <c r="W49" s="67"/>
      <c r="X49" s="67"/>
      <c r="Y49" s="67"/>
      <c r="Z49" s="67"/>
      <c r="AA49" s="67"/>
      <c r="AB49" s="67"/>
      <c r="AC49" s="67"/>
      <c r="AD49" s="67"/>
    </row>
    <row r="50" spans="1:30">
      <c r="A50" s="123">
        <v>23</v>
      </c>
      <c r="B50" s="142">
        <f t="shared" si="0"/>
        <v>44774</v>
      </c>
      <c r="C50" s="123" t="s">
        <v>122</v>
      </c>
      <c r="D50" s="126">
        <f t="shared" ref="D50:E50" si="14">D49</f>
        <v>143861.14654166668</v>
      </c>
      <c r="E50" s="126">
        <f t="shared" si="14"/>
        <v>6422.3726134672615</v>
      </c>
      <c r="F50" s="126">
        <f t="shared" si="1"/>
        <v>150283.51915513392</v>
      </c>
      <c r="G50" s="125">
        <f t="shared" si="2"/>
        <v>2464649.7141442001</v>
      </c>
      <c r="H50" s="67"/>
      <c r="I50" s="67"/>
      <c r="J50" s="67"/>
      <c r="K50" s="67"/>
      <c r="L50" s="67"/>
      <c r="M50" s="67"/>
      <c r="N50" s="67"/>
      <c r="O50" s="67"/>
      <c r="P50" s="67"/>
      <c r="Q50" s="67"/>
      <c r="R50" s="67"/>
      <c r="S50" s="67"/>
      <c r="T50" s="67"/>
      <c r="U50" s="67"/>
      <c r="V50" s="67"/>
      <c r="W50" s="67"/>
      <c r="X50" s="67"/>
      <c r="Y50" s="67"/>
      <c r="Z50" s="67"/>
      <c r="AA50" s="67"/>
      <c r="AB50" s="67"/>
      <c r="AC50" s="67"/>
      <c r="AD50" s="67"/>
    </row>
    <row r="51" spans="1:30">
      <c r="A51" s="123">
        <v>24</v>
      </c>
      <c r="B51" s="142">
        <f t="shared" si="0"/>
        <v>44805</v>
      </c>
      <c r="C51" s="123" t="s">
        <v>123</v>
      </c>
      <c r="D51" s="126">
        <f t="shared" ref="D51:E51" si="15">D50</f>
        <v>143861.14654166668</v>
      </c>
      <c r="E51" s="126">
        <f t="shared" si="15"/>
        <v>6422.3726134672615</v>
      </c>
      <c r="F51" s="126">
        <f t="shared" si="1"/>
        <v>150283.51915513392</v>
      </c>
      <c r="G51" s="125">
        <f t="shared" si="2"/>
        <v>2314366.1949890661</v>
      </c>
      <c r="H51" s="67"/>
      <c r="I51" s="67"/>
      <c r="J51" s="67"/>
      <c r="K51" s="67"/>
      <c r="L51" s="67"/>
      <c r="M51" s="67"/>
      <c r="N51" s="67"/>
      <c r="O51" s="67"/>
      <c r="P51" s="67"/>
      <c r="Q51" s="67"/>
      <c r="R51" s="67"/>
      <c r="S51" s="67"/>
      <c r="T51" s="67"/>
      <c r="U51" s="67"/>
      <c r="V51" s="67"/>
      <c r="W51" s="67"/>
      <c r="X51" s="67"/>
      <c r="Y51" s="67"/>
      <c r="Z51" s="67"/>
      <c r="AA51" s="67"/>
      <c r="AB51" s="67"/>
      <c r="AC51" s="67"/>
      <c r="AD51" s="67"/>
    </row>
    <row r="52" spans="1:30">
      <c r="A52" s="123">
        <v>25</v>
      </c>
      <c r="B52" s="142">
        <f t="shared" si="0"/>
        <v>44835</v>
      </c>
      <c r="C52" s="123" t="s">
        <v>124</v>
      </c>
      <c r="D52" s="126">
        <f t="shared" ref="D52:E52" si="16">D51</f>
        <v>143861.14654166668</v>
      </c>
      <c r="E52" s="126">
        <f t="shared" si="16"/>
        <v>6422.3726134672615</v>
      </c>
      <c r="F52" s="126">
        <f t="shared" si="1"/>
        <v>150283.51915513392</v>
      </c>
      <c r="G52" s="125">
        <f t="shared" si="2"/>
        <v>2164082.6758339321</v>
      </c>
      <c r="H52" s="67"/>
      <c r="I52" s="67"/>
      <c r="J52" s="67"/>
      <c r="K52" s="67"/>
      <c r="L52" s="67"/>
      <c r="M52" s="67"/>
      <c r="N52" s="67"/>
      <c r="O52" s="67"/>
      <c r="P52" s="67"/>
      <c r="Q52" s="67"/>
      <c r="R52" s="67"/>
      <c r="S52" s="67"/>
      <c r="T52" s="67"/>
      <c r="U52" s="67"/>
      <c r="V52" s="67"/>
      <c r="W52" s="67"/>
      <c r="X52" s="67"/>
      <c r="Y52" s="67"/>
      <c r="Z52" s="67"/>
      <c r="AA52" s="67"/>
      <c r="AB52" s="67"/>
      <c r="AC52" s="67"/>
      <c r="AD52" s="67"/>
    </row>
    <row r="53" spans="1:30">
      <c r="A53" s="123">
        <v>26</v>
      </c>
      <c r="B53" s="142">
        <f t="shared" si="0"/>
        <v>44866</v>
      </c>
      <c r="C53" s="123" t="s">
        <v>137</v>
      </c>
      <c r="D53" s="124">
        <f>(C22*0.3)</f>
        <v>2071600.5101999999</v>
      </c>
      <c r="E53" s="126">
        <f>(C23*0.3)</f>
        <v>92482.165633928569</v>
      </c>
      <c r="F53" s="126">
        <f t="shared" si="1"/>
        <v>2164082.6758339284</v>
      </c>
      <c r="G53" s="125">
        <f t="shared" si="2"/>
        <v>3.7252902984619141E-9</v>
      </c>
      <c r="H53" s="67"/>
      <c r="I53" s="67"/>
      <c r="J53" s="67"/>
      <c r="K53" s="67"/>
      <c r="L53" s="67"/>
      <c r="M53" s="67"/>
      <c r="N53" s="67"/>
      <c r="O53" s="67"/>
      <c r="P53" s="67"/>
      <c r="Q53" s="67"/>
      <c r="R53" s="67"/>
      <c r="S53" s="67"/>
      <c r="T53" s="67"/>
      <c r="U53" s="67"/>
      <c r="V53" s="67"/>
      <c r="W53" s="67"/>
      <c r="X53" s="67"/>
      <c r="Y53" s="67"/>
      <c r="Z53" s="67"/>
      <c r="AA53" s="67"/>
      <c r="AB53" s="67"/>
      <c r="AC53" s="67"/>
      <c r="AD53" s="67"/>
    </row>
    <row r="54" spans="1:30">
      <c r="A54" s="88"/>
      <c r="B54" s="89"/>
      <c r="C54" s="90" t="s">
        <v>27</v>
      </c>
      <c r="D54" s="91">
        <f>SUM(D27:D53)</f>
        <v>6905335.0339999981</v>
      </c>
      <c r="E54" s="91">
        <f>SUM(E27:E53)</f>
        <v>308273.88544642873</v>
      </c>
      <c r="F54" s="91">
        <f>SUM(F27:F53)</f>
        <v>7213608.9194464274</v>
      </c>
      <c r="G54" s="92"/>
      <c r="H54" s="67"/>
      <c r="I54" s="67"/>
      <c r="J54" s="67"/>
      <c r="K54" s="67"/>
      <c r="L54" s="67"/>
      <c r="M54" s="67"/>
      <c r="N54" s="67"/>
      <c r="O54" s="67"/>
      <c r="P54" s="67"/>
      <c r="Q54" s="67"/>
      <c r="R54" s="67"/>
      <c r="S54" s="67"/>
      <c r="T54" s="67"/>
      <c r="U54" s="67"/>
      <c r="V54" s="67"/>
      <c r="W54" s="67"/>
      <c r="X54" s="67"/>
      <c r="Y54" s="67"/>
      <c r="Z54" s="67"/>
      <c r="AA54" s="67"/>
      <c r="AB54" s="67"/>
      <c r="AC54" s="67"/>
      <c r="AD54" s="67"/>
    </row>
    <row r="55" spans="1:30">
      <c r="A55" s="127"/>
      <c r="B55" s="128"/>
      <c r="C55" s="67"/>
      <c r="D55" s="109"/>
      <c r="E55" s="109"/>
      <c r="F55" s="109"/>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c r="A56" s="131"/>
      <c r="B56" s="67"/>
      <c r="C56" s="67"/>
      <c r="D56" s="109"/>
      <c r="E56" s="109"/>
      <c r="F56" s="109"/>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c r="A57" s="165" t="s">
        <v>111</v>
      </c>
      <c r="B57" s="165"/>
      <c r="C57" s="166"/>
      <c r="D57" s="167"/>
      <c r="E57" s="167"/>
      <c r="F57" s="167"/>
      <c r="G57" s="167"/>
      <c r="H57" s="167"/>
      <c r="I57" s="67"/>
      <c r="J57" s="67"/>
      <c r="K57" s="67"/>
      <c r="L57" s="67"/>
      <c r="M57" s="67"/>
      <c r="N57" s="67"/>
      <c r="O57" s="67"/>
      <c r="P57" s="67"/>
      <c r="Q57" s="67"/>
      <c r="R57" s="67"/>
      <c r="S57" s="67"/>
      <c r="T57" s="67"/>
      <c r="U57" s="67"/>
      <c r="V57" s="67"/>
      <c r="W57" s="67"/>
      <c r="X57" s="67"/>
      <c r="Y57" s="67"/>
      <c r="Z57" s="67"/>
      <c r="AA57" s="67"/>
      <c r="AB57" s="67"/>
      <c r="AC57" s="67"/>
      <c r="AD57" s="67"/>
    </row>
    <row r="58" spans="1:30" ht="21" customHeight="1">
      <c r="A58" s="194" t="s">
        <v>155</v>
      </c>
      <c r="B58" s="195"/>
      <c r="C58" s="195"/>
      <c r="D58" s="195"/>
      <c r="E58" s="195"/>
      <c r="F58" s="195"/>
      <c r="G58" s="195"/>
      <c r="H58" s="195"/>
      <c r="I58" s="67"/>
      <c r="J58" s="67"/>
      <c r="K58" s="67"/>
      <c r="L58" s="67"/>
      <c r="M58" s="67"/>
      <c r="N58" s="67"/>
      <c r="O58" s="67"/>
      <c r="P58" s="67"/>
      <c r="Q58" s="67"/>
      <c r="R58" s="67"/>
      <c r="S58" s="67"/>
      <c r="T58" s="67"/>
      <c r="U58" s="67"/>
      <c r="V58" s="67"/>
      <c r="W58" s="67"/>
      <c r="X58" s="67"/>
      <c r="Y58" s="67"/>
      <c r="Z58" s="67"/>
      <c r="AA58" s="67"/>
      <c r="AB58" s="67"/>
      <c r="AC58" s="67"/>
      <c r="AD58" s="67"/>
    </row>
    <row r="59" spans="1:30" ht="21" customHeight="1">
      <c r="A59" s="195"/>
      <c r="B59" s="195"/>
      <c r="C59" s="195"/>
      <c r="D59" s="195"/>
      <c r="E59" s="195"/>
      <c r="F59" s="195"/>
      <c r="G59" s="195"/>
      <c r="H59" s="195"/>
      <c r="I59" s="67"/>
      <c r="J59" s="67"/>
      <c r="K59" s="67"/>
      <c r="L59" s="67"/>
      <c r="M59" s="67"/>
      <c r="N59" s="67"/>
      <c r="O59" s="67"/>
      <c r="P59" s="67"/>
      <c r="Q59" s="67"/>
      <c r="R59" s="67"/>
      <c r="S59" s="67"/>
      <c r="T59" s="67"/>
      <c r="U59" s="67"/>
      <c r="V59" s="67"/>
      <c r="W59" s="67"/>
      <c r="X59" s="67"/>
      <c r="Y59" s="67"/>
      <c r="Z59" s="67"/>
      <c r="AA59" s="67"/>
      <c r="AB59" s="67"/>
      <c r="AC59" s="67"/>
      <c r="AD59" s="67"/>
    </row>
    <row r="60" spans="1:30" ht="21" customHeight="1">
      <c r="A60" s="195"/>
      <c r="B60" s="195"/>
      <c r="C60" s="195"/>
      <c r="D60" s="195"/>
      <c r="E60" s="195"/>
      <c r="F60" s="195"/>
      <c r="G60" s="195"/>
      <c r="H60" s="195"/>
      <c r="I60" s="67"/>
      <c r="J60" s="67"/>
      <c r="K60" s="67"/>
      <c r="L60" s="67"/>
      <c r="M60" s="67"/>
      <c r="N60" s="67"/>
      <c r="O60" s="67"/>
      <c r="P60" s="67"/>
      <c r="Q60" s="67"/>
      <c r="R60" s="67"/>
      <c r="S60" s="67"/>
      <c r="T60" s="67"/>
      <c r="U60" s="67"/>
      <c r="V60" s="67"/>
      <c r="W60" s="67"/>
      <c r="X60" s="67"/>
      <c r="Y60" s="67"/>
      <c r="Z60" s="67"/>
      <c r="AA60" s="67"/>
      <c r="AB60" s="67"/>
      <c r="AC60" s="67"/>
      <c r="AD60" s="67"/>
    </row>
    <row r="61" spans="1:30" ht="21" customHeight="1">
      <c r="A61" s="195"/>
      <c r="B61" s="195"/>
      <c r="C61" s="195"/>
      <c r="D61" s="195"/>
      <c r="E61" s="195"/>
      <c r="F61" s="195"/>
      <c r="G61" s="195"/>
      <c r="H61" s="195"/>
      <c r="I61" s="67"/>
      <c r="J61" s="67"/>
      <c r="K61" s="67"/>
      <c r="L61" s="67"/>
      <c r="M61" s="67"/>
      <c r="N61" s="67"/>
      <c r="O61" s="67"/>
      <c r="P61" s="67"/>
      <c r="Q61" s="67"/>
      <c r="R61" s="67"/>
      <c r="S61" s="67"/>
      <c r="T61" s="67"/>
      <c r="U61" s="67"/>
      <c r="V61" s="67"/>
      <c r="W61" s="67"/>
      <c r="X61" s="67"/>
      <c r="Y61" s="67"/>
      <c r="Z61" s="67"/>
      <c r="AA61" s="67"/>
      <c r="AB61" s="67"/>
      <c r="AC61" s="67"/>
      <c r="AD61" s="67"/>
    </row>
    <row r="62" spans="1:30" ht="21" customHeight="1">
      <c r="A62" s="195"/>
      <c r="B62" s="195"/>
      <c r="C62" s="195"/>
      <c r="D62" s="195"/>
      <c r="E62" s="195"/>
      <c r="F62" s="195"/>
      <c r="G62" s="195"/>
      <c r="H62" s="195"/>
      <c r="I62" s="67"/>
      <c r="J62" s="67"/>
      <c r="K62" s="67"/>
      <c r="L62" s="67"/>
      <c r="M62" s="67"/>
      <c r="N62" s="67"/>
      <c r="O62" s="67"/>
      <c r="P62" s="67"/>
      <c r="Q62" s="67"/>
      <c r="R62" s="67"/>
      <c r="S62" s="67"/>
      <c r="T62" s="67"/>
      <c r="U62" s="67"/>
      <c r="V62" s="67"/>
      <c r="W62" s="67"/>
      <c r="X62" s="67"/>
      <c r="Y62" s="67"/>
      <c r="Z62" s="67"/>
      <c r="AA62" s="67"/>
      <c r="AB62" s="67"/>
      <c r="AC62" s="67"/>
      <c r="AD62" s="67"/>
    </row>
    <row r="63" spans="1:30" ht="21" customHeight="1">
      <c r="A63" s="195"/>
      <c r="B63" s="195"/>
      <c r="C63" s="195"/>
      <c r="D63" s="195"/>
      <c r="E63" s="195"/>
      <c r="F63" s="195"/>
      <c r="G63" s="195"/>
      <c r="H63" s="195"/>
      <c r="I63" s="67"/>
      <c r="J63" s="67"/>
      <c r="K63" s="67"/>
      <c r="L63" s="67"/>
      <c r="M63" s="67"/>
      <c r="N63" s="67"/>
      <c r="O63" s="67"/>
      <c r="P63" s="67"/>
      <c r="Q63" s="67"/>
      <c r="R63" s="67"/>
      <c r="S63" s="67"/>
      <c r="T63" s="67"/>
      <c r="U63" s="67"/>
      <c r="V63" s="67"/>
      <c r="W63" s="67"/>
      <c r="X63" s="67"/>
      <c r="Y63" s="67"/>
      <c r="Z63" s="67"/>
      <c r="AA63" s="67"/>
      <c r="AB63" s="67"/>
      <c r="AC63" s="67"/>
      <c r="AD63" s="67"/>
    </row>
    <row r="64" spans="1:30" ht="21" customHeight="1">
      <c r="A64" s="195"/>
      <c r="B64" s="195"/>
      <c r="C64" s="195"/>
      <c r="D64" s="195"/>
      <c r="E64" s="195"/>
      <c r="F64" s="195"/>
      <c r="G64" s="195"/>
      <c r="H64" s="195"/>
      <c r="I64" s="67"/>
      <c r="J64" s="67"/>
      <c r="K64" s="67"/>
      <c r="L64" s="67"/>
      <c r="M64" s="67"/>
      <c r="N64" s="67"/>
      <c r="O64" s="67"/>
      <c r="P64" s="67"/>
      <c r="Q64" s="67"/>
      <c r="R64" s="67"/>
      <c r="S64" s="67"/>
      <c r="T64" s="67"/>
      <c r="U64" s="67"/>
      <c r="V64" s="67"/>
      <c r="W64" s="67"/>
      <c r="X64" s="67"/>
      <c r="Y64" s="67"/>
      <c r="Z64" s="67"/>
      <c r="AA64" s="67"/>
      <c r="AB64" s="67"/>
      <c r="AC64" s="67"/>
      <c r="AD64" s="67"/>
    </row>
    <row r="65" spans="1:32" ht="21" customHeight="1">
      <c r="A65" s="195"/>
      <c r="B65" s="195"/>
      <c r="C65" s="195"/>
      <c r="D65" s="195"/>
      <c r="E65" s="195"/>
      <c r="F65" s="195"/>
      <c r="G65" s="195"/>
      <c r="H65" s="195"/>
      <c r="I65" s="67"/>
      <c r="J65" s="67"/>
      <c r="K65" s="67"/>
      <c r="L65" s="67"/>
      <c r="M65" s="67"/>
      <c r="N65" s="67"/>
      <c r="O65" s="67"/>
      <c r="P65" s="67"/>
      <c r="Q65" s="67"/>
      <c r="R65" s="67"/>
      <c r="S65" s="67"/>
      <c r="T65" s="67"/>
      <c r="U65" s="67"/>
      <c r="V65" s="67"/>
      <c r="W65" s="67"/>
      <c r="X65" s="67"/>
      <c r="Y65" s="67"/>
      <c r="Z65" s="67"/>
      <c r="AA65" s="67"/>
      <c r="AB65" s="67"/>
      <c r="AC65" s="67"/>
      <c r="AD65" s="67"/>
    </row>
    <row r="66" spans="1:32" ht="21" customHeight="1">
      <c r="A66" s="195"/>
      <c r="B66" s="195"/>
      <c r="C66" s="195"/>
      <c r="D66" s="195"/>
      <c r="E66" s="195"/>
      <c r="F66" s="195"/>
      <c r="G66" s="195"/>
      <c r="H66" s="195"/>
      <c r="I66" s="67"/>
      <c r="J66" s="67"/>
      <c r="K66" s="67"/>
      <c r="L66" s="67"/>
      <c r="M66" s="67"/>
      <c r="N66" s="67"/>
      <c r="O66" s="67"/>
      <c r="P66" s="67"/>
      <c r="Q66" s="67"/>
      <c r="R66" s="67"/>
      <c r="S66" s="67"/>
      <c r="T66" s="67"/>
      <c r="U66" s="67"/>
      <c r="V66" s="67"/>
      <c r="W66" s="67"/>
      <c r="X66" s="67"/>
      <c r="Y66" s="67"/>
      <c r="Z66" s="67"/>
      <c r="AA66" s="67"/>
      <c r="AB66" s="67"/>
      <c r="AC66" s="67"/>
      <c r="AD66" s="67"/>
    </row>
    <row r="67" spans="1:32" ht="21" customHeight="1">
      <c r="A67" s="195"/>
      <c r="B67" s="195"/>
      <c r="C67" s="195"/>
      <c r="D67" s="195"/>
      <c r="E67" s="195"/>
      <c r="F67" s="195"/>
      <c r="G67" s="195"/>
      <c r="H67" s="195"/>
      <c r="I67" s="67"/>
      <c r="J67" s="67"/>
      <c r="K67" s="67"/>
      <c r="L67" s="67"/>
      <c r="M67" s="67"/>
      <c r="N67" s="67"/>
      <c r="O67" s="67"/>
      <c r="P67" s="67"/>
      <c r="Q67" s="67"/>
      <c r="R67" s="67"/>
      <c r="S67" s="67"/>
      <c r="T67" s="67"/>
      <c r="U67" s="67"/>
      <c r="V67" s="67"/>
      <c r="W67" s="67"/>
      <c r="X67" s="67"/>
      <c r="Y67" s="67"/>
      <c r="Z67" s="67"/>
      <c r="AA67" s="67"/>
      <c r="AB67" s="67"/>
      <c r="AC67" s="67"/>
      <c r="AD67" s="67"/>
    </row>
    <row r="68" spans="1:32" ht="21" customHeight="1">
      <c r="A68" s="195"/>
      <c r="B68" s="195"/>
      <c r="C68" s="195"/>
      <c r="D68" s="195"/>
      <c r="E68" s="195"/>
      <c r="F68" s="195"/>
      <c r="G68" s="195"/>
      <c r="H68" s="195"/>
      <c r="I68" s="67"/>
      <c r="J68" s="67"/>
      <c r="K68" s="67"/>
      <c r="L68" s="67"/>
      <c r="M68" s="67"/>
      <c r="N68" s="67"/>
      <c r="O68" s="67"/>
      <c r="P68" s="67"/>
      <c r="Q68" s="67"/>
      <c r="R68" s="67"/>
      <c r="S68" s="67"/>
      <c r="T68" s="67"/>
      <c r="U68" s="67"/>
      <c r="V68" s="67"/>
      <c r="W68" s="67"/>
      <c r="X68" s="67"/>
      <c r="Y68" s="67"/>
      <c r="Z68" s="67"/>
      <c r="AA68" s="67"/>
      <c r="AB68" s="67"/>
      <c r="AC68" s="67"/>
      <c r="AD68" s="67"/>
    </row>
    <row r="69" spans="1:32" s="141" customFormat="1" ht="21" customHeight="1">
      <c r="A69" s="195"/>
      <c r="B69" s="195"/>
      <c r="C69" s="195"/>
      <c r="D69" s="195"/>
      <c r="E69" s="195"/>
      <c r="F69" s="195"/>
      <c r="G69" s="195"/>
      <c r="H69" s="195"/>
      <c r="I69" s="140"/>
      <c r="J69" s="140"/>
      <c r="K69" s="140"/>
      <c r="L69" s="140"/>
      <c r="M69" s="140"/>
      <c r="N69" s="140"/>
      <c r="O69" s="140"/>
      <c r="P69" s="140"/>
      <c r="Q69" s="140"/>
      <c r="R69" s="140"/>
      <c r="S69" s="140"/>
      <c r="T69" s="140"/>
      <c r="U69" s="140"/>
      <c r="V69" s="140"/>
      <c r="W69" s="140"/>
      <c r="X69" s="140"/>
      <c r="Y69" s="140"/>
      <c r="Z69" s="140"/>
      <c r="AA69" s="140"/>
      <c r="AB69" s="140"/>
      <c r="AC69" s="140"/>
      <c r="AD69" s="140"/>
    </row>
    <row r="70" spans="1:32" s="141" customFormat="1" ht="25.5" customHeight="1">
      <c r="A70" s="195"/>
      <c r="B70" s="195"/>
      <c r="C70" s="195"/>
      <c r="D70" s="195"/>
      <c r="E70" s="195"/>
      <c r="F70" s="195"/>
      <c r="G70" s="195"/>
      <c r="H70" s="195"/>
      <c r="I70" s="140"/>
      <c r="J70" s="140"/>
      <c r="K70" s="140"/>
      <c r="L70" s="140"/>
      <c r="M70" s="140"/>
      <c r="N70" s="140"/>
      <c r="O70" s="140"/>
      <c r="P70" s="140"/>
      <c r="Q70" s="140"/>
      <c r="R70" s="140"/>
      <c r="S70" s="140"/>
      <c r="T70" s="140"/>
      <c r="U70" s="140"/>
      <c r="V70" s="140"/>
      <c r="W70" s="140"/>
      <c r="X70" s="140"/>
      <c r="Y70" s="140"/>
      <c r="Z70" s="140"/>
      <c r="AA70" s="140"/>
      <c r="AB70" s="140"/>
      <c r="AC70" s="140"/>
      <c r="AD70" s="140"/>
    </row>
    <row r="71" spans="1:32" s="141" customFormat="1" ht="8.25" customHeight="1">
      <c r="A71" s="175"/>
      <c r="B71" s="175"/>
      <c r="C71" s="175"/>
      <c r="D71" s="175"/>
      <c r="E71" s="175"/>
      <c r="F71" s="175"/>
      <c r="G71" s="175"/>
      <c r="H71" s="175"/>
      <c r="I71" s="140"/>
      <c r="J71" s="140"/>
      <c r="K71" s="140"/>
      <c r="L71" s="140"/>
      <c r="M71" s="140"/>
      <c r="N71" s="140"/>
      <c r="O71" s="140"/>
      <c r="P71" s="140"/>
      <c r="Q71" s="140"/>
      <c r="R71" s="140"/>
      <c r="S71" s="140"/>
      <c r="T71" s="140"/>
      <c r="U71" s="140"/>
      <c r="V71" s="140"/>
      <c r="W71" s="140"/>
      <c r="X71" s="140"/>
      <c r="Y71" s="140"/>
      <c r="Z71" s="140"/>
      <c r="AA71" s="140"/>
      <c r="AB71" s="140"/>
      <c r="AC71" s="140"/>
      <c r="AD71" s="140"/>
    </row>
    <row r="72" spans="1:32">
      <c r="A72" s="168" t="s">
        <v>31</v>
      </c>
      <c r="B72" s="168"/>
      <c r="C72" s="167"/>
      <c r="D72" s="167"/>
      <c r="E72" s="167"/>
      <c r="F72" s="167"/>
      <c r="G72" s="167"/>
      <c r="H72" s="167"/>
      <c r="I72" s="67"/>
      <c r="J72" s="67"/>
      <c r="K72" s="67"/>
      <c r="L72" s="67"/>
      <c r="M72" s="67"/>
      <c r="N72" s="67"/>
      <c r="O72" s="67"/>
      <c r="P72" s="67"/>
      <c r="Q72" s="67"/>
      <c r="R72" s="67"/>
      <c r="S72" s="67"/>
      <c r="T72" s="67"/>
      <c r="U72" s="67"/>
      <c r="V72" s="67"/>
      <c r="W72" s="67"/>
      <c r="X72" s="67"/>
      <c r="Y72" s="67"/>
      <c r="Z72" s="67"/>
      <c r="AA72" s="67"/>
      <c r="AB72" s="67"/>
      <c r="AC72" s="67"/>
      <c r="AD72" s="67"/>
      <c r="AE72" s="67"/>
      <c r="AF72" s="67"/>
    </row>
    <row r="73" spans="1:32">
      <c r="A73" s="167"/>
      <c r="B73" s="167"/>
      <c r="C73" s="167"/>
      <c r="D73" s="167"/>
      <c r="E73" s="167"/>
      <c r="F73" s="167"/>
      <c r="G73" s="167"/>
      <c r="H73" s="167"/>
      <c r="I73" s="67"/>
      <c r="J73" s="67"/>
      <c r="K73" s="67"/>
      <c r="L73" s="67"/>
      <c r="M73" s="67"/>
      <c r="N73" s="67"/>
      <c r="O73" s="67"/>
      <c r="P73" s="67"/>
      <c r="Q73" s="67"/>
      <c r="R73" s="67"/>
      <c r="S73" s="67"/>
      <c r="T73" s="67"/>
      <c r="U73" s="67"/>
      <c r="V73" s="67"/>
      <c r="W73" s="67"/>
      <c r="X73" s="67"/>
      <c r="Y73" s="67"/>
      <c r="Z73" s="67"/>
      <c r="AA73" s="67"/>
      <c r="AB73" s="67"/>
      <c r="AC73" s="67"/>
      <c r="AD73" s="67"/>
      <c r="AE73" s="67"/>
      <c r="AF73" s="67"/>
    </row>
    <row r="74" spans="1:32">
      <c r="A74" s="167"/>
      <c r="B74" s="167"/>
      <c r="C74" s="167"/>
      <c r="D74" s="167"/>
      <c r="E74" s="167"/>
      <c r="F74" s="167"/>
      <c r="G74" s="167"/>
      <c r="H74" s="167"/>
      <c r="I74" s="67"/>
      <c r="J74" s="67"/>
      <c r="K74" s="67"/>
      <c r="L74" s="67"/>
      <c r="M74" s="67"/>
      <c r="N74" s="67"/>
      <c r="O74" s="67"/>
      <c r="P74" s="67"/>
      <c r="Q74" s="67"/>
      <c r="R74" s="67"/>
      <c r="S74" s="67"/>
      <c r="T74" s="67"/>
      <c r="U74" s="67"/>
      <c r="V74" s="67"/>
      <c r="W74" s="67"/>
      <c r="X74" s="67"/>
      <c r="Y74" s="67"/>
      <c r="Z74" s="67"/>
      <c r="AA74" s="67"/>
      <c r="AB74" s="67"/>
      <c r="AC74" s="67"/>
      <c r="AD74" s="67"/>
      <c r="AE74" s="67"/>
      <c r="AF74" s="67"/>
    </row>
    <row r="75" spans="1:32">
      <c r="A75" s="192" t="s">
        <v>32</v>
      </c>
      <c r="B75" s="192"/>
      <c r="C75" s="192"/>
      <c r="D75" s="167"/>
      <c r="E75" s="167"/>
      <c r="F75" s="167"/>
      <c r="G75" s="192" t="s">
        <v>112</v>
      </c>
      <c r="H75" s="192"/>
      <c r="I75" s="67"/>
      <c r="J75" s="67"/>
      <c r="K75" s="67"/>
      <c r="L75" s="67"/>
      <c r="M75" s="67"/>
      <c r="N75" s="67"/>
      <c r="O75" s="67"/>
      <c r="P75" s="67"/>
      <c r="Q75" s="67"/>
      <c r="R75" s="67"/>
      <c r="S75" s="67"/>
      <c r="T75" s="67"/>
      <c r="U75" s="67"/>
      <c r="V75" s="67"/>
      <c r="W75" s="67"/>
      <c r="X75" s="67"/>
      <c r="Y75" s="67"/>
      <c r="Z75" s="67"/>
      <c r="AA75" s="67"/>
      <c r="AB75" s="67"/>
      <c r="AC75" s="67"/>
      <c r="AD75" s="67"/>
      <c r="AE75" s="67"/>
      <c r="AF75" s="67"/>
    </row>
    <row r="76" spans="1:3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row>
    <row r="77" spans="1:3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row>
    <row r="78" spans="1:3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row>
    <row r="79" spans="1:3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row>
    <row r="80" spans="1:3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row>
    <row r="81" spans="1:3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row>
    <row r="82" spans="1:3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row>
    <row r="83" spans="1:3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row>
    <row r="84" spans="1:3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row>
    <row r="85" spans="1:3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row>
    <row r="86" spans="1:3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row>
    <row r="87" spans="1:3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row>
    <row r="88" spans="1:3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row>
    <row r="89" spans="1:3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row>
    <row r="90" spans="1:3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row>
    <row r="91" spans="1:3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row>
    <row r="92" spans="1:3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row>
    <row r="93" spans="1:3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row>
    <row r="94" spans="1:3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row>
    <row r="95" spans="1:3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row>
    <row r="96" spans="1:3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row>
    <row r="97" spans="1:3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row>
    <row r="98" spans="1:3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row>
    <row r="99" spans="1:3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row>
    <row r="100" spans="1:3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row>
    <row r="101" spans="1:3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row>
    <row r="102" spans="1:3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row>
    <row r="105" spans="1:3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row>
    <row r="106" spans="1:3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row>
    <row r="107" spans="1:3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row>
    <row r="108" spans="1:3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row>
    <row r="109" spans="1:3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row>
    <row r="110" spans="1:3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row>
    <row r="111" spans="1:3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row>
    <row r="112" spans="1:3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row>
    <row r="113" spans="1:3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row>
    <row r="114" spans="1:3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row>
    <row r="115" spans="1:3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row r="117" spans="1:3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row>
    <row r="118" spans="1:3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row>
    <row r="119" spans="1:3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row>
    <row r="120" spans="1:3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row>
    <row r="121" spans="1:3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row>
    <row r="122" spans="1:3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row>
    <row r="123" spans="1:3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row>
    <row r="124" spans="1:3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row>
    <row r="125" spans="1:3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row>
    <row r="126" spans="1:3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row>
  </sheetData>
  <sheetProtection password="C931" sheet="1" objects="1" scenarios="1" selectLockedCells="1"/>
  <mergeCells count="4">
    <mergeCell ref="A75:C75"/>
    <mergeCell ref="G75:H75"/>
    <mergeCell ref="A58:H70"/>
    <mergeCell ref="B5:C5"/>
  </mergeCells>
  <phoneticPr fontId="28" type="noConversion"/>
  <hyperlinks>
    <hyperlink ref="J2" location="'DATA SHEET'!A1" display="back to input tab" xr:uid="{00000000-0004-0000-0800-000000000000}"/>
    <hyperlink ref="B1" location="'DATA SHEET'!A1" display="HIGHLANDS PRIME, INC." xr:uid="{00000000-0004-0000-0800-000001000000}"/>
  </hyperlinks>
  <printOptions horizontalCentered="1"/>
  <pageMargins left="0.7" right="0.7" top="0.75" bottom="0.75" header="0.3" footer="0.3"/>
  <pageSetup paperSize="7" scale="54" orientation="portrait"/>
  <headerFooter>
    <oddFooter>&amp;RPage &amp;P of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Price List</vt:lpstr>
      <vt:lpstr>Sheet1</vt:lpstr>
      <vt:lpstr>DATA SHEET</vt:lpstr>
      <vt:lpstr>NON-MEM_DEFERRED CASH</vt:lpstr>
      <vt:lpstr>NON-MEM_SPOT DP</vt:lpstr>
      <vt:lpstr>NON-MEM_PROMO TERM 1</vt:lpstr>
      <vt:lpstr>NO DP TERM 3_Member</vt:lpstr>
      <vt:lpstr>MEM_DEFERRED CASH </vt:lpstr>
      <vt:lpstr>MEM_SPOT DP</vt:lpstr>
      <vt:lpstr>MEM_PROMO TERM 1</vt:lpstr>
      <vt:lpstr>'MEM_DEFERRED CASH '!Print_Area</vt:lpstr>
      <vt:lpstr>'MEM_PROMO TERM 1'!Print_Area</vt:lpstr>
      <vt:lpstr>'MEM_SPOT DP'!Print_Area</vt:lpstr>
      <vt:lpstr>'NO DP TERM 3_Member'!Print_Area</vt:lpstr>
      <vt:lpstr>'NON-MEM_DEFERRED CASH'!Print_Area</vt:lpstr>
      <vt:lpstr>'NON-MEM_PROMO TERM 1'!Print_Area</vt:lpstr>
      <vt:lpstr>'NON-MEM_SPOT DP'!Print_Area</vt:lpstr>
      <vt:lpstr>'MEM_DEFERRED CASH '!Print_Titles</vt:lpstr>
      <vt:lpstr>'MEM_PROMO TERM 1'!Print_Titles</vt:lpstr>
      <vt:lpstr>'MEM_SPOT DP'!Print_Titles</vt:lpstr>
      <vt:lpstr>'NO DP TERM 3_Member'!Print_Titles</vt:lpstr>
      <vt:lpstr>'NON-MEM_DEFERRED CASH'!Print_Titles</vt:lpstr>
      <vt:lpstr>'NON-MEM_PROMO TERM 1'!Print_Titles</vt:lpstr>
      <vt:lpstr>'NON-MEM_SPOT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Jessalee Q. Llausas</dc:creator>
  <cp:lastModifiedBy>ariel david acuzar</cp:lastModifiedBy>
  <cp:lastPrinted>2020-08-28T09:03:59Z</cp:lastPrinted>
  <dcterms:created xsi:type="dcterms:W3CDTF">2014-02-04T11:43:24Z</dcterms:created>
  <dcterms:modified xsi:type="dcterms:W3CDTF">2020-10-01T03:27:51Z</dcterms:modified>
</cp:coreProperties>
</file>