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codeName="ThisWorkbook" autoCompressPictures="0" defaultThemeVersion="124226"/>
  <mc:AlternateContent xmlns:mc="http://schemas.openxmlformats.org/markup-compatibility/2006">
    <mc:Choice Requires="x15">
      <x15ac:absPath xmlns:x15ac="http://schemas.microsoft.com/office/spreadsheetml/2010/11/ac" url="/Users/arielacuzar/Desktop/Compuations Condo (january)/"/>
    </mc:Choice>
  </mc:AlternateContent>
  <xr:revisionPtr revIDLastSave="0" documentId="8_{B669930D-1175-5049-9523-6C9AD532A496}" xr6:coauthVersionLast="46" xr6:coauthVersionMax="46" xr10:uidLastSave="{00000000-0000-0000-0000-000000000000}"/>
  <workbookProtection workbookPassword="EA9B" lockStructure="1"/>
  <bookViews>
    <workbookView xWindow="0" yWindow="460" windowWidth="28800" windowHeight="15540" tabRatio="824" xr2:uid="{00000000-000D-0000-FFFF-FFFF00000000}"/>
  </bookViews>
  <sheets>
    <sheet name="DATA SHEET" sheetId="4" r:id="rId1"/>
    <sheet name="ST. ANDREWS PL" sheetId="254" state="hidden" r:id="rId2"/>
    <sheet name="REDSTONE PL" sheetId="278" state="hidden" r:id="rId3"/>
    <sheet name="WESTCHASE PL" sheetId="243" state="hidden" r:id="rId4"/>
    <sheet name="GLENVIEW PL" sheetId="252" state="hidden" r:id="rId5"/>
    <sheet name="SUNNVALE PL" sheetId="264" state="hidden" r:id="rId6"/>
    <sheet name="R Cash_Non-mem" sheetId="277" r:id="rId7"/>
    <sheet name="R DP Term1_Non-mem" sheetId="280" r:id="rId8"/>
    <sheet name="R DP Term2_Non-mem" sheetId="282" r:id="rId9"/>
    <sheet name="R DP Term3_Non-mem" sheetId="286" r:id="rId10"/>
    <sheet name="R PROMO Term_Non-mem" sheetId="288" r:id="rId11"/>
    <sheet name="R No DP Term_Non-mem" sheetId="290" r:id="rId12"/>
    <sheet name="R Cash_Member" sheetId="279" r:id="rId13"/>
    <sheet name="R DP Term1_Member" sheetId="281" r:id="rId14"/>
    <sheet name="R DP Term2_Member" sheetId="283" r:id="rId15"/>
    <sheet name="R DP Term3_Member" sheetId="287" r:id="rId16"/>
    <sheet name="R PROMO Term_Member" sheetId="289" r:id="rId17"/>
    <sheet name="R No DP Term_Mem" sheetId="291" r:id="rId18"/>
    <sheet name="GV3 CASH_Non-mem" sheetId="265" r:id="rId19"/>
    <sheet name="GV3 DP Term1_Non-mem" sheetId="266" r:id="rId20"/>
    <sheet name="GV3 DP Term2_Non-mem" sheetId="267" r:id="rId21"/>
    <sheet name="GV3 DP Term3_Non-mem" sheetId="268" r:id="rId22"/>
    <sheet name="GV3 No DP Term1_Non-mem" sheetId="269" r:id="rId23"/>
    <sheet name="GV3 No DP Term2_Non-mem" sheetId="270" r:id="rId24"/>
    <sheet name="GV3 CASH_Mem" sheetId="271" r:id="rId25"/>
    <sheet name="GV3 DP Term1_Mem" sheetId="272" r:id="rId26"/>
    <sheet name="GV3 DP Term2_Mem" sheetId="273" r:id="rId27"/>
    <sheet name="GV3 DP Term3_Mem" sheetId="274" r:id="rId28"/>
    <sheet name="GV3 No DP Term1_Mem" sheetId="275" r:id="rId29"/>
    <sheet name="GV3 No DP Term2_Mem" sheetId="276" r:id="rId30"/>
    <sheet name="S Cash_Non-mem" sheetId="253" r:id="rId31"/>
    <sheet name="S DP Term1_Non-mem" sheetId="255" r:id="rId32"/>
    <sheet name="S DP Term2_Non-member" sheetId="256" r:id="rId33"/>
    <sheet name="S DP Term3_Non-mem" sheetId="257" r:id="rId34"/>
    <sheet name="S No DP Term_Non-mem" sheetId="258" r:id="rId35"/>
    <sheet name="S Cash_Member" sheetId="259" r:id="rId36"/>
    <sheet name="S DP Term1_Member" sheetId="260" r:id="rId37"/>
    <sheet name="S DP Term2_Member" sheetId="261" r:id="rId38"/>
    <sheet name="S DP Term3_Member" sheetId="262" r:id="rId39"/>
    <sheet name="S No DP Term_Member" sheetId="263" r:id="rId40"/>
    <sheet name="G&amp;W CASH_Non-mem" sheetId="236" r:id="rId41"/>
    <sheet name="G&amp;W DP Term1_Non-mem" sheetId="245" r:id="rId42"/>
    <sheet name="G&amp;W DP Term2_Non-mem" sheetId="248" r:id="rId43"/>
    <sheet name="G&amp;W DP Term3_Non-mem" sheetId="250" r:id="rId44"/>
    <sheet name="G&amp;W DP Term4_Non-mem" sheetId="246" r:id="rId45"/>
    <sheet name="G&amp;W No DP Term_Non-mem" sheetId="239" r:id="rId46"/>
    <sheet name="G&amp;W CASH_Member" sheetId="229" r:id="rId47"/>
    <sheet name="G&amp;W DP Term1_Member" sheetId="244" r:id="rId48"/>
    <sheet name="G&amp;W DP Term2_Member" sheetId="249" r:id="rId49"/>
    <sheet name="G&amp;W DP Term3_Member" sheetId="251" r:id="rId50"/>
    <sheet name="G&amp;W DP Term4_Member" sheetId="247" r:id="rId51"/>
    <sheet name="G&amp;W No DP Term_Member" sheetId="240"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_____________________FEU8" localSheetId="24">[1]Assumptions!#REF!</definedName>
    <definedName name="______________________FEU8" localSheetId="25">[1]Assumptions!#REF!</definedName>
    <definedName name="______________________FEU8" localSheetId="19">[1]Assumptions!#REF!</definedName>
    <definedName name="______________________FEU8" localSheetId="26">[1]Assumptions!#REF!</definedName>
    <definedName name="______________________FEU8" localSheetId="20">[1]Assumptions!#REF!</definedName>
    <definedName name="______________________FEU8" localSheetId="27">[1]Assumptions!#REF!</definedName>
    <definedName name="______________________FEU8" localSheetId="21">[1]Assumptions!#REF!</definedName>
    <definedName name="______________________FEU8" localSheetId="28">[1]Assumptions!#REF!</definedName>
    <definedName name="______________________FEU8" localSheetId="22">[1]Assumptions!#REF!</definedName>
    <definedName name="______________________FEU8" localSheetId="29">[1]Assumptions!#REF!</definedName>
    <definedName name="______________________FEU8" localSheetId="23">[1]Assumptions!#REF!</definedName>
    <definedName name="______________________FEU8" localSheetId="12">[1]Assumptions!#REF!</definedName>
    <definedName name="______________________FEU8" localSheetId="6">[1]Assumptions!#REF!</definedName>
    <definedName name="______________________FEU8" localSheetId="13">[1]Assumptions!#REF!</definedName>
    <definedName name="______________________FEU8" localSheetId="7">[1]Assumptions!#REF!</definedName>
    <definedName name="______________________FEU8" localSheetId="14">[1]Assumptions!#REF!</definedName>
    <definedName name="______________________FEU8" localSheetId="8">[1]Assumptions!#REF!</definedName>
    <definedName name="______________________FEU8" localSheetId="15">[1]Assumptions!#REF!</definedName>
    <definedName name="______________________FEU8" localSheetId="9">[1]Assumptions!#REF!</definedName>
    <definedName name="______________________FEU8" localSheetId="17">[1]Assumptions!#REF!</definedName>
    <definedName name="______________________FEU8" localSheetId="11">[1]Assumptions!#REF!</definedName>
    <definedName name="______________________FEU8" localSheetId="16">[1]Assumptions!#REF!</definedName>
    <definedName name="______________________FEU8" localSheetId="10">[1]Assumptions!#REF!</definedName>
    <definedName name="______________________FEU8" localSheetId="2">[2]Assumptions!#REF!</definedName>
    <definedName name="______________________FEU8">[1]Assumptions!#REF!</definedName>
    <definedName name="______________________klq6" localSheetId="24">#REF!</definedName>
    <definedName name="______________________klq6" localSheetId="25">#REF!</definedName>
    <definedName name="______________________klq6" localSheetId="19">#REF!</definedName>
    <definedName name="______________________klq6" localSheetId="26">#REF!</definedName>
    <definedName name="______________________klq6" localSheetId="20">#REF!</definedName>
    <definedName name="______________________klq6" localSheetId="27">#REF!</definedName>
    <definedName name="______________________klq6" localSheetId="21">#REF!</definedName>
    <definedName name="______________________klq6" localSheetId="28">#REF!</definedName>
    <definedName name="______________________klq6" localSheetId="22">#REF!</definedName>
    <definedName name="______________________klq6" localSheetId="29">#REF!</definedName>
    <definedName name="______________________klq6" localSheetId="23">#REF!</definedName>
    <definedName name="______________________klq6" localSheetId="12">#REF!</definedName>
    <definedName name="______________________klq6" localSheetId="6">#REF!</definedName>
    <definedName name="______________________klq6" localSheetId="13">#REF!</definedName>
    <definedName name="______________________klq6" localSheetId="7">#REF!</definedName>
    <definedName name="______________________klq6" localSheetId="14">#REF!</definedName>
    <definedName name="______________________klq6" localSheetId="8">#REF!</definedName>
    <definedName name="______________________klq6" localSheetId="15">#REF!</definedName>
    <definedName name="______________________klq6" localSheetId="9">#REF!</definedName>
    <definedName name="______________________klq6" localSheetId="17">#REF!</definedName>
    <definedName name="______________________klq6" localSheetId="11">#REF!</definedName>
    <definedName name="______________________klq6" localSheetId="16">#REF!</definedName>
    <definedName name="______________________klq6" localSheetId="10">#REF!</definedName>
    <definedName name="______________________klq6" localSheetId="2">#REF!</definedName>
    <definedName name="______________________klq6">#REF!</definedName>
    <definedName name="______________________kz6" localSheetId="24">#REF!</definedName>
    <definedName name="______________________kz6" localSheetId="25">#REF!</definedName>
    <definedName name="______________________kz6" localSheetId="19">#REF!</definedName>
    <definedName name="______________________kz6" localSheetId="26">#REF!</definedName>
    <definedName name="______________________kz6" localSheetId="20">#REF!</definedName>
    <definedName name="______________________kz6" localSheetId="27">#REF!</definedName>
    <definedName name="______________________kz6" localSheetId="21">#REF!</definedName>
    <definedName name="______________________kz6" localSheetId="28">#REF!</definedName>
    <definedName name="______________________kz6" localSheetId="22">#REF!</definedName>
    <definedName name="______________________kz6" localSheetId="29">#REF!</definedName>
    <definedName name="______________________kz6" localSheetId="23">#REF!</definedName>
    <definedName name="______________________kz6" localSheetId="12">#REF!</definedName>
    <definedName name="______________________kz6" localSheetId="6">#REF!</definedName>
    <definedName name="______________________kz6" localSheetId="13">#REF!</definedName>
    <definedName name="______________________kz6" localSheetId="7">#REF!</definedName>
    <definedName name="______________________kz6" localSheetId="14">#REF!</definedName>
    <definedName name="______________________kz6" localSheetId="8">#REF!</definedName>
    <definedName name="______________________kz6" localSheetId="15">#REF!</definedName>
    <definedName name="______________________kz6" localSheetId="9">#REF!</definedName>
    <definedName name="______________________kz6" localSheetId="17">#REF!</definedName>
    <definedName name="______________________kz6" localSheetId="11">#REF!</definedName>
    <definedName name="______________________kz6" localSheetId="16">#REF!</definedName>
    <definedName name="______________________kz6" localSheetId="10">#REF!</definedName>
    <definedName name="______________________kz6" localSheetId="2">#REF!</definedName>
    <definedName name="______________________kz6">#REF!</definedName>
    <definedName name="______________________SL101" localSheetId="24">#REF!</definedName>
    <definedName name="______________________SL101" localSheetId="25">#REF!</definedName>
    <definedName name="______________________SL101" localSheetId="19">#REF!</definedName>
    <definedName name="______________________SL101" localSheetId="26">#REF!</definedName>
    <definedName name="______________________SL101" localSheetId="20">#REF!</definedName>
    <definedName name="______________________SL101" localSheetId="27">#REF!</definedName>
    <definedName name="______________________SL101" localSheetId="21">#REF!</definedName>
    <definedName name="______________________SL101" localSheetId="28">#REF!</definedName>
    <definedName name="______________________SL101" localSheetId="22">#REF!</definedName>
    <definedName name="______________________SL101" localSheetId="29">#REF!</definedName>
    <definedName name="______________________SL101" localSheetId="23">#REF!</definedName>
    <definedName name="______________________SL101" localSheetId="12">#REF!</definedName>
    <definedName name="______________________SL101" localSheetId="6">#REF!</definedName>
    <definedName name="______________________SL101" localSheetId="13">#REF!</definedName>
    <definedName name="______________________SL101" localSheetId="7">#REF!</definedName>
    <definedName name="______________________SL101" localSheetId="14">#REF!</definedName>
    <definedName name="______________________SL101" localSheetId="8">#REF!</definedName>
    <definedName name="______________________SL101" localSheetId="15">#REF!</definedName>
    <definedName name="______________________SL101" localSheetId="9">#REF!</definedName>
    <definedName name="______________________SL101" localSheetId="17">#REF!</definedName>
    <definedName name="______________________SL101" localSheetId="11">#REF!</definedName>
    <definedName name="______________________SL101" localSheetId="16">#REF!</definedName>
    <definedName name="______________________SL101" localSheetId="10">#REF!</definedName>
    <definedName name="______________________SL101" localSheetId="2">#REF!</definedName>
    <definedName name="______________________SL101">#REF!</definedName>
    <definedName name="____________________FEU8" localSheetId="24">[1]Assumptions!#REF!</definedName>
    <definedName name="____________________FEU8" localSheetId="25">[1]Assumptions!#REF!</definedName>
    <definedName name="____________________FEU8" localSheetId="19">[1]Assumptions!#REF!</definedName>
    <definedName name="____________________FEU8" localSheetId="26">[1]Assumptions!#REF!</definedName>
    <definedName name="____________________FEU8" localSheetId="20">[1]Assumptions!#REF!</definedName>
    <definedName name="____________________FEU8" localSheetId="27">[1]Assumptions!#REF!</definedName>
    <definedName name="____________________FEU8" localSheetId="21">[1]Assumptions!#REF!</definedName>
    <definedName name="____________________FEU8" localSheetId="28">[1]Assumptions!#REF!</definedName>
    <definedName name="____________________FEU8" localSheetId="22">[1]Assumptions!#REF!</definedName>
    <definedName name="____________________FEU8" localSheetId="29">[1]Assumptions!#REF!</definedName>
    <definedName name="____________________FEU8" localSheetId="23">[1]Assumptions!#REF!</definedName>
    <definedName name="____________________FEU8" localSheetId="12">[1]Assumptions!#REF!</definedName>
    <definedName name="____________________FEU8" localSheetId="6">[1]Assumptions!#REF!</definedName>
    <definedName name="____________________FEU8" localSheetId="13">[1]Assumptions!#REF!</definedName>
    <definedName name="____________________FEU8" localSheetId="7">[1]Assumptions!#REF!</definedName>
    <definedName name="____________________FEU8" localSheetId="14">[1]Assumptions!#REF!</definedName>
    <definedName name="____________________FEU8" localSheetId="8">[1]Assumptions!#REF!</definedName>
    <definedName name="____________________FEU8" localSheetId="15">[1]Assumptions!#REF!</definedName>
    <definedName name="____________________FEU8" localSheetId="9">[1]Assumptions!#REF!</definedName>
    <definedName name="____________________FEU8" localSheetId="17">[1]Assumptions!#REF!</definedName>
    <definedName name="____________________FEU8" localSheetId="11">[1]Assumptions!#REF!</definedName>
    <definedName name="____________________FEU8" localSheetId="16">[1]Assumptions!#REF!</definedName>
    <definedName name="____________________FEU8" localSheetId="10">[1]Assumptions!#REF!</definedName>
    <definedName name="____________________FEU8" localSheetId="2">[2]Assumptions!#REF!</definedName>
    <definedName name="____________________FEU8">[1]Assumptions!#REF!</definedName>
    <definedName name="____________________klq6" localSheetId="24">#REF!</definedName>
    <definedName name="____________________klq6" localSheetId="25">#REF!</definedName>
    <definedName name="____________________klq6" localSheetId="19">#REF!</definedName>
    <definedName name="____________________klq6" localSheetId="26">#REF!</definedName>
    <definedName name="____________________klq6" localSheetId="20">#REF!</definedName>
    <definedName name="____________________klq6" localSheetId="27">#REF!</definedName>
    <definedName name="____________________klq6" localSheetId="21">#REF!</definedName>
    <definedName name="____________________klq6" localSheetId="28">#REF!</definedName>
    <definedName name="____________________klq6" localSheetId="22">#REF!</definedName>
    <definedName name="____________________klq6" localSheetId="29">#REF!</definedName>
    <definedName name="____________________klq6" localSheetId="23">#REF!</definedName>
    <definedName name="____________________klq6" localSheetId="12">#REF!</definedName>
    <definedName name="____________________klq6" localSheetId="6">#REF!</definedName>
    <definedName name="____________________klq6" localSheetId="13">#REF!</definedName>
    <definedName name="____________________klq6" localSheetId="7">#REF!</definedName>
    <definedName name="____________________klq6" localSheetId="14">#REF!</definedName>
    <definedName name="____________________klq6" localSheetId="8">#REF!</definedName>
    <definedName name="____________________klq6" localSheetId="15">#REF!</definedName>
    <definedName name="____________________klq6" localSheetId="9">#REF!</definedName>
    <definedName name="____________________klq6" localSheetId="17">#REF!</definedName>
    <definedName name="____________________klq6" localSheetId="11">#REF!</definedName>
    <definedName name="____________________klq6" localSheetId="16">#REF!</definedName>
    <definedName name="____________________klq6" localSheetId="10">#REF!</definedName>
    <definedName name="____________________klq6" localSheetId="2">#REF!</definedName>
    <definedName name="____________________klq6">#REF!</definedName>
    <definedName name="____________________kz6" localSheetId="24">#REF!</definedName>
    <definedName name="____________________kz6" localSheetId="25">#REF!</definedName>
    <definedName name="____________________kz6" localSheetId="19">#REF!</definedName>
    <definedName name="____________________kz6" localSheetId="26">#REF!</definedName>
    <definedName name="____________________kz6" localSheetId="20">#REF!</definedName>
    <definedName name="____________________kz6" localSheetId="27">#REF!</definedName>
    <definedName name="____________________kz6" localSheetId="21">#REF!</definedName>
    <definedName name="____________________kz6" localSheetId="28">#REF!</definedName>
    <definedName name="____________________kz6" localSheetId="22">#REF!</definedName>
    <definedName name="____________________kz6" localSheetId="29">#REF!</definedName>
    <definedName name="____________________kz6" localSheetId="23">#REF!</definedName>
    <definedName name="____________________kz6" localSheetId="12">#REF!</definedName>
    <definedName name="____________________kz6" localSheetId="6">#REF!</definedName>
    <definedName name="____________________kz6" localSheetId="13">#REF!</definedName>
    <definedName name="____________________kz6" localSheetId="7">#REF!</definedName>
    <definedName name="____________________kz6" localSheetId="14">#REF!</definedName>
    <definedName name="____________________kz6" localSheetId="8">#REF!</definedName>
    <definedName name="____________________kz6" localSheetId="15">#REF!</definedName>
    <definedName name="____________________kz6" localSheetId="9">#REF!</definedName>
    <definedName name="____________________kz6" localSheetId="17">#REF!</definedName>
    <definedName name="____________________kz6" localSheetId="11">#REF!</definedName>
    <definedName name="____________________kz6" localSheetId="16">#REF!</definedName>
    <definedName name="____________________kz6" localSheetId="10">#REF!</definedName>
    <definedName name="____________________kz6" localSheetId="2">#REF!</definedName>
    <definedName name="____________________kz6">#REF!</definedName>
    <definedName name="____________________SL101" localSheetId="24">#REF!</definedName>
    <definedName name="____________________SL101" localSheetId="25">#REF!</definedName>
    <definedName name="____________________SL101" localSheetId="19">#REF!</definedName>
    <definedName name="____________________SL101" localSheetId="26">#REF!</definedName>
    <definedName name="____________________SL101" localSheetId="20">#REF!</definedName>
    <definedName name="____________________SL101" localSheetId="27">#REF!</definedName>
    <definedName name="____________________SL101" localSheetId="21">#REF!</definedName>
    <definedName name="____________________SL101" localSheetId="28">#REF!</definedName>
    <definedName name="____________________SL101" localSheetId="22">#REF!</definedName>
    <definedName name="____________________SL101" localSheetId="29">#REF!</definedName>
    <definedName name="____________________SL101" localSheetId="23">#REF!</definedName>
    <definedName name="____________________SL101" localSheetId="12">#REF!</definedName>
    <definedName name="____________________SL101" localSheetId="6">#REF!</definedName>
    <definedName name="____________________SL101" localSheetId="13">#REF!</definedName>
    <definedName name="____________________SL101" localSheetId="7">#REF!</definedName>
    <definedName name="____________________SL101" localSheetId="14">#REF!</definedName>
    <definedName name="____________________SL101" localSheetId="8">#REF!</definedName>
    <definedName name="____________________SL101" localSheetId="15">#REF!</definedName>
    <definedName name="____________________SL101" localSheetId="9">#REF!</definedName>
    <definedName name="____________________SL101" localSheetId="17">#REF!</definedName>
    <definedName name="____________________SL101" localSheetId="11">#REF!</definedName>
    <definedName name="____________________SL101" localSheetId="16">#REF!</definedName>
    <definedName name="____________________SL101" localSheetId="10">#REF!</definedName>
    <definedName name="____________________SL101" localSheetId="2">#REF!</definedName>
    <definedName name="____________________SL101">#REF!</definedName>
    <definedName name="___________________FEU8" localSheetId="28">[1]Assumptions!#REF!</definedName>
    <definedName name="___________________FEU8" localSheetId="22">[1]Assumptions!#REF!</definedName>
    <definedName name="___________________FEU8" localSheetId="29">[1]Assumptions!#REF!</definedName>
    <definedName name="___________________FEU8" localSheetId="23">[1]Assumptions!#REF!</definedName>
    <definedName name="___________________klq6" localSheetId="28">#REF!</definedName>
    <definedName name="___________________klq6" localSheetId="22">#REF!</definedName>
    <definedName name="___________________klq6" localSheetId="29">#REF!</definedName>
    <definedName name="___________________klq6" localSheetId="23">#REF!</definedName>
    <definedName name="___________________kz6" localSheetId="28">#REF!</definedName>
    <definedName name="___________________kz6" localSheetId="22">#REF!</definedName>
    <definedName name="___________________kz6" localSheetId="29">#REF!</definedName>
    <definedName name="___________________kz6" localSheetId="23">#REF!</definedName>
    <definedName name="___________________SL101" localSheetId="28">#REF!</definedName>
    <definedName name="___________________SL101" localSheetId="22">#REF!</definedName>
    <definedName name="___________________SL101" localSheetId="29">#REF!</definedName>
    <definedName name="___________________SL101" localSheetId="23">#REF!</definedName>
    <definedName name="__________________FEU8" localSheetId="24">[1]Assumptions!#REF!</definedName>
    <definedName name="__________________FEU8" localSheetId="25">[1]Assumptions!#REF!</definedName>
    <definedName name="__________________FEU8" localSheetId="19">[1]Assumptions!#REF!</definedName>
    <definedName name="__________________FEU8" localSheetId="26">[1]Assumptions!#REF!</definedName>
    <definedName name="__________________FEU8" localSheetId="20">[1]Assumptions!#REF!</definedName>
    <definedName name="__________________FEU8" localSheetId="27">[1]Assumptions!#REF!</definedName>
    <definedName name="__________________FEU8" localSheetId="21">[1]Assumptions!#REF!</definedName>
    <definedName name="__________________FEU8" localSheetId="28">[1]Assumptions!#REF!</definedName>
    <definedName name="__________________FEU8" localSheetId="22">[1]Assumptions!#REF!</definedName>
    <definedName name="__________________FEU8" localSheetId="29">[1]Assumptions!#REF!</definedName>
    <definedName name="__________________FEU8" localSheetId="23">[1]Assumptions!#REF!</definedName>
    <definedName name="__________________FEU8" localSheetId="12">[1]Assumptions!#REF!</definedName>
    <definedName name="__________________FEU8" localSheetId="6">[1]Assumptions!#REF!</definedName>
    <definedName name="__________________FEU8" localSheetId="13">[1]Assumptions!#REF!</definedName>
    <definedName name="__________________FEU8" localSheetId="7">[1]Assumptions!#REF!</definedName>
    <definedName name="__________________FEU8" localSheetId="14">[1]Assumptions!#REF!</definedName>
    <definedName name="__________________FEU8" localSheetId="8">[1]Assumptions!#REF!</definedName>
    <definedName name="__________________FEU8" localSheetId="15">[1]Assumptions!#REF!</definedName>
    <definedName name="__________________FEU8" localSheetId="9">[1]Assumptions!#REF!</definedName>
    <definedName name="__________________FEU8" localSheetId="17">[1]Assumptions!#REF!</definedName>
    <definedName name="__________________FEU8" localSheetId="11">[1]Assumptions!#REF!</definedName>
    <definedName name="__________________FEU8" localSheetId="16">[1]Assumptions!#REF!</definedName>
    <definedName name="__________________FEU8" localSheetId="10">[1]Assumptions!#REF!</definedName>
    <definedName name="__________________FEU8" localSheetId="2">[2]Assumptions!#REF!</definedName>
    <definedName name="__________________FEU8">[1]Assumptions!#REF!</definedName>
    <definedName name="__________________klq6" localSheetId="24">#REF!</definedName>
    <definedName name="__________________klq6" localSheetId="25">#REF!</definedName>
    <definedName name="__________________klq6" localSheetId="19">#REF!</definedName>
    <definedName name="__________________klq6" localSheetId="26">#REF!</definedName>
    <definedName name="__________________klq6" localSheetId="20">#REF!</definedName>
    <definedName name="__________________klq6" localSheetId="27">#REF!</definedName>
    <definedName name="__________________klq6" localSheetId="21">#REF!</definedName>
    <definedName name="__________________klq6" localSheetId="28">#REF!</definedName>
    <definedName name="__________________klq6" localSheetId="22">#REF!</definedName>
    <definedName name="__________________klq6" localSheetId="29">#REF!</definedName>
    <definedName name="__________________klq6" localSheetId="23">#REF!</definedName>
    <definedName name="__________________klq6" localSheetId="12">#REF!</definedName>
    <definedName name="__________________klq6" localSheetId="6">#REF!</definedName>
    <definedName name="__________________klq6" localSheetId="13">#REF!</definedName>
    <definedName name="__________________klq6" localSheetId="7">#REF!</definedName>
    <definedName name="__________________klq6" localSheetId="14">#REF!</definedName>
    <definedName name="__________________klq6" localSheetId="8">#REF!</definedName>
    <definedName name="__________________klq6" localSheetId="15">#REF!</definedName>
    <definedName name="__________________klq6" localSheetId="9">#REF!</definedName>
    <definedName name="__________________klq6" localSheetId="17">#REF!</definedName>
    <definedName name="__________________klq6" localSheetId="11">#REF!</definedName>
    <definedName name="__________________klq6" localSheetId="16">#REF!</definedName>
    <definedName name="__________________klq6" localSheetId="10">#REF!</definedName>
    <definedName name="__________________klq6" localSheetId="2">#REF!</definedName>
    <definedName name="__________________klq6">#REF!</definedName>
    <definedName name="__________________kz6" localSheetId="24">#REF!</definedName>
    <definedName name="__________________kz6" localSheetId="25">#REF!</definedName>
    <definedName name="__________________kz6" localSheetId="19">#REF!</definedName>
    <definedName name="__________________kz6" localSheetId="26">#REF!</definedName>
    <definedName name="__________________kz6" localSheetId="20">#REF!</definedName>
    <definedName name="__________________kz6" localSheetId="27">#REF!</definedName>
    <definedName name="__________________kz6" localSheetId="21">#REF!</definedName>
    <definedName name="__________________kz6" localSheetId="28">#REF!</definedName>
    <definedName name="__________________kz6" localSheetId="22">#REF!</definedName>
    <definedName name="__________________kz6" localSheetId="29">#REF!</definedName>
    <definedName name="__________________kz6" localSheetId="23">#REF!</definedName>
    <definedName name="__________________kz6" localSheetId="12">#REF!</definedName>
    <definedName name="__________________kz6" localSheetId="6">#REF!</definedName>
    <definedName name="__________________kz6" localSheetId="13">#REF!</definedName>
    <definedName name="__________________kz6" localSheetId="7">#REF!</definedName>
    <definedName name="__________________kz6" localSheetId="14">#REF!</definedName>
    <definedName name="__________________kz6" localSheetId="8">#REF!</definedName>
    <definedName name="__________________kz6" localSheetId="15">#REF!</definedName>
    <definedName name="__________________kz6" localSheetId="9">#REF!</definedName>
    <definedName name="__________________kz6" localSheetId="17">#REF!</definedName>
    <definedName name="__________________kz6" localSheetId="11">#REF!</definedName>
    <definedName name="__________________kz6" localSheetId="16">#REF!</definedName>
    <definedName name="__________________kz6" localSheetId="10">#REF!</definedName>
    <definedName name="__________________kz6" localSheetId="2">#REF!</definedName>
    <definedName name="__________________kz6">#REF!</definedName>
    <definedName name="__________________SL101" localSheetId="24">#REF!</definedName>
    <definedName name="__________________SL101" localSheetId="25">#REF!</definedName>
    <definedName name="__________________SL101" localSheetId="19">#REF!</definedName>
    <definedName name="__________________SL101" localSheetId="26">#REF!</definedName>
    <definedName name="__________________SL101" localSheetId="20">#REF!</definedName>
    <definedName name="__________________SL101" localSheetId="27">#REF!</definedName>
    <definedName name="__________________SL101" localSheetId="21">#REF!</definedName>
    <definedName name="__________________SL101" localSheetId="28">#REF!</definedName>
    <definedName name="__________________SL101" localSheetId="22">#REF!</definedName>
    <definedName name="__________________SL101" localSheetId="29">#REF!</definedName>
    <definedName name="__________________SL101" localSheetId="23">#REF!</definedName>
    <definedName name="__________________SL101" localSheetId="12">#REF!</definedName>
    <definedName name="__________________SL101" localSheetId="6">#REF!</definedName>
    <definedName name="__________________SL101" localSheetId="13">#REF!</definedName>
    <definedName name="__________________SL101" localSheetId="7">#REF!</definedName>
    <definedName name="__________________SL101" localSheetId="14">#REF!</definedName>
    <definedName name="__________________SL101" localSheetId="8">#REF!</definedName>
    <definedName name="__________________SL101" localSheetId="15">#REF!</definedName>
    <definedName name="__________________SL101" localSheetId="9">#REF!</definedName>
    <definedName name="__________________SL101" localSheetId="17">#REF!</definedName>
    <definedName name="__________________SL101" localSheetId="11">#REF!</definedName>
    <definedName name="__________________SL101" localSheetId="16">#REF!</definedName>
    <definedName name="__________________SL101" localSheetId="10">#REF!</definedName>
    <definedName name="__________________SL101" localSheetId="2">#REF!</definedName>
    <definedName name="__________________SL101">#REF!</definedName>
    <definedName name="________________FEU8" localSheetId="24">[1]Assumptions!#REF!</definedName>
    <definedName name="________________FEU8" localSheetId="25">[1]Assumptions!#REF!</definedName>
    <definedName name="________________FEU8" localSheetId="19">[1]Assumptions!#REF!</definedName>
    <definedName name="________________FEU8" localSheetId="26">[1]Assumptions!#REF!</definedName>
    <definedName name="________________FEU8" localSheetId="20">[1]Assumptions!#REF!</definedName>
    <definedName name="________________FEU8" localSheetId="27">[1]Assumptions!#REF!</definedName>
    <definedName name="________________FEU8" localSheetId="21">[1]Assumptions!#REF!</definedName>
    <definedName name="________________FEU8" localSheetId="28">[1]Assumptions!#REF!</definedName>
    <definedName name="________________FEU8" localSheetId="22">[1]Assumptions!#REF!</definedName>
    <definedName name="________________FEU8" localSheetId="29">[1]Assumptions!#REF!</definedName>
    <definedName name="________________FEU8" localSheetId="23">[1]Assumptions!#REF!</definedName>
    <definedName name="________________FEU8" localSheetId="12">[1]Assumptions!#REF!</definedName>
    <definedName name="________________FEU8" localSheetId="6">[1]Assumptions!#REF!</definedName>
    <definedName name="________________FEU8" localSheetId="13">[1]Assumptions!#REF!</definedName>
    <definedName name="________________FEU8" localSheetId="7">[1]Assumptions!#REF!</definedName>
    <definedName name="________________FEU8" localSheetId="14">[1]Assumptions!#REF!</definedName>
    <definedName name="________________FEU8" localSheetId="8">[1]Assumptions!#REF!</definedName>
    <definedName name="________________FEU8" localSheetId="15">[1]Assumptions!#REF!</definedName>
    <definedName name="________________FEU8" localSheetId="9">[1]Assumptions!#REF!</definedName>
    <definedName name="________________FEU8" localSheetId="17">[1]Assumptions!#REF!</definedName>
    <definedName name="________________FEU8" localSheetId="11">[1]Assumptions!#REF!</definedName>
    <definedName name="________________FEU8" localSheetId="16">[1]Assumptions!#REF!</definedName>
    <definedName name="________________FEU8" localSheetId="10">[1]Assumptions!#REF!</definedName>
    <definedName name="________________FEU8" localSheetId="2">[2]Assumptions!#REF!</definedName>
    <definedName name="________________FEU8">[1]Assumptions!#REF!</definedName>
    <definedName name="________________klq6" localSheetId="24">#REF!</definedName>
    <definedName name="________________klq6" localSheetId="25">#REF!</definedName>
    <definedName name="________________klq6" localSheetId="19">#REF!</definedName>
    <definedName name="________________klq6" localSheetId="26">#REF!</definedName>
    <definedName name="________________klq6" localSheetId="20">#REF!</definedName>
    <definedName name="________________klq6" localSheetId="27">#REF!</definedName>
    <definedName name="________________klq6" localSheetId="21">#REF!</definedName>
    <definedName name="________________klq6" localSheetId="28">#REF!</definedName>
    <definedName name="________________klq6" localSheetId="22">#REF!</definedName>
    <definedName name="________________klq6" localSheetId="29">#REF!</definedName>
    <definedName name="________________klq6" localSheetId="23">#REF!</definedName>
    <definedName name="________________klq6" localSheetId="12">#REF!</definedName>
    <definedName name="________________klq6" localSheetId="6">#REF!</definedName>
    <definedName name="________________klq6" localSheetId="13">#REF!</definedName>
    <definedName name="________________klq6" localSheetId="7">#REF!</definedName>
    <definedName name="________________klq6" localSheetId="14">#REF!</definedName>
    <definedName name="________________klq6" localSheetId="8">#REF!</definedName>
    <definedName name="________________klq6" localSheetId="15">#REF!</definedName>
    <definedName name="________________klq6" localSheetId="9">#REF!</definedName>
    <definedName name="________________klq6" localSheetId="17">#REF!</definedName>
    <definedName name="________________klq6" localSheetId="11">#REF!</definedName>
    <definedName name="________________klq6" localSheetId="16">#REF!</definedName>
    <definedName name="________________klq6" localSheetId="10">#REF!</definedName>
    <definedName name="________________klq6" localSheetId="2">#REF!</definedName>
    <definedName name="________________klq6">#REF!</definedName>
    <definedName name="________________kz6" localSheetId="24">#REF!</definedName>
    <definedName name="________________kz6" localSheetId="25">#REF!</definedName>
    <definedName name="________________kz6" localSheetId="19">#REF!</definedName>
    <definedName name="________________kz6" localSheetId="26">#REF!</definedName>
    <definedName name="________________kz6" localSheetId="20">#REF!</definedName>
    <definedName name="________________kz6" localSheetId="27">#REF!</definedName>
    <definedName name="________________kz6" localSheetId="21">#REF!</definedName>
    <definedName name="________________kz6" localSheetId="28">#REF!</definedName>
    <definedName name="________________kz6" localSheetId="22">#REF!</definedName>
    <definedName name="________________kz6" localSheetId="29">#REF!</definedName>
    <definedName name="________________kz6" localSheetId="23">#REF!</definedName>
    <definedName name="________________kz6" localSheetId="12">#REF!</definedName>
    <definedName name="________________kz6" localSheetId="6">#REF!</definedName>
    <definedName name="________________kz6" localSheetId="13">#REF!</definedName>
    <definedName name="________________kz6" localSheetId="7">#REF!</definedName>
    <definedName name="________________kz6" localSheetId="14">#REF!</definedName>
    <definedName name="________________kz6" localSheetId="8">#REF!</definedName>
    <definedName name="________________kz6" localSheetId="15">#REF!</definedName>
    <definedName name="________________kz6" localSheetId="9">#REF!</definedName>
    <definedName name="________________kz6" localSheetId="17">#REF!</definedName>
    <definedName name="________________kz6" localSheetId="11">#REF!</definedName>
    <definedName name="________________kz6" localSheetId="16">#REF!</definedName>
    <definedName name="________________kz6" localSheetId="10">#REF!</definedName>
    <definedName name="________________kz6" localSheetId="2">#REF!</definedName>
    <definedName name="________________kz6">#REF!</definedName>
    <definedName name="________________SL101" localSheetId="24">#REF!</definedName>
    <definedName name="________________SL101" localSheetId="25">#REF!</definedName>
    <definedName name="________________SL101" localSheetId="19">#REF!</definedName>
    <definedName name="________________SL101" localSheetId="26">#REF!</definedName>
    <definedName name="________________SL101" localSheetId="20">#REF!</definedName>
    <definedName name="________________SL101" localSheetId="27">#REF!</definedName>
    <definedName name="________________SL101" localSheetId="21">#REF!</definedName>
    <definedName name="________________SL101" localSheetId="28">#REF!</definedName>
    <definedName name="________________SL101" localSheetId="22">#REF!</definedName>
    <definedName name="________________SL101" localSheetId="29">#REF!</definedName>
    <definedName name="________________SL101" localSheetId="23">#REF!</definedName>
    <definedName name="________________SL101" localSheetId="12">#REF!</definedName>
    <definedName name="________________SL101" localSheetId="6">#REF!</definedName>
    <definedName name="________________SL101" localSheetId="13">#REF!</definedName>
    <definedName name="________________SL101" localSheetId="7">#REF!</definedName>
    <definedName name="________________SL101" localSheetId="14">#REF!</definedName>
    <definedName name="________________SL101" localSheetId="8">#REF!</definedName>
    <definedName name="________________SL101" localSheetId="15">#REF!</definedName>
    <definedName name="________________SL101" localSheetId="9">#REF!</definedName>
    <definedName name="________________SL101" localSheetId="17">#REF!</definedName>
    <definedName name="________________SL101" localSheetId="11">#REF!</definedName>
    <definedName name="________________SL101" localSheetId="16">#REF!</definedName>
    <definedName name="________________SL101" localSheetId="10">#REF!</definedName>
    <definedName name="________________SL101" localSheetId="2">#REF!</definedName>
    <definedName name="________________SL101">#REF!</definedName>
    <definedName name="______________FEU8" localSheetId="24">[1]Assumptions!#REF!</definedName>
    <definedName name="______________FEU8" localSheetId="25">[1]Assumptions!#REF!</definedName>
    <definedName name="______________FEU8" localSheetId="19">[1]Assumptions!#REF!</definedName>
    <definedName name="______________FEU8" localSheetId="26">[1]Assumptions!#REF!</definedName>
    <definedName name="______________FEU8" localSheetId="20">[1]Assumptions!#REF!</definedName>
    <definedName name="______________FEU8" localSheetId="27">[1]Assumptions!#REF!</definedName>
    <definedName name="______________FEU8" localSheetId="21">[1]Assumptions!#REF!</definedName>
    <definedName name="______________FEU8" localSheetId="28">[1]Assumptions!#REF!</definedName>
    <definedName name="______________FEU8" localSheetId="22">[1]Assumptions!#REF!</definedName>
    <definedName name="______________FEU8" localSheetId="29">[1]Assumptions!#REF!</definedName>
    <definedName name="______________FEU8" localSheetId="23">[1]Assumptions!#REF!</definedName>
    <definedName name="______________FEU8" localSheetId="12">[1]Assumptions!#REF!</definedName>
    <definedName name="______________FEU8" localSheetId="6">[1]Assumptions!#REF!</definedName>
    <definedName name="______________FEU8" localSheetId="13">[1]Assumptions!#REF!</definedName>
    <definedName name="______________FEU8" localSheetId="7">[1]Assumptions!#REF!</definedName>
    <definedName name="______________FEU8" localSheetId="14">[1]Assumptions!#REF!</definedName>
    <definedName name="______________FEU8" localSheetId="8">[1]Assumptions!#REF!</definedName>
    <definedName name="______________FEU8" localSheetId="15">[1]Assumptions!#REF!</definedName>
    <definedName name="______________FEU8" localSheetId="9">[1]Assumptions!#REF!</definedName>
    <definedName name="______________FEU8" localSheetId="17">[1]Assumptions!#REF!</definedName>
    <definedName name="______________FEU8" localSheetId="11">[1]Assumptions!#REF!</definedName>
    <definedName name="______________FEU8" localSheetId="16">[1]Assumptions!#REF!</definedName>
    <definedName name="______________FEU8" localSheetId="10">[1]Assumptions!#REF!</definedName>
    <definedName name="______________FEU8" localSheetId="2">[2]Assumptions!#REF!</definedName>
    <definedName name="______________FEU8">[1]Assumptions!#REF!</definedName>
    <definedName name="______________klq6" localSheetId="24">#REF!</definedName>
    <definedName name="______________klq6" localSheetId="25">#REF!</definedName>
    <definedName name="______________klq6" localSheetId="19">#REF!</definedName>
    <definedName name="______________klq6" localSheetId="26">#REF!</definedName>
    <definedName name="______________klq6" localSheetId="20">#REF!</definedName>
    <definedName name="______________klq6" localSheetId="27">#REF!</definedName>
    <definedName name="______________klq6" localSheetId="21">#REF!</definedName>
    <definedName name="______________klq6" localSheetId="28">#REF!</definedName>
    <definedName name="______________klq6" localSheetId="22">#REF!</definedName>
    <definedName name="______________klq6" localSheetId="29">#REF!</definedName>
    <definedName name="______________klq6" localSheetId="23">#REF!</definedName>
    <definedName name="______________klq6" localSheetId="12">#REF!</definedName>
    <definedName name="______________klq6" localSheetId="6">#REF!</definedName>
    <definedName name="______________klq6" localSheetId="13">#REF!</definedName>
    <definedName name="______________klq6" localSheetId="7">#REF!</definedName>
    <definedName name="______________klq6" localSheetId="14">#REF!</definedName>
    <definedName name="______________klq6" localSheetId="8">#REF!</definedName>
    <definedName name="______________klq6" localSheetId="15">#REF!</definedName>
    <definedName name="______________klq6" localSheetId="9">#REF!</definedName>
    <definedName name="______________klq6" localSheetId="17">#REF!</definedName>
    <definedName name="______________klq6" localSheetId="11">#REF!</definedName>
    <definedName name="______________klq6" localSheetId="16">#REF!</definedName>
    <definedName name="______________klq6" localSheetId="10">#REF!</definedName>
    <definedName name="______________klq6" localSheetId="2">#REF!</definedName>
    <definedName name="______________klq6">#REF!</definedName>
    <definedName name="______________kz6" localSheetId="24">#REF!</definedName>
    <definedName name="______________kz6" localSheetId="25">#REF!</definedName>
    <definedName name="______________kz6" localSheetId="19">#REF!</definedName>
    <definedName name="______________kz6" localSheetId="26">#REF!</definedName>
    <definedName name="______________kz6" localSheetId="20">#REF!</definedName>
    <definedName name="______________kz6" localSheetId="27">#REF!</definedName>
    <definedName name="______________kz6" localSheetId="21">#REF!</definedName>
    <definedName name="______________kz6" localSheetId="28">#REF!</definedName>
    <definedName name="______________kz6" localSheetId="22">#REF!</definedName>
    <definedName name="______________kz6" localSheetId="29">#REF!</definedName>
    <definedName name="______________kz6" localSheetId="23">#REF!</definedName>
    <definedName name="______________kz6" localSheetId="12">#REF!</definedName>
    <definedName name="______________kz6" localSheetId="6">#REF!</definedName>
    <definedName name="______________kz6" localSheetId="13">#REF!</definedName>
    <definedName name="______________kz6" localSheetId="7">#REF!</definedName>
    <definedName name="______________kz6" localSheetId="14">#REF!</definedName>
    <definedName name="______________kz6" localSheetId="8">#REF!</definedName>
    <definedName name="______________kz6" localSheetId="15">#REF!</definedName>
    <definedName name="______________kz6" localSheetId="9">#REF!</definedName>
    <definedName name="______________kz6" localSheetId="17">#REF!</definedName>
    <definedName name="______________kz6" localSheetId="11">#REF!</definedName>
    <definedName name="______________kz6" localSheetId="16">#REF!</definedName>
    <definedName name="______________kz6" localSheetId="10">#REF!</definedName>
    <definedName name="______________kz6" localSheetId="2">#REF!</definedName>
    <definedName name="______________kz6">#REF!</definedName>
    <definedName name="______________SL101" localSheetId="24">#REF!</definedName>
    <definedName name="______________SL101" localSheetId="25">#REF!</definedName>
    <definedName name="______________SL101" localSheetId="19">#REF!</definedName>
    <definedName name="______________SL101" localSheetId="26">#REF!</definedName>
    <definedName name="______________SL101" localSheetId="20">#REF!</definedName>
    <definedName name="______________SL101" localSheetId="27">#REF!</definedName>
    <definedName name="______________SL101" localSheetId="21">#REF!</definedName>
    <definedName name="______________SL101" localSheetId="28">#REF!</definedName>
    <definedName name="______________SL101" localSheetId="22">#REF!</definedName>
    <definedName name="______________SL101" localSheetId="29">#REF!</definedName>
    <definedName name="______________SL101" localSheetId="23">#REF!</definedName>
    <definedName name="______________SL101" localSheetId="12">#REF!</definedName>
    <definedName name="______________SL101" localSheetId="6">#REF!</definedName>
    <definedName name="______________SL101" localSheetId="13">#REF!</definedName>
    <definedName name="______________SL101" localSheetId="7">#REF!</definedName>
    <definedName name="______________SL101" localSheetId="14">#REF!</definedName>
    <definedName name="______________SL101" localSheetId="8">#REF!</definedName>
    <definedName name="______________SL101" localSheetId="15">#REF!</definedName>
    <definedName name="______________SL101" localSheetId="9">#REF!</definedName>
    <definedName name="______________SL101" localSheetId="17">#REF!</definedName>
    <definedName name="______________SL101" localSheetId="11">#REF!</definedName>
    <definedName name="______________SL101" localSheetId="16">#REF!</definedName>
    <definedName name="______________SL101" localSheetId="10">#REF!</definedName>
    <definedName name="______________SL101" localSheetId="2">#REF!</definedName>
    <definedName name="______________SL101">#REF!</definedName>
    <definedName name="____________FEU8" localSheetId="24">[1]Assumptions!#REF!</definedName>
    <definedName name="____________FEU8" localSheetId="25">[1]Assumptions!#REF!</definedName>
    <definedName name="____________FEU8" localSheetId="19">[1]Assumptions!#REF!</definedName>
    <definedName name="____________FEU8" localSheetId="26">[1]Assumptions!#REF!</definedName>
    <definedName name="____________FEU8" localSheetId="20">[1]Assumptions!#REF!</definedName>
    <definedName name="____________FEU8" localSheetId="27">[1]Assumptions!#REF!</definedName>
    <definedName name="____________FEU8" localSheetId="21">[1]Assumptions!#REF!</definedName>
    <definedName name="____________FEU8" localSheetId="28">[1]Assumptions!#REF!</definedName>
    <definedName name="____________FEU8" localSheetId="22">[1]Assumptions!#REF!</definedName>
    <definedName name="____________FEU8" localSheetId="29">[1]Assumptions!#REF!</definedName>
    <definedName name="____________FEU8" localSheetId="23">[1]Assumptions!#REF!</definedName>
    <definedName name="____________FEU8" localSheetId="12">[1]Assumptions!#REF!</definedName>
    <definedName name="____________FEU8" localSheetId="6">[1]Assumptions!#REF!</definedName>
    <definedName name="____________FEU8" localSheetId="13">[1]Assumptions!#REF!</definedName>
    <definedName name="____________FEU8" localSheetId="7">[1]Assumptions!#REF!</definedName>
    <definedName name="____________FEU8" localSheetId="14">[1]Assumptions!#REF!</definedName>
    <definedName name="____________FEU8" localSheetId="8">[1]Assumptions!#REF!</definedName>
    <definedName name="____________FEU8" localSheetId="15">[1]Assumptions!#REF!</definedName>
    <definedName name="____________FEU8" localSheetId="9">[1]Assumptions!#REF!</definedName>
    <definedName name="____________FEU8" localSheetId="17">[1]Assumptions!#REF!</definedName>
    <definedName name="____________FEU8" localSheetId="11">[1]Assumptions!#REF!</definedName>
    <definedName name="____________FEU8" localSheetId="16">[1]Assumptions!#REF!</definedName>
    <definedName name="____________FEU8" localSheetId="10">[1]Assumptions!#REF!</definedName>
    <definedName name="____________FEU8" localSheetId="2">[2]Assumptions!#REF!</definedName>
    <definedName name="____________FEU8">[1]Assumptions!#REF!</definedName>
    <definedName name="____________klq6" localSheetId="24">#REF!</definedName>
    <definedName name="____________klq6" localSheetId="25">#REF!</definedName>
    <definedName name="____________klq6" localSheetId="19">#REF!</definedName>
    <definedName name="____________klq6" localSheetId="26">#REF!</definedName>
    <definedName name="____________klq6" localSheetId="20">#REF!</definedName>
    <definedName name="____________klq6" localSheetId="27">#REF!</definedName>
    <definedName name="____________klq6" localSheetId="21">#REF!</definedName>
    <definedName name="____________klq6" localSheetId="28">#REF!</definedName>
    <definedName name="____________klq6" localSheetId="22">#REF!</definedName>
    <definedName name="____________klq6" localSheetId="29">#REF!</definedName>
    <definedName name="____________klq6" localSheetId="23">#REF!</definedName>
    <definedName name="____________klq6" localSheetId="12">#REF!</definedName>
    <definedName name="____________klq6" localSheetId="6">#REF!</definedName>
    <definedName name="____________klq6" localSheetId="13">#REF!</definedName>
    <definedName name="____________klq6" localSheetId="7">#REF!</definedName>
    <definedName name="____________klq6" localSheetId="14">#REF!</definedName>
    <definedName name="____________klq6" localSheetId="8">#REF!</definedName>
    <definedName name="____________klq6" localSheetId="15">#REF!</definedName>
    <definedName name="____________klq6" localSheetId="9">#REF!</definedName>
    <definedName name="____________klq6" localSheetId="17">#REF!</definedName>
    <definedName name="____________klq6" localSheetId="11">#REF!</definedName>
    <definedName name="____________klq6" localSheetId="16">#REF!</definedName>
    <definedName name="____________klq6" localSheetId="10">#REF!</definedName>
    <definedName name="____________klq6" localSheetId="2">#REF!</definedName>
    <definedName name="____________klq6">#REF!</definedName>
    <definedName name="____________kz6" localSheetId="24">#REF!</definedName>
    <definedName name="____________kz6" localSheetId="25">#REF!</definedName>
    <definedName name="____________kz6" localSheetId="19">#REF!</definedName>
    <definedName name="____________kz6" localSheetId="26">#REF!</definedName>
    <definedName name="____________kz6" localSheetId="20">#REF!</definedName>
    <definedName name="____________kz6" localSheetId="27">#REF!</definedName>
    <definedName name="____________kz6" localSheetId="21">#REF!</definedName>
    <definedName name="____________kz6" localSheetId="28">#REF!</definedName>
    <definedName name="____________kz6" localSheetId="22">#REF!</definedName>
    <definedName name="____________kz6" localSheetId="29">#REF!</definedName>
    <definedName name="____________kz6" localSheetId="23">#REF!</definedName>
    <definedName name="____________kz6" localSheetId="12">#REF!</definedName>
    <definedName name="____________kz6" localSheetId="6">#REF!</definedName>
    <definedName name="____________kz6" localSheetId="13">#REF!</definedName>
    <definedName name="____________kz6" localSheetId="7">#REF!</definedName>
    <definedName name="____________kz6" localSheetId="14">#REF!</definedName>
    <definedName name="____________kz6" localSheetId="8">#REF!</definedName>
    <definedName name="____________kz6" localSheetId="15">#REF!</definedName>
    <definedName name="____________kz6" localSheetId="9">#REF!</definedName>
    <definedName name="____________kz6" localSheetId="17">#REF!</definedName>
    <definedName name="____________kz6" localSheetId="11">#REF!</definedName>
    <definedName name="____________kz6" localSheetId="16">#REF!</definedName>
    <definedName name="____________kz6" localSheetId="10">#REF!</definedName>
    <definedName name="____________kz6" localSheetId="2">#REF!</definedName>
    <definedName name="____________kz6">#REF!</definedName>
    <definedName name="____________SL101" localSheetId="24">#REF!</definedName>
    <definedName name="____________SL101" localSheetId="25">#REF!</definedName>
    <definedName name="____________SL101" localSheetId="19">#REF!</definedName>
    <definedName name="____________SL101" localSheetId="26">#REF!</definedName>
    <definedName name="____________SL101" localSheetId="20">#REF!</definedName>
    <definedName name="____________SL101" localSheetId="27">#REF!</definedName>
    <definedName name="____________SL101" localSheetId="21">#REF!</definedName>
    <definedName name="____________SL101" localSheetId="28">#REF!</definedName>
    <definedName name="____________SL101" localSheetId="22">#REF!</definedName>
    <definedName name="____________SL101" localSheetId="29">#REF!</definedName>
    <definedName name="____________SL101" localSheetId="23">#REF!</definedName>
    <definedName name="____________SL101" localSheetId="12">#REF!</definedName>
    <definedName name="____________SL101" localSheetId="6">#REF!</definedName>
    <definedName name="____________SL101" localSheetId="13">#REF!</definedName>
    <definedName name="____________SL101" localSheetId="7">#REF!</definedName>
    <definedName name="____________SL101" localSheetId="14">#REF!</definedName>
    <definedName name="____________SL101" localSheetId="8">#REF!</definedName>
    <definedName name="____________SL101" localSheetId="15">#REF!</definedName>
    <definedName name="____________SL101" localSheetId="9">#REF!</definedName>
    <definedName name="____________SL101" localSheetId="17">#REF!</definedName>
    <definedName name="____________SL101" localSheetId="11">#REF!</definedName>
    <definedName name="____________SL101" localSheetId="16">#REF!</definedName>
    <definedName name="____________SL101" localSheetId="10">#REF!</definedName>
    <definedName name="____________SL101" localSheetId="2">#REF!</definedName>
    <definedName name="____________SL101">#REF!</definedName>
    <definedName name="___________FEU8" localSheetId="24">[1]Assumptions!#REF!</definedName>
    <definedName name="___________FEU8" localSheetId="25">[1]Assumptions!#REF!</definedName>
    <definedName name="___________FEU8" localSheetId="19">[1]Assumptions!#REF!</definedName>
    <definedName name="___________FEU8" localSheetId="26">[1]Assumptions!#REF!</definedName>
    <definedName name="___________FEU8" localSheetId="20">[1]Assumptions!#REF!</definedName>
    <definedName name="___________FEU8" localSheetId="27">[1]Assumptions!#REF!</definedName>
    <definedName name="___________FEU8" localSheetId="21">[1]Assumptions!#REF!</definedName>
    <definedName name="___________FEU8" localSheetId="28">[1]Assumptions!#REF!</definedName>
    <definedName name="___________FEU8" localSheetId="22">[1]Assumptions!#REF!</definedName>
    <definedName name="___________FEU8" localSheetId="29">[1]Assumptions!#REF!</definedName>
    <definedName name="___________FEU8" localSheetId="23">[1]Assumptions!#REF!</definedName>
    <definedName name="___________FEU8" localSheetId="12">[1]Assumptions!#REF!</definedName>
    <definedName name="___________FEU8" localSheetId="6">[1]Assumptions!#REF!</definedName>
    <definedName name="___________FEU8" localSheetId="13">[1]Assumptions!#REF!</definedName>
    <definedName name="___________FEU8" localSheetId="7">[1]Assumptions!#REF!</definedName>
    <definedName name="___________FEU8" localSheetId="14">[1]Assumptions!#REF!</definedName>
    <definedName name="___________FEU8" localSheetId="8">[1]Assumptions!#REF!</definedName>
    <definedName name="___________FEU8" localSheetId="15">[1]Assumptions!#REF!</definedName>
    <definedName name="___________FEU8" localSheetId="9">[1]Assumptions!#REF!</definedName>
    <definedName name="___________FEU8" localSheetId="17">[1]Assumptions!#REF!</definedName>
    <definedName name="___________FEU8" localSheetId="11">[1]Assumptions!#REF!</definedName>
    <definedName name="___________FEU8" localSheetId="16">[1]Assumptions!#REF!</definedName>
    <definedName name="___________FEU8" localSheetId="10">[1]Assumptions!#REF!</definedName>
    <definedName name="___________FEU8" localSheetId="2">[2]Assumptions!#REF!</definedName>
    <definedName name="___________FEU8">[1]Assumptions!#REF!</definedName>
    <definedName name="___________klq6" localSheetId="24">#REF!</definedName>
    <definedName name="___________klq6" localSheetId="25">#REF!</definedName>
    <definedName name="___________klq6" localSheetId="19">#REF!</definedName>
    <definedName name="___________klq6" localSheetId="26">#REF!</definedName>
    <definedName name="___________klq6" localSheetId="20">#REF!</definedName>
    <definedName name="___________klq6" localSheetId="27">#REF!</definedName>
    <definedName name="___________klq6" localSheetId="21">#REF!</definedName>
    <definedName name="___________klq6" localSheetId="28">#REF!</definedName>
    <definedName name="___________klq6" localSheetId="22">#REF!</definedName>
    <definedName name="___________klq6" localSheetId="29">#REF!</definedName>
    <definedName name="___________klq6" localSheetId="23">#REF!</definedName>
    <definedName name="___________klq6" localSheetId="12">#REF!</definedName>
    <definedName name="___________klq6" localSheetId="6">#REF!</definedName>
    <definedName name="___________klq6" localSheetId="13">#REF!</definedName>
    <definedName name="___________klq6" localSheetId="7">#REF!</definedName>
    <definedName name="___________klq6" localSheetId="14">#REF!</definedName>
    <definedName name="___________klq6" localSheetId="8">#REF!</definedName>
    <definedName name="___________klq6" localSheetId="15">#REF!</definedName>
    <definedName name="___________klq6" localSheetId="9">#REF!</definedName>
    <definedName name="___________klq6" localSheetId="17">#REF!</definedName>
    <definedName name="___________klq6" localSheetId="11">#REF!</definedName>
    <definedName name="___________klq6" localSheetId="16">#REF!</definedName>
    <definedName name="___________klq6" localSheetId="10">#REF!</definedName>
    <definedName name="___________klq6" localSheetId="2">#REF!</definedName>
    <definedName name="___________klq6">#REF!</definedName>
    <definedName name="___________kz6" localSheetId="24">#REF!</definedName>
    <definedName name="___________kz6" localSheetId="25">#REF!</definedName>
    <definedName name="___________kz6" localSheetId="19">#REF!</definedName>
    <definedName name="___________kz6" localSheetId="26">#REF!</definedName>
    <definedName name="___________kz6" localSheetId="20">#REF!</definedName>
    <definedName name="___________kz6" localSheetId="27">#REF!</definedName>
    <definedName name="___________kz6" localSheetId="21">#REF!</definedName>
    <definedName name="___________kz6" localSheetId="28">#REF!</definedName>
    <definedName name="___________kz6" localSheetId="22">#REF!</definedName>
    <definedName name="___________kz6" localSheetId="29">#REF!</definedName>
    <definedName name="___________kz6" localSheetId="23">#REF!</definedName>
    <definedName name="___________kz6" localSheetId="12">#REF!</definedName>
    <definedName name="___________kz6" localSheetId="6">#REF!</definedName>
    <definedName name="___________kz6" localSheetId="13">#REF!</definedName>
    <definedName name="___________kz6" localSheetId="7">#REF!</definedName>
    <definedName name="___________kz6" localSheetId="14">#REF!</definedName>
    <definedName name="___________kz6" localSheetId="8">#REF!</definedName>
    <definedName name="___________kz6" localSheetId="15">#REF!</definedName>
    <definedName name="___________kz6" localSheetId="9">#REF!</definedName>
    <definedName name="___________kz6" localSheetId="17">#REF!</definedName>
    <definedName name="___________kz6" localSheetId="11">#REF!</definedName>
    <definedName name="___________kz6" localSheetId="16">#REF!</definedName>
    <definedName name="___________kz6" localSheetId="10">#REF!</definedName>
    <definedName name="___________kz6" localSheetId="2">#REF!</definedName>
    <definedName name="___________kz6">#REF!</definedName>
    <definedName name="___________SL101" localSheetId="24">#REF!</definedName>
    <definedName name="___________SL101" localSheetId="25">#REF!</definedName>
    <definedName name="___________SL101" localSheetId="19">#REF!</definedName>
    <definedName name="___________SL101" localSheetId="26">#REF!</definedName>
    <definedName name="___________SL101" localSheetId="20">#REF!</definedName>
    <definedName name="___________SL101" localSheetId="27">#REF!</definedName>
    <definedName name="___________SL101" localSheetId="21">#REF!</definedName>
    <definedName name="___________SL101" localSheetId="28">#REF!</definedName>
    <definedName name="___________SL101" localSheetId="22">#REF!</definedName>
    <definedName name="___________SL101" localSheetId="29">#REF!</definedName>
    <definedName name="___________SL101" localSheetId="23">#REF!</definedName>
    <definedName name="___________SL101" localSheetId="12">#REF!</definedName>
    <definedName name="___________SL101" localSheetId="6">#REF!</definedName>
    <definedName name="___________SL101" localSheetId="13">#REF!</definedName>
    <definedName name="___________SL101" localSheetId="7">#REF!</definedName>
    <definedName name="___________SL101" localSheetId="14">#REF!</definedName>
    <definedName name="___________SL101" localSheetId="8">#REF!</definedName>
    <definedName name="___________SL101" localSheetId="15">#REF!</definedName>
    <definedName name="___________SL101" localSheetId="9">#REF!</definedName>
    <definedName name="___________SL101" localSheetId="17">#REF!</definedName>
    <definedName name="___________SL101" localSheetId="11">#REF!</definedName>
    <definedName name="___________SL101" localSheetId="16">#REF!</definedName>
    <definedName name="___________SL101" localSheetId="10">#REF!</definedName>
    <definedName name="___________SL101" localSheetId="2">#REF!</definedName>
    <definedName name="___________SL101">#REF!</definedName>
    <definedName name="__________FEU8" localSheetId="26">[1]Assumptions!#REF!</definedName>
    <definedName name="__________FEU8" localSheetId="20">[1]Assumptions!#REF!</definedName>
    <definedName name="__________FEU8" localSheetId="27">[1]Assumptions!#REF!</definedName>
    <definedName name="__________FEU8" localSheetId="21">[1]Assumptions!#REF!</definedName>
    <definedName name="__________klq6" localSheetId="26">#REF!</definedName>
    <definedName name="__________klq6" localSheetId="20">#REF!</definedName>
    <definedName name="__________klq6" localSheetId="27">#REF!</definedName>
    <definedName name="__________klq6" localSheetId="21">#REF!</definedName>
    <definedName name="__________kz6" localSheetId="26">#REF!</definedName>
    <definedName name="__________kz6" localSheetId="20">#REF!</definedName>
    <definedName name="__________kz6" localSheetId="27">#REF!</definedName>
    <definedName name="__________kz6" localSheetId="21">#REF!</definedName>
    <definedName name="__________SL101" localSheetId="26">#REF!</definedName>
    <definedName name="__________SL101" localSheetId="20">#REF!</definedName>
    <definedName name="__________SL101" localSheetId="27">#REF!</definedName>
    <definedName name="__________SL101" localSheetId="21">#REF!</definedName>
    <definedName name="_________FEU8" localSheetId="24">[1]Assumptions!#REF!</definedName>
    <definedName name="_________FEU8" localSheetId="25">[1]Assumptions!#REF!</definedName>
    <definedName name="_________FEU8" localSheetId="19">[1]Assumptions!#REF!</definedName>
    <definedName name="_________FEU8" localSheetId="26">[1]Assumptions!#REF!</definedName>
    <definedName name="_________FEU8" localSheetId="20">[1]Assumptions!#REF!</definedName>
    <definedName name="_________FEU8" localSheetId="27">[1]Assumptions!#REF!</definedName>
    <definedName name="_________FEU8" localSheetId="21">[1]Assumptions!#REF!</definedName>
    <definedName name="_________FEU8" localSheetId="28">[1]Assumptions!#REF!</definedName>
    <definedName name="_________FEU8" localSheetId="22">[1]Assumptions!#REF!</definedName>
    <definedName name="_________FEU8" localSheetId="29">[1]Assumptions!#REF!</definedName>
    <definedName name="_________FEU8" localSheetId="23">[1]Assumptions!#REF!</definedName>
    <definedName name="_________FEU8" localSheetId="12">[1]Assumptions!#REF!</definedName>
    <definedName name="_________FEU8" localSheetId="6">[1]Assumptions!#REF!</definedName>
    <definedName name="_________FEU8" localSheetId="13">[1]Assumptions!#REF!</definedName>
    <definedName name="_________FEU8" localSheetId="7">[1]Assumptions!#REF!</definedName>
    <definedName name="_________FEU8" localSheetId="14">[1]Assumptions!#REF!</definedName>
    <definedName name="_________FEU8" localSheetId="8">[1]Assumptions!#REF!</definedName>
    <definedName name="_________FEU8" localSheetId="15">[1]Assumptions!#REF!</definedName>
    <definedName name="_________FEU8" localSheetId="9">[1]Assumptions!#REF!</definedName>
    <definedName name="_________FEU8" localSheetId="17">[1]Assumptions!#REF!</definedName>
    <definedName name="_________FEU8" localSheetId="11">[1]Assumptions!#REF!</definedName>
    <definedName name="_________FEU8" localSheetId="16">[1]Assumptions!#REF!</definedName>
    <definedName name="_________FEU8" localSheetId="10">[1]Assumptions!#REF!</definedName>
    <definedName name="_________FEU8" localSheetId="2">[2]Assumptions!#REF!</definedName>
    <definedName name="_________FEU8">[1]Assumptions!#REF!</definedName>
    <definedName name="_________klq6" localSheetId="24">#REF!</definedName>
    <definedName name="_________klq6" localSheetId="25">#REF!</definedName>
    <definedName name="_________klq6" localSheetId="19">#REF!</definedName>
    <definedName name="_________klq6" localSheetId="26">#REF!</definedName>
    <definedName name="_________klq6" localSheetId="20">#REF!</definedName>
    <definedName name="_________klq6" localSheetId="27">#REF!</definedName>
    <definedName name="_________klq6" localSheetId="21">#REF!</definedName>
    <definedName name="_________klq6" localSheetId="28">#REF!</definedName>
    <definedName name="_________klq6" localSheetId="22">#REF!</definedName>
    <definedName name="_________klq6" localSheetId="29">#REF!</definedName>
    <definedName name="_________klq6" localSheetId="23">#REF!</definedName>
    <definedName name="_________klq6" localSheetId="12">#REF!</definedName>
    <definedName name="_________klq6" localSheetId="6">#REF!</definedName>
    <definedName name="_________klq6" localSheetId="13">#REF!</definedName>
    <definedName name="_________klq6" localSheetId="7">#REF!</definedName>
    <definedName name="_________klq6" localSheetId="14">#REF!</definedName>
    <definedName name="_________klq6" localSheetId="8">#REF!</definedName>
    <definedName name="_________klq6" localSheetId="15">#REF!</definedName>
    <definedName name="_________klq6" localSheetId="9">#REF!</definedName>
    <definedName name="_________klq6" localSheetId="17">#REF!</definedName>
    <definedName name="_________klq6" localSheetId="11">#REF!</definedName>
    <definedName name="_________klq6" localSheetId="16">#REF!</definedName>
    <definedName name="_________klq6" localSheetId="10">#REF!</definedName>
    <definedName name="_________klq6" localSheetId="2">#REF!</definedName>
    <definedName name="_________klq6">#REF!</definedName>
    <definedName name="_________kz6" localSheetId="24">#REF!</definedName>
    <definedName name="_________kz6" localSheetId="25">#REF!</definedName>
    <definedName name="_________kz6" localSheetId="19">#REF!</definedName>
    <definedName name="_________kz6" localSheetId="26">#REF!</definedName>
    <definedName name="_________kz6" localSheetId="20">#REF!</definedName>
    <definedName name="_________kz6" localSheetId="27">#REF!</definedName>
    <definedName name="_________kz6" localSheetId="21">#REF!</definedName>
    <definedName name="_________kz6" localSheetId="28">#REF!</definedName>
    <definedName name="_________kz6" localSheetId="22">#REF!</definedName>
    <definedName name="_________kz6" localSheetId="29">#REF!</definedName>
    <definedName name="_________kz6" localSheetId="23">#REF!</definedName>
    <definedName name="_________kz6" localSheetId="12">#REF!</definedName>
    <definedName name="_________kz6" localSheetId="6">#REF!</definedName>
    <definedName name="_________kz6" localSheetId="13">#REF!</definedName>
    <definedName name="_________kz6" localSheetId="7">#REF!</definedName>
    <definedName name="_________kz6" localSheetId="14">#REF!</definedName>
    <definedName name="_________kz6" localSheetId="8">#REF!</definedName>
    <definedName name="_________kz6" localSheetId="15">#REF!</definedName>
    <definedName name="_________kz6" localSheetId="9">#REF!</definedName>
    <definedName name="_________kz6" localSheetId="17">#REF!</definedName>
    <definedName name="_________kz6" localSheetId="11">#REF!</definedName>
    <definedName name="_________kz6" localSheetId="16">#REF!</definedName>
    <definedName name="_________kz6" localSheetId="10">#REF!</definedName>
    <definedName name="_________kz6" localSheetId="2">#REF!</definedName>
    <definedName name="_________kz6">#REF!</definedName>
    <definedName name="_________SL101" localSheetId="24">#REF!</definedName>
    <definedName name="_________SL101" localSheetId="25">#REF!</definedName>
    <definedName name="_________SL101" localSheetId="19">#REF!</definedName>
    <definedName name="_________SL101" localSheetId="26">#REF!</definedName>
    <definedName name="_________SL101" localSheetId="20">#REF!</definedName>
    <definedName name="_________SL101" localSheetId="27">#REF!</definedName>
    <definedName name="_________SL101" localSheetId="21">#REF!</definedName>
    <definedName name="_________SL101" localSheetId="28">#REF!</definedName>
    <definedName name="_________SL101" localSheetId="22">#REF!</definedName>
    <definedName name="_________SL101" localSheetId="29">#REF!</definedName>
    <definedName name="_________SL101" localSheetId="23">#REF!</definedName>
    <definedName name="_________SL101" localSheetId="12">#REF!</definedName>
    <definedName name="_________SL101" localSheetId="6">#REF!</definedName>
    <definedName name="_________SL101" localSheetId="13">#REF!</definedName>
    <definedName name="_________SL101" localSheetId="7">#REF!</definedName>
    <definedName name="_________SL101" localSheetId="14">#REF!</definedName>
    <definedName name="_________SL101" localSheetId="8">#REF!</definedName>
    <definedName name="_________SL101" localSheetId="15">#REF!</definedName>
    <definedName name="_________SL101" localSheetId="9">#REF!</definedName>
    <definedName name="_________SL101" localSheetId="17">#REF!</definedName>
    <definedName name="_________SL101" localSheetId="11">#REF!</definedName>
    <definedName name="_________SL101" localSheetId="16">#REF!</definedName>
    <definedName name="_________SL101" localSheetId="10">#REF!</definedName>
    <definedName name="_________SL101" localSheetId="2">#REF!</definedName>
    <definedName name="_________SL101">#REF!</definedName>
    <definedName name="________FEU8" localSheetId="24">[1]Assumptions!#REF!</definedName>
    <definedName name="________FEU8" localSheetId="25">[1]Assumptions!#REF!</definedName>
    <definedName name="________FEU8" localSheetId="19">[1]Assumptions!#REF!</definedName>
    <definedName name="________FEU8" localSheetId="26">[1]Assumptions!#REF!</definedName>
    <definedName name="________FEU8" localSheetId="20">[1]Assumptions!#REF!</definedName>
    <definedName name="________FEU8" localSheetId="27">[1]Assumptions!#REF!</definedName>
    <definedName name="________FEU8" localSheetId="21">[1]Assumptions!#REF!</definedName>
    <definedName name="________FEU8" localSheetId="28">[1]Assumptions!#REF!</definedName>
    <definedName name="________FEU8" localSheetId="22">[1]Assumptions!#REF!</definedName>
    <definedName name="________FEU8" localSheetId="29">[1]Assumptions!#REF!</definedName>
    <definedName name="________FEU8" localSheetId="23">[1]Assumptions!#REF!</definedName>
    <definedName name="________FEU8" localSheetId="12">[1]Assumptions!#REF!</definedName>
    <definedName name="________FEU8" localSheetId="6">[1]Assumptions!#REF!</definedName>
    <definedName name="________FEU8" localSheetId="13">[1]Assumptions!#REF!</definedName>
    <definedName name="________FEU8" localSheetId="7">[1]Assumptions!#REF!</definedName>
    <definedName name="________FEU8" localSheetId="14">[1]Assumptions!#REF!</definedName>
    <definedName name="________FEU8" localSheetId="8">[1]Assumptions!#REF!</definedName>
    <definedName name="________FEU8" localSheetId="15">[1]Assumptions!#REF!</definedName>
    <definedName name="________FEU8" localSheetId="9">[1]Assumptions!#REF!</definedName>
    <definedName name="________FEU8" localSheetId="17">[1]Assumptions!#REF!</definedName>
    <definedName name="________FEU8" localSheetId="11">[1]Assumptions!#REF!</definedName>
    <definedName name="________FEU8" localSheetId="16">[1]Assumptions!#REF!</definedName>
    <definedName name="________FEU8" localSheetId="10">[1]Assumptions!#REF!</definedName>
    <definedName name="________FEU8" localSheetId="2">[2]Assumptions!#REF!</definedName>
    <definedName name="________FEU8">[1]Assumptions!#REF!</definedName>
    <definedName name="________klq6" localSheetId="24">#REF!</definedName>
    <definedName name="________klq6" localSheetId="25">#REF!</definedName>
    <definedName name="________klq6" localSheetId="19">#REF!</definedName>
    <definedName name="________klq6" localSheetId="26">#REF!</definedName>
    <definedName name="________klq6" localSheetId="20">#REF!</definedName>
    <definedName name="________klq6" localSheetId="27">#REF!</definedName>
    <definedName name="________klq6" localSheetId="21">#REF!</definedName>
    <definedName name="________klq6" localSheetId="28">#REF!</definedName>
    <definedName name="________klq6" localSheetId="22">#REF!</definedName>
    <definedName name="________klq6" localSheetId="29">#REF!</definedName>
    <definedName name="________klq6" localSheetId="23">#REF!</definedName>
    <definedName name="________klq6" localSheetId="12">#REF!</definedName>
    <definedName name="________klq6" localSheetId="6">#REF!</definedName>
    <definedName name="________klq6" localSheetId="13">#REF!</definedName>
    <definedName name="________klq6" localSheetId="7">#REF!</definedName>
    <definedName name="________klq6" localSheetId="14">#REF!</definedName>
    <definedName name="________klq6" localSheetId="8">#REF!</definedName>
    <definedName name="________klq6" localSheetId="15">#REF!</definedName>
    <definedName name="________klq6" localSheetId="9">#REF!</definedName>
    <definedName name="________klq6" localSheetId="17">#REF!</definedName>
    <definedName name="________klq6" localSheetId="11">#REF!</definedName>
    <definedName name="________klq6" localSheetId="16">#REF!</definedName>
    <definedName name="________klq6" localSheetId="10">#REF!</definedName>
    <definedName name="________klq6" localSheetId="2">#REF!</definedName>
    <definedName name="________klq6">#REF!</definedName>
    <definedName name="________kz6" localSheetId="24">#REF!</definedName>
    <definedName name="________kz6" localSheetId="25">#REF!</definedName>
    <definedName name="________kz6" localSheetId="19">#REF!</definedName>
    <definedName name="________kz6" localSheetId="26">#REF!</definedName>
    <definedName name="________kz6" localSheetId="20">#REF!</definedName>
    <definedName name="________kz6" localSheetId="27">#REF!</definedName>
    <definedName name="________kz6" localSheetId="21">#REF!</definedName>
    <definedName name="________kz6" localSheetId="28">#REF!</definedName>
    <definedName name="________kz6" localSheetId="22">#REF!</definedName>
    <definedName name="________kz6" localSheetId="29">#REF!</definedName>
    <definedName name="________kz6" localSheetId="23">#REF!</definedName>
    <definedName name="________kz6" localSheetId="12">#REF!</definedName>
    <definedName name="________kz6" localSheetId="6">#REF!</definedName>
    <definedName name="________kz6" localSheetId="13">#REF!</definedName>
    <definedName name="________kz6" localSheetId="7">#REF!</definedName>
    <definedName name="________kz6" localSheetId="14">#REF!</definedName>
    <definedName name="________kz6" localSheetId="8">#REF!</definedName>
    <definedName name="________kz6" localSheetId="15">#REF!</definedName>
    <definedName name="________kz6" localSheetId="9">#REF!</definedName>
    <definedName name="________kz6" localSheetId="17">#REF!</definedName>
    <definedName name="________kz6" localSheetId="11">#REF!</definedName>
    <definedName name="________kz6" localSheetId="16">#REF!</definedName>
    <definedName name="________kz6" localSheetId="10">#REF!</definedName>
    <definedName name="________kz6" localSheetId="2">#REF!</definedName>
    <definedName name="________kz6">#REF!</definedName>
    <definedName name="________SL101" localSheetId="24">#REF!</definedName>
    <definedName name="________SL101" localSheetId="25">#REF!</definedName>
    <definedName name="________SL101" localSheetId="19">#REF!</definedName>
    <definedName name="________SL101" localSheetId="26">#REF!</definedName>
    <definedName name="________SL101" localSheetId="20">#REF!</definedName>
    <definedName name="________SL101" localSheetId="27">#REF!</definedName>
    <definedName name="________SL101" localSheetId="21">#REF!</definedName>
    <definedName name="________SL101" localSheetId="28">#REF!</definedName>
    <definedName name="________SL101" localSheetId="22">#REF!</definedName>
    <definedName name="________SL101" localSheetId="29">#REF!</definedName>
    <definedName name="________SL101" localSheetId="23">#REF!</definedName>
    <definedName name="________SL101" localSheetId="12">#REF!</definedName>
    <definedName name="________SL101" localSheetId="6">#REF!</definedName>
    <definedName name="________SL101" localSheetId="13">#REF!</definedName>
    <definedName name="________SL101" localSheetId="7">#REF!</definedName>
    <definedName name="________SL101" localSheetId="14">#REF!</definedName>
    <definedName name="________SL101" localSheetId="8">#REF!</definedName>
    <definedName name="________SL101" localSheetId="15">#REF!</definedName>
    <definedName name="________SL101" localSheetId="9">#REF!</definedName>
    <definedName name="________SL101" localSheetId="17">#REF!</definedName>
    <definedName name="________SL101" localSheetId="11">#REF!</definedName>
    <definedName name="________SL101" localSheetId="16">#REF!</definedName>
    <definedName name="________SL101" localSheetId="10">#REF!</definedName>
    <definedName name="________SL101" localSheetId="2">#REF!</definedName>
    <definedName name="________SL101">#REF!</definedName>
    <definedName name="_______FEU8" localSheetId="12">[2]Assumptions!#REF!</definedName>
    <definedName name="_______FEU8" localSheetId="13">[2]Assumptions!#REF!</definedName>
    <definedName name="_______FEU8" localSheetId="7">[2]Assumptions!#REF!</definedName>
    <definedName name="_______FEU8" localSheetId="14">[2]Assumptions!#REF!</definedName>
    <definedName name="_______FEU8" localSheetId="8">[2]Assumptions!#REF!</definedName>
    <definedName name="_______FEU8" localSheetId="15">[2]Assumptions!#REF!</definedName>
    <definedName name="_______FEU8" localSheetId="9">[2]Assumptions!#REF!</definedName>
    <definedName name="_______FEU8" localSheetId="17">[2]Assumptions!#REF!</definedName>
    <definedName name="_______FEU8" localSheetId="11">[2]Assumptions!#REF!</definedName>
    <definedName name="_______FEU8" localSheetId="16">[2]Assumptions!#REF!</definedName>
    <definedName name="_______FEU8" localSheetId="10">[2]Assumptions!#REF!</definedName>
    <definedName name="_______FEU8" localSheetId="2">[2]Assumptions!#REF!</definedName>
    <definedName name="_______FEU8">[2]Assumptions!#REF!</definedName>
    <definedName name="_______klq6" localSheetId="12">#REF!</definedName>
    <definedName name="_______klq6" localSheetId="13">#REF!</definedName>
    <definedName name="_______klq6" localSheetId="7">#REF!</definedName>
    <definedName name="_______klq6" localSheetId="14">#REF!</definedName>
    <definedName name="_______klq6" localSheetId="8">#REF!</definedName>
    <definedName name="_______klq6" localSheetId="15">#REF!</definedName>
    <definedName name="_______klq6" localSheetId="9">#REF!</definedName>
    <definedName name="_______klq6" localSheetId="17">#REF!</definedName>
    <definedName name="_______klq6" localSheetId="11">#REF!</definedName>
    <definedName name="_______klq6" localSheetId="16">#REF!</definedName>
    <definedName name="_______klq6" localSheetId="10">#REF!</definedName>
    <definedName name="_______klq6" localSheetId="2">#REF!</definedName>
    <definedName name="_______klq6">#REF!</definedName>
    <definedName name="_______kz6" localSheetId="12">#REF!</definedName>
    <definedName name="_______kz6" localSheetId="13">#REF!</definedName>
    <definedName name="_______kz6" localSheetId="7">#REF!</definedName>
    <definedName name="_______kz6" localSheetId="14">#REF!</definedName>
    <definedName name="_______kz6" localSheetId="8">#REF!</definedName>
    <definedName name="_______kz6" localSheetId="15">#REF!</definedName>
    <definedName name="_______kz6" localSheetId="9">#REF!</definedName>
    <definedName name="_______kz6" localSheetId="17">#REF!</definedName>
    <definedName name="_______kz6" localSheetId="11">#REF!</definedName>
    <definedName name="_______kz6" localSheetId="16">#REF!</definedName>
    <definedName name="_______kz6" localSheetId="10">#REF!</definedName>
    <definedName name="_______kz6" localSheetId="2">#REF!</definedName>
    <definedName name="_______kz6">#REF!</definedName>
    <definedName name="_______SL101" localSheetId="12">#REF!</definedName>
    <definedName name="_______SL101" localSheetId="13">#REF!</definedName>
    <definedName name="_______SL101" localSheetId="7">#REF!</definedName>
    <definedName name="_______SL101" localSheetId="14">#REF!</definedName>
    <definedName name="_______SL101" localSheetId="8">#REF!</definedName>
    <definedName name="_______SL101" localSheetId="15">#REF!</definedName>
    <definedName name="_______SL101" localSheetId="9">#REF!</definedName>
    <definedName name="_______SL101" localSheetId="17">#REF!</definedName>
    <definedName name="_______SL101" localSheetId="11">#REF!</definedName>
    <definedName name="_______SL101" localSheetId="16">#REF!</definedName>
    <definedName name="_______SL101" localSheetId="10">#REF!</definedName>
    <definedName name="_______SL101" localSheetId="2">#REF!</definedName>
    <definedName name="_______SL101">#REF!</definedName>
    <definedName name="______FEU8" localSheetId="24">[1]Assumptions!#REF!</definedName>
    <definedName name="______FEU8" localSheetId="25">[1]Assumptions!#REF!</definedName>
    <definedName name="______FEU8" localSheetId="19">[1]Assumptions!#REF!</definedName>
    <definedName name="______FEU8" localSheetId="26">[1]Assumptions!#REF!</definedName>
    <definedName name="______FEU8" localSheetId="20">[1]Assumptions!#REF!</definedName>
    <definedName name="______FEU8" localSheetId="27">[1]Assumptions!#REF!</definedName>
    <definedName name="______FEU8" localSheetId="21">[1]Assumptions!#REF!</definedName>
    <definedName name="______FEU8" localSheetId="28">[1]Assumptions!#REF!</definedName>
    <definedName name="______FEU8" localSheetId="22">[1]Assumptions!#REF!</definedName>
    <definedName name="______FEU8" localSheetId="29">[1]Assumptions!#REF!</definedName>
    <definedName name="______FEU8" localSheetId="23">[1]Assumptions!#REF!</definedName>
    <definedName name="______FEU8" localSheetId="12">[1]Assumptions!#REF!</definedName>
    <definedName name="______FEU8" localSheetId="6">[1]Assumptions!#REF!</definedName>
    <definedName name="______FEU8" localSheetId="13">[1]Assumptions!#REF!</definedName>
    <definedName name="______FEU8" localSheetId="7">[1]Assumptions!#REF!</definedName>
    <definedName name="______FEU8" localSheetId="14">[1]Assumptions!#REF!</definedName>
    <definedName name="______FEU8" localSheetId="8">[1]Assumptions!#REF!</definedName>
    <definedName name="______FEU8" localSheetId="15">[1]Assumptions!#REF!</definedName>
    <definedName name="______FEU8" localSheetId="9">[1]Assumptions!#REF!</definedName>
    <definedName name="______FEU8" localSheetId="17">[1]Assumptions!#REF!</definedName>
    <definedName name="______FEU8" localSheetId="11">[1]Assumptions!#REF!</definedName>
    <definedName name="______FEU8" localSheetId="16">[1]Assumptions!#REF!</definedName>
    <definedName name="______FEU8" localSheetId="10">[1]Assumptions!#REF!</definedName>
    <definedName name="______FEU8" localSheetId="2">[2]Assumptions!#REF!</definedName>
    <definedName name="______FEU8">[1]Assumptions!#REF!</definedName>
    <definedName name="______klq6" localSheetId="24">#REF!</definedName>
    <definedName name="______klq6" localSheetId="25">#REF!</definedName>
    <definedName name="______klq6" localSheetId="19">#REF!</definedName>
    <definedName name="______klq6" localSheetId="26">#REF!</definedName>
    <definedName name="______klq6" localSheetId="20">#REF!</definedName>
    <definedName name="______klq6" localSheetId="27">#REF!</definedName>
    <definedName name="______klq6" localSheetId="21">#REF!</definedName>
    <definedName name="______klq6" localSheetId="28">#REF!</definedName>
    <definedName name="______klq6" localSheetId="22">#REF!</definedName>
    <definedName name="______klq6" localSheetId="29">#REF!</definedName>
    <definedName name="______klq6" localSheetId="23">#REF!</definedName>
    <definedName name="______klq6" localSheetId="12">#REF!</definedName>
    <definedName name="______klq6" localSheetId="6">#REF!</definedName>
    <definedName name="______klq6" localSheetId="13">#REF!</definedName>
    <definedName name="______klq6" localSheetId="7">#REF!</definedName>
    <definedName name="______klq6" localSheetId="14">#REF!</definedName>
    <definedName name="______klq6" localSheetId="8">#REF!</definedName>
    <definedName name="______klq6" localSheetId="15">#REF!</definedName>
    <definedName name="______klq6" localSheetId="9">#REF!</definedName>
    <definedName name="______klq6" localSheetId="17">#REF!</definedName>
    <definedName name="______klq6" localSheetId="11">#REF!</definedName>
    <definedName name="______klq6" localSheetId="16">#REF!</definedName>
    <definedName name="______klq6" localSheetId="10">#REF!</definedName>
    <definedName name="______klq6" localSheetId="2">#REF!</definedName>
    <definedName name="______klq6">#REF!</definedName>
    <definedName name="______kz6" localSheetId="24">#REF!</definedName>
    <definedName name="______kz6" localSheetId="25">#REF!</definedName>
    <definedName name="______kz6" localSheetId="19">#REF!</definedName>
    <definedName name="______kz6" localSheetId="26">#REF!</definedName>
    <definedName name="______kz6" localSheetId="20">#REF!</definedName>
    <definedName name="______kz6" localSheetId="27">#REF!</definedName>
    <definedName name="______kz6" localSheetId="21">#REF!</definedName>
    <definedName name="______kz6" localSheetId="28">#REF!</definedName>
    <definedName name="______kz6" localSheetId="22">#REF!</definedName>
    <definedName name="______kz6" localSheetId="29">#REF!</definedName>
    <definedName name="______kz6" localSheetId="23">#REF!</definedName>
    <definedName name="______kz6" localSheetId="12">#REF!</definedName>
    <definedName name="______kz6" localSheetId="6">#REF!</definedName>
    <definedName name="______kz6" localSheetId="13">#REF!</definedName>
    <definedName name="______kz6" localSheetId="7">#REF!</definedName>
    <definedName name="______kz6" localSheetId="14">#REF!</definedName>
    <definedName name="______kz6" localSheetId="8">#REF!</definedName>
    <definedName name="______kz6" localSheetId="15">#REF!</definedName>
    <definedName name="______kz6" localSheetId="9">#REF!</definedName>
    <definedName name="______kz6" localSheetId="17">#REF!</definedName>
    <definedName name="______kz6" localSheetId="11">#REF!</definedName>
    <definedName name="______kz6" localSheetId="16">#REF!</definedName>
    <definedName name="______kz6" localSheetId="10">#REF!</definedName>
    <definedName name="______kz6" localSheetId="2">#REF!</definedName>
    <definedName name="______kz6">#REF!</definedName>
    <definedName name="______SL101" localSheetId="24">#REF!</definedName>
    <definedName name="______SL101" localSheetId="25">#REF!</definedName>
    <definedName name="______SL101" localSheetId="19">#REF!</definedName>
    <definedName name="______SL101" localSheetId="26">#REF!</definedName>
    <definedName name="______SL101" localSheetId="20">#REF!</definedName>
    <definedName name="______SL101" localSheetId="27">#REF!</definedName>
    <definedName name="______SL101" localSheetId="21">#REF!</definedName>
    <definedName name="______SL101" localSheetId="28">#REF!</definedName>
    <definedName name="______SL101" localSheetId="22">#REF!</definedName>
    <definedName name="______SL101" localSheetId="29">#REF!</definedName>
    <definedName name="______SL101" localSheetId="23">#REF!</definedName>
    <definedName name="______SL101" localSheetId="12">#REF!</definedName>
    <definedName name="______SL101" localSheetId="6">#REF!</definedName>
    <definedName name="______SL101" localSheetId="13">#REF!</definedName>
    <definedName name="______SL101" localSheetId="7">#REF!</definedName>
    <definedName name="______SL101" localSheetId="14">#REF!</definedName>
    <definedName name="______SL101" localSheetId="8">#REF!</definedName>
    <definedName name="______SL101" localSheetId="15">#REF!</definedName>
    <definedName name="______SL101" localSheetId="9">#REF!</definedName>
    <definedName name="______SL101" localSheetId="17">#REF!</definedName>
    <definedName name="______SL101" localSheetId="11">#REF!</definedName>
    <definedName name="______SL101" localSheetId="16">#REF!</definedName>
    <definedName name="______SL101" localSheetId="10">#REF!</definedName>
    <definedName name="______SL101" localSheetId="2">#REF!</definedName>
    <definedName name="______SL101">#REF!</definedName>
    <definedName name="_____FEU8" localSheetId="24">[1]Assumptions!#REF!</definedName>
    <definedName name="_____FEU8" localSheetId="25">[1]Assumptions!#REF!</definedName>
    <definedName name="_____FEU8" localSheetId="19">[1]Assumptions!#REF!</definedName>
    <definedName name="_____FEU8" localSheetId="26">[1]Assumptions!#REF!</definedName>
    <definedName name="_____FEU8" localSheetId="20">[1]Assumptions!#REF!</definedName>
    <definedName name="_____FEU8" localSheetId="27">[1]Assumptions!#REF!</definedName>
    <definedName name="_____FEU8" localSheetId="21">[1]Assumptions!#REF!</definedName>
    <definedName name="_____FEU8" localSheetId="28">[1]Assumptions!#REF!</definedName>
    <definedName name="_____FEU8" localSheetId="22">[1]Assumptions!#REF!</definedName>
    <definedName name="_____FEU8" localSheetId="29">[1]Assumptions!#REF!</definedName>
    <definedName name="_____FEU8" localSheetId="23">[1]Assumptions!#REF!</definedName>
    <definedName name="_____FEU8" localSheetId="12">[1]Assumptions!#REF!</definedName>
    <definedName name="_____FEU8" localSheetId="6">[1]Assumptions!#REF!</definedName>
    <definedName name="_____FEU8" localSheetId="13">[1]Assumptions!#REF!</definedName>
    <definedName name="_____FEU8" localSheetId="7">[1]Assumptions!#REF!</definedName>
    <definedName name="_____FEU8" localSheetId="14">[1]Assumptions!#REF!</definedName>
    <definedName name="_____FEU8" localSheetId="8">[1]Assumptions!#REF!</definedName>
    <definedName name="_____FEU8" localSheetId="15">[1]Assumptions!#REF!</definedName>
    <definedName name="_____FEU8" localSheetId="9">[1]Assumptions!#REF!</definedName>
    <definedName name="_____FEU8" localSheetId="17">[1]Assumptions!#REF!</definedName>
    <definedName name="_____FEU8" localSheetId="11">[1]Assumptions!#REF!</definedName>
    <definedName name="_____FEU8" localSheetId="16">[1]Assumptions!#REF!</definedName>
    <definedName name="_____FEU8" localSheetId="10">[1]Assumptions!#REF!</definedName>
    <definedName name="_____FEU8" localSheetId="2">[2]Assumptions!#REF!</definedName>
    <definedName name="_____FEU8">[1]Assumptions!#REF!</definedName>
    <definedName name="_____klq6" localSheetId="24">#REF!</definedName>
    <definedName name="_____klq6" localSheetId="25">#REF!</definedName>
    <definedName name="_____klq6" localSheetId="19">#REF!</definedName>
    <definedName name="_____klq6" localSheetId="26">#REF!</definedName>
    <definedName name="_____klq6" localSheetId="20">#REF!</definedName>
    <definedName name="_____klq6" localSheetId="27">#REF!</definedName>
    <definedName name="_____klq6" localSheetId="21">#REF!</definedName>
    <definedName name="_____klq6" localSheetId="28">#REF!</definedName>
    <definedName name="_____klq6" localSheetId="22">#REF!</definedName>
    <definedName name="_____klq6" localSheetId="29">#REF!</definedName>
    <definedName name="_____klq6" localSheetId="23">#REF!</definedName>
    <definedName name="_____klq6" localSheetId="12">#REF!</definedName>
    <definedName name="_____klq6" localSheetId="6">#REF!</definedName>
    <definedName name="_____klq6" localSheetId="13">#REF!</definedName>
    <definedName name="_____klq6" localSheetId="7">#REF!</definedName>
    <definedName name="_____klq6" localSheetId="14">#REF!</definedName>
    <definedName name="_____klq6" localSheetId="8">#REF!</definedName>
    <definedName name="_____klq6" localSheetId="15">#REF!</definedName>
    <definedName name="_____klq6" localSheetId="9">#REF!</definedName>
    <definedName name="_____klq6" localSheetId="17">#REF!</definedName>
    <definedName name="_____klq6" localSheetId="11">#REF!</definedName>
    <definedName name="_____klq6" localSheetId="16">#REF!</definedName>
    <definedName name="_____klq6" localSheetId="10">#REF!</definedName>
    <definedName name="_____klq6" localSheetId="2">#REF!</definedName>
    <definedName name="_____klq6">#REF!</definedName>
    <definedName name="_____kz6" localSheetId="24">#REF!</definedName>
    <definedName name="_____kz6" localSheetId="25">#REF!</definedName>
    <definedName name="_____kz6" localSheetId="19">#REF!</definedName>
    <definedName name="_____kz6" localSheetId="26">#REF!</definedName>
    <definedName name="_____kz6" localSheetId="20">#REF!</definedName>
    <definedName name="_____kz6" localSheetId="27">#REF!</definedName>
    <definedName name="_____kz6" localSheetId="21">#REF!</definedName>
    <definedName name="_____kz6" localSheetId="28">#REF!</definedName>
    <definedName name="_____kz6" localSheetId="22">#REF!</definedName>
    <definedName name="_____kz6" localSheetId="29">#REF!</definedName>
    <definedName name="_____kz6" localSheetId="23">#REF!</definedName>
    <definedName name="_____kz6" localSheetId="12">#REF!</definedName>
    <definedName name="_____kz6" localSheetId="6">#REF!</definedName>
    <definedName name="_____kz6" localSheetId="13">#REF!</definedName>
    <definedName name="_____kz6" localSheetId="7">#REF!</definedName>
    <definedName name="_____kz6" localSheetId="14">#REF!</definedName>
    <definedName name="_____kz6" localSheetId="8">#REF!</definedName>
    <definedName name="_____kz6" localSheetId="15">#REF!</definedName>
    <definedName name="_____kz6" localSheetId="9">#REF!</definedName>
    <definedName name="_____kz6" localSheetId="17">#REF!</definedName>
    <definedName name="_____kz6" localSheetId="11">#REF!</definedName>
    <definedName name="_____kz6" localSheetId="16">#REF!</definedName>
    <definedName name="_____kz6" localSheetId="10">#REF!</definedName>
    <definedName name="_____kz6" localSheetId="2">#REF!</definedName>
    <definedName name="_____kz6">#REF!</definedName>
    <definedName name="_____SL101" localSheetId="24">#REF!</definedName>
    <definedName name="_____SL101" localSheetId="25">#REF!</definedName>
    <definedName name="_____SL101" localSheetId="19">#REF!</definedName>
    <definedName name="_____SL101" localSheetId="26">#REF!</definedName>
    <definedName name="_____SL101" localSheetId="20">#REF!</definedName>
    <definedName name="_____SL101" localSheetId="27">#REF!</definedName>
    <definedName name="_____SL101" localSheetId="21">#REF!</definedName>
    <definedName name="_____SL101" localSheetId="28">#REF!</definedName>
    <definedName name="_____SL101" localSheetId="22">#REF!</definedName>
    <definedName name="_____SL101" localSheetId="29">#REF!</definedName>
    <definedName name="_____SL101" localSheetId="23">#REF!</definedName>
    <definedName name="_____SL101" localSheetId="12">#REF!</definedName>
    <definedName name="_____SL101" localSheetId="6">#REF!</definedName>
    <definedName name="_____SL101" localSheetId="13">#REF!</definedName>
    <definedName name="_____SL101" localSheetId="7">#REF!</definedName>
    <definedName name="_____SL101" localSheetId="14">#REF!</definedName>
    <definedName name="_____SL101" localSheetId="8">#REF!</definedName>
    <definedName name="_____SL101" localSheetId="15">#REF!</definedName>
    <definedName name="_____SL101" localSheetId="9">#REF!</definedName>
    <definedName name="_____SL101" localSheetId="17">#REF!</definedName>
    <definedName name="_____SL101" localSheetId="11">#REF!</definedName>
    <definedName name="_____SL101" localSheetId="16">#REF!</definedName>
    <definedName name="_____SL101" localSheetId="10">#REF!</definedName>
    <definedName name="_____SL101" localSheetId="2">#REF!</definedName>
    <definedName name="_____SL101">#REF!</definedName>
    <definedName name="____FEU8" localSheetId="12">[2]Assumptions!#REF!</definedName>
    <definedName name="____FEU8" localSheetId="13">[2]Assumptions!#REF!</definedName>
    <definedName name="____FEU8" localSheetId="7">[2]Assumptions!#REF!</definedName>
    <definedName name="____FEU8" localSheetId="14">[2]Assumptions!#REF!</definedName>
    <definedName name="____FEU8" localSheetId="8">[2]Assumptions!#REF!</definedName>
    <definedName name="____FEU8" localSheetId="15">[2]Assumptions!#REF!</definedName>
    <definedName name="____FEU8" localSheetId="9">[2]Assumptions!#REF!</definedName>
    <definedName name="____FEU8" localSheetId="17">[2]Assumptions!#REF!</definedName>
    <definedName name="____FEU8" localSheetId="11">[2]Assumptions!#REF!</definedName>
    <definedName name="____FEU8" localSheetId="16">[2]Assumptions!#REF!</definedName>
    <definedName name="____FEU8" localSheetId="10">[2]Assumptions!#REF!</definedName>
    <definedName name="____FEU8" localSheetId="2">[2]Assumptions!#REF!</definedName>
    <definedName name="____FEU8">[2]Assumptions!#REF!</definedName>
    <definedName name="____klq6" localSheetId="12">#REF!</definedName>
    <definedName name="____klq6" localSheetId="13">#REF!</definedName>
    <definedName name="____klq6" localSheetId="7">#REF!</definedName>
    <definedName name="____klq6" localSheetId="14">#REF!</definedName>
    <definedName name="____klq6" localSheetId="8">#REF!</definedName>
    <definedName name="____klq6" localSheetId="15">#REF!</definedName>
    <definedName name="____klq6" localSheetId="9">#REF!</definedName>
    <definedName name="____klq6" localSheetId="17">#REF!</definedName>
    <definedName name="____klq6" localSheetId="11">#REF!</definedName>
    <definedName name="____klq6" localSheetId="16">#REF!</definedName>
    <definedName name="____klq6" localSheetId="10">#REF!</definedName>
    <definedName name="____klq6" localSheetId="2">#REF!</definedName>
    <definedName name="____klq6">#REF!</definedName>
    <definedName name="____kz6" localSheetId="12">#REF!</definedName>
    <definedName name="____kz6" localSheetId="13">#REF!</definedName>
    <definedName name="____kz6" localSheetId="7">#REF!</definedName>
    <definedName name="____kz6" localSheetId="14">#REF!</definedName>
    <definedName name="____kz6" localSheetId="8">#REF!</definedName>
    <definedName name="____kz6" localSheetId="15">#REF!</definedName>
    <definedName name="____kz6" localSheetId="9">#REF!</definedName>
    <definedName name="____kz6" localSheetId="17">#REF!</definedName>
    <definedName name="____kz6" localSheetId="11">#REF!</definedName>
    <definedName name="____kz6" localSheetId="16">#REF!</definedName>
    <definedName name="____kz6" localSheetId="10">#REF!</definedName>
    <definedName name="____kz6" localSheetId="2">#REF!</definedName>
    <definedName name="____kz6">#REF!</definedName>
    <definedName name="____SL101" localSheetId="12">#REF!</definedName>
    <definedName name="____SL101" localSheetId="13">#REF!</definedName>
    <definedName name="____SL101" localSheetId="7">#REF!</definedName>
    <definedName name="____SL101" localSheetId="14">#REF!</definedName>
    <definedName name="____SL101" localSheetId="8">#REF!</definedName>
    <definedName name="____SL101" localSheetId="15">#REF!</definedName>
    <definedName name="____SL101" localSheetId="9">#REF!</definedName>
    <definedName name="____SL101" localSheetId="17">#REF!</definedName>
    <definedName name="____SL101" localSheetId="11">#REF!</definedName>
    <definedName name="____SL101" localSheetId="16">#REF!</definedName>
    <definedName name="____SL101" localSheetId="10">#REF!</definedName>
    <definedName name="____SL101" localSheetId="2">#REF!</definedName>
    <definedName name="____SL101">#REF!</definedName>
    <definedName name="____xlnm.Print_Area_4" localSheetId="46">#REF!</definedName>
    <definedName name="____xlnm.Print_Area_4" localSheetId="40">#REF!</definedName>
    <definedName name="____xlnm.Print_Area_4" localSheetId="47">#REF!</definedName>
    <definedName name="____xlnm.Print_Area_4" localSheetId="41">#REF!</definedName>
    <definedName name="____xlnm.Print_Area_4" localSheetId="48">#REF!</definedName>
    <definedName name="____xlnm.Print_Area_4" localSheetId="42">#REF!</definedName>
    <definedName name="____xlnm.Print_Area_4" localSheetId="49">#REF!</definedName>
    <definedName name="____xlnm.Print_Area_4" localSheetId="43">#REF!</definedName>
    <definedName name="____xlnm.Print_Area_4" localSheetId="50">#REF!</definedName>
    <definedName name="____xlnm.Print_Area_4" localSheetId="44">#REF!</definedName>
    <definedName name="____xlnm.Print_Area_4" localSheetId="24">#REF!</definedName>
    <definedName name="____xlnm.Print_Area_4" localSheetId="25">#REF!</definedName>
    <definedName name="____xlnm.Print_Area_4" localSheetId="19">#REF!</definedName>
    <definedName name="____xlnm.Print_Area_4" localSheetId="26">#REF!</definedName>
    <definedName name="____xlnm.Print_Area_4" localSheetId="20">#REF!</definedName>
    <definedName name="____xlnm.Print_Area_4" localSheetId="27">#REF!</definedName>
    <definedName name="____xlnm.Print_Area_4" localSheetId="21">#REF!</definedName>
    <definedName name="____xlnm.Print_Area_4" localSheetId="28">#REF!</definedName>
    <definedName name="____xlnm.Print_Area_4" localSheetId="22">#REF!</definedName>
    <definedName name="____xlnm.Print_Area_4" localSheetId="29">#REF!</definedName>
    <definedName name="____xlnm.Print_Area_4" localSheetId="23">#REF!</definedName>
    <definedName name="____xlnm.Print_Area_4" localSheetId="12">#REF!</definedName>
    <definedName name="____xlnm.Print_Area_4" localSheetId="6">#REF!</definedName>
    <definedName name="____xlnm.Print_Area_4" localSheetId="13">#REF!</definedName>
    <definedName name="____xlnm.Print_Area_4" localSheetId="7">#REF!</definedName>
    <definedName name="____xlnm.Print_Area_4" localSheetId="14">#REF!</definedName>
    <definedName name="____xlnm.Print_Area_4" localSheetId="8">#REF!</definedName>
    <definedName name="____xlnm.Print_Area_4" localSheetId="15">#REF!</definedName>
    <definedName name="____xlnm.Print_Area_4" localSheetId="9">#REF!</definedName>
    <definedName name="____xlnm.Print_Area_4" localSheetId="17">#REF!</definedName>
    <definedName name="____xlnm.Print_Area_4" localSheetId="11">#REF!</definedName>
    <definedName name="____xlnm.Print_Area_4" localSheetId="16">#REF!</definedName>
    <definedName name="____xlnm.Print_Area_4" localSheetId="10">#REF!</definedName>
    <definedName name="____xlnm.Print_Area_4" localSheetId="2">#REF!</definedName>
    <definedName name="____xlnm.Print_Area_4" localSheetId="37">#REF!</definedName>
    <definedName name="____xlnm.Print_Area_4" localSheetId="32">#REF!</definedName>
    <definedName name="____xlnm.Print_Area_4" localSheetId="33">#REF!</definedName>
    <definedName name="____xlnm.Print_Area_4" localSheetId="39">#REF!</definedName>
    <definedName name="____xlnm.Print_Area_4" localSheetId="34">#REF!</definedName>
    <definedName name="____xlnm.Print_Area_4" localSheetId="5">#REF!</definedName>
    <definedName name="____xlnm.Print_Area_4">#REF!</definedName>
    <definedName name="___FEU8" localSheetId="24">[1]Assumptions!#REF!</definedName>
    <definedName name="___FEU8" localSheetId="25">[1]Assumptions!#REF!</definedName>
    <definedName name="___FEU8" localSheetId="19">[1]Assumptions!#REF!</definedName>
    <definedName name="___FEU8" localSheetId="26">[1]Assumptions!#REF!</definedName>
    <definedName name="___FEU8" localSheetId="20">[1]Assumptions!#REF!</definedName>
    <definedName name="___FEU8" localSheetId="27">[1]Assumptions!#REF!</definedName>
    <definedName name="___FEU8" localSheetId="21">[1]Assumptions!#REF!</definedName>
    <definedName name="___FEU8" localSheetId="28">[1]Assumptions!#REF!</definedName>
    <definedName name="___FEU8" localSheetId="22">[1]Assumptions!#REF!</definedName>
    <definedName name="___FEU8" localSheetId="29">[1]Assumptions!#REF!</definedName>
    <definedName name="___FEU8" localSheetId="23">[1]Assumptions!#REF!</definedName>
    <definedName name="___FEU8" localSheetId="12">[1]Assumptions!#REF!</definedName>
    <definedName name="___FEU8" localSheetId="6">[1]Assumptions!#REF!</definedName>
    <definedName name="___FEU8" localSheetId="13">[1]Assumptions!#REF!</definedName>
    <definedName name="___FEU8" localSheetId="7">[1]Assumptions!#REF!</definedName>
    <definedName name="___FEU8" localSheetId="14">[1]Assumptions!#REF!</definedName>
    <definedName name="___FEU8" localSheetId="8">[1]Assumptions!#REF!</definedName>
    <definedName name="___FEU8" localSheetId="15">[1]Assumptions!#REF!</definedName>
    <definedName name="___FEU8" localSheetId="9">[1]Assumptions!#REF!</definedName>
    <definedName name="___FEU8" localSheetId="17">[1]Assumptions!#REF!</definedName>
    <definedName name="___FEU8" localSheetId="11">[1]Assumptions!#REF!</definedName>
    <definedName name="___FEU8" localSheetId="16">[1]Assumptions!#REF!</definedName>
    <definedName name="___FEU8" localSheetId="10">[1]Assumptions!#REF!</definedName>
    <definedName name="___FEU8" localSheetId="2">[2]Assumptions!#REF!</definedName>
    <definedName name="___FEU8">[1]Assumptions!#REF!</definedName>
    <definedName name="___klq6" localSheetId="24">#REF!</definedName>
    <definedName name="___klq6" localSheetId="25">#REF!</definedName>
    <definedName name="___klq6" localSheetId="19">#REF!</definedName>
    <definedName name="___klq6" localSheetId="26">#REF!</definedName>
    <definedName name="___klq6" localSheetId="20">#REF!</definedName>
    <definedName name="___klq6" localSheetId="27">#REF!</definedName>
    <definedName name="___klq6" localSheetId="21">#REF!</definedName>
    <definedName name="___klq6" localSheetId="28">#REF!</definedName>
    <definedName name="___klq6" localSheetId="22">#REF!</definedName>
    <definedName name="___klq6" localSheetId="29">#REF!</definedName>
    <definedName name="___klq6" localSheetId="23">#REF!</definedName>
    <definedName name="___klq6" localSheetId="12">#REF!</definedName>
    <definedName name="___klq6" localSheetId="6">#REF!</definedName>
    <definedName name="___klq6" localSheetId="13">#REF!</definedName>
    <definedName name="___klq6" localSheetId="7">#REF!</definedName>
    <definedName name="___klq6" localSheetId="14">#REF!</definedName>
    <definedName name="___klq6" localSheetId="8">#REF!</definedName>
    <definedName name="___klq6" localSheetId="15">#REF!</definedName>
    <definedName name="___klq6" localSheetId="9">#REF!</definedName>
    <definedName name="___klq6" localSheetId="17">#REF!</definedName>
    <definedName name="___klq6" localSheetId="11">#REF!</definedName>
    <definedName name="___klq6" localSheetId="16">#REF!</definedName>
    <definedName name="___klq6" localSheetId="10">#REF!</definedName>
    <definedName name="___klq6" localSheetId="2">#REF!</definedName>
    <definedName name="___klq6">#REF!</definedName>
    <definedName name="___kz6" localSheetId="24">#REF!</definedName>
    <definedName name="___kz6" localSheetId="25">#REF!</definedName>
    <definedName name="___kz6" localSheetId="19">#REF!</definedName>
    <definedName name="___kz6" localSheetId="26">#REF!</definedName>
    <definedName name="___kz6" localSheetId="20">#REF!</definedName>
    <definedName name="___kz6" localSheetId="27">#REF!</definedName>
    <definedName name="___kz6" localSheetId="21">#REF!</definedName>
    <definedName name="___kz6" localSheetId="28">#REF!</definedName>
    <definedName name="___kz6" localSheetId="22">#REF!</definedName>
    <definedName name="___kz6" localSheetId="29">#REF!</definedName>
    <definedName name="___kz6" localSheetId="23">#REF!</definedName>
    <definedName name="___kz6" localSheetId="12">#REF!</definedName>
    <definedName name="___kz6" localSheetId="6">#REF!</definedName>
    <definedName name="___kz6" localSheetId="13">#REF!</definedName>
    <definedName name="___kz6" localSheetId="7">#REF!</definedName>
    <definedName name="___kz6" localSheetId="14">#REF!</definedName>
    <definedName name="___kz6" localSheetId="8">#REF!</definedName>
    <definedName name="___kz6" localSheetId="15">#REF!</definedName>
    <definedName name="___kz6" localSheetId="9">#REF!</definedName>
    <definedName name="___kz6" localSheetId="17">#REF!</definedName>
    <definedName name="___kz6" localSheetId="11">#REF!</definedName>
    <definedName name="___kz6" localSheetId="16">#REF!</definedName>
    <definedName name="___kz6" localSheetId="10">#REF!</definedName>
    <definedName name="___kz6" localSheetId="2">#REF!</definedName>
    <definedName name="___kz6">#REF!</definedName>
    <definedName name="___SL101" localSheetId="24">#REF!</definedName>
    <definedName name="___SL101" localSheetId="25">#REF!</definedName>
    <definedName name="___SL101" localSheetId="19">#REF!</definedName>
    <definedName name="___SL101" localSheetId="26">#REF!</definedName>
    <definedName name="___SL101" localSheetId="20">#REF!</definedName>
    <definedName name="___SL101" localSheetId="27">#REF!</definedName>
    <definedName name="___SL101" localSheetId="21">#REF!</definedName>
    <definedName name="___SL101" localSheetId="28">#REF!</definedName>
    <definedName name="___SL101" localSheetId="22">#REF!</definedName>
    <definedName name="___SL101" localSheetId="29">#REF!</definedName>
    <definedName name="___SL101" localSheetId="23">#REF!</definedName>
    <definedName name="___SL101" localSheetId="12">#REF!</definedName>
    <definedName name="___SL101" localSheetId="6">#REF!</definedName>
    <definedName name="___SL101" localSheetId="13">#REF!</definedName>
    <definedName name="___SL101" localSheetId="7">#REF!</definedName>
    <definedName name="___SL101" localSheetId="14">#REF!</definedName>
    <definedName name="___SL101" localSheetId="8">#REF!</definedName>
    <definedName name="___SL101" localSheetId="15">#REF!</definedName>
    <definedName name="___SL101" localSheetId="9">#REF!</definedName>
    <definedName name="___SL101" localSheetId="17">#REF!</definedName>
    <definedName name="___SL101" localSheetId="11">#REF!</definedName>
    <definedName name="___SL101" localSheetId="16">#REF!</definedName>
    <definedName name="___SL101" localSheetId="10">#REF!</definedName>
    <definedName name="___SL101" localSheetId="2">#REF!</definedName>
    <definedName name="___SL101">#REF!</definedName>
    <definedName name="___xlnm.Print_Area_4" localSheetId="46">#REF!</definedName>
    <definedName name="___xlnm.Print_Area_4" localSheetId="40">#REF!</definedName>
    <definedName name="___xlnm.Print_Area_4" localSheetId="47">#REF!</definedName>
    <definedName name="___xlnm.Print_Area_4" localSheetId="41">#REF!</definedName>
    <definedName name="___xlnm.Print_Area_4" localSheetId="48">#REF!</definedName>
    <definedName name="___xlnm.Print_Area_4" localSheetId="42">#REF!</definedName>
    <definedName name="___xlnm.Print_Area_4" localSheetId="49">#REF!</definedName>
    <definedName name="___xlnm.Print_Area_4" localSheetId="43">#REF!</definedName>
    <definedName name="___xlnm.Print_Area_4" localSheetId="50">#REF!</definedName>
    <definedName name="___xlnm.Print_Area_4" localSheetId="44">#REF!</definedName>
    <definedName name="___xlnm.Print_Area_4" localSheetId="24">#REF!</definedName>
    <definedName name="___xlnm.Print_Area_4" localSheetId="25">#REF!</definedName>
    <definedName name="___xlnm.Print_Area_4" localSheetId="19">#REF!</definedName>
    <definedName name="___xlnm.Print_Area_4" localSheetId="26">#REF!</definedName>
    <definedName name="___xlnm.Print_Area_4" localSheetId="20">#REF!</definedName>
    <definedName name="___xlnm.Print_Area_4" localSheetId="27">#REF!</definedName>
    <definedName name="___xlnm.Print_Area_4" localSheetId="21">#REF!</definedName>
    <definedName name="___xlnm.Print_Area_4" localSheetId="28">#REF!</definedName>
    <definedName name="___xlnm.Print_Area_4" localSheetId="22">#REF!</definedName>
    <definedName name="___xlnm.Print_Area_4" localSheetId="29">#REF!</definedName>
    <definedName name="___xlnm.Print_Area_4" localSheetId="23">#REF!</definedName>
    <definedName name="___xlnm.Print_Area_4" localSheetId="12">#REF!</definedName>
    <definedName name="___xlnm.Print_Area_4" localSheetId="6">#REF!</definedName>
    <definedName name="___xlnm.Print_Area_4" localSheetId="13">#REF!</definedName>
    <definedName name="___xlnm.Print_Area_4" localSheetId="7">#REF!</definedName>
    <definedName name="___xlnm.Print_Area_4" localSheetId="14">#REF!</definedName>
    <definedName name="___xlnm.Print_Area_4" localSheetId="8">#REF!</definedName>
    <definedName name="___xlnm.Print_Area_4" localSheetId="15">#REF!</definedName>
    <definedName name="___xlnm.Print_Area_4" localSheetId="9">#REF!</definedName>
    <definedName name="___xlnm.Print_Area_4" localSheetId="17">#REF!</definedName>
    <definedName name="___xlnm.Print_Area_4" localSheetId="11">#REF!</definedName>
    <definedName name="___xlnm.Print_Area_4" localSheetId="16">#REF!</definedName>
    <definedName name="___xlnm.Print_Area_4" localSheetId="10">#REF!</definedName>
    <definedName name="___xlnm.Print_Area_4" localSheetId="2">#REF!</definedName>
    <definedName name="___xlnm.Print_Area_4" localSheetId="37">#REF!</definedName>
    <definedName name="___xlnm.Print_Area_4" localSheetId="32">#REF!</definedName>
    <definedName name="___xlnm.Print_Area_4" localSheetId="33">#REF!</definedName>
    <definedName name="___xlnm.Print_Area_4" localSheetId="39">#REF!</definedName>
    <definedName name="___xlnm.Print_Area_4" localSheetId="34">#REF!</definedName>
    <definedName name="___xlnm.Print_Area_4" localSheetId="5">#REF!</definedName>
    <definedName name="___xlnm.Print_Area_4">#REF!</definedName>
    <definedName name="__FEU8" localSheetId="46">[1]Assumptions!#REF!</definedName>
    <definedName name="__FEU8" localSheetId="40">[1]Assumptions!#REF!</definedName>
    <definedName name="__FEU8" localSheetId="47">[1]Assumptions!#REF!</definedName>
    <definedName name="__FEU8" localSheetId="41">[1]Assumptions!#REF!</definedName>
    <definedName name="__FEU8" localSheetId="48">[1]Assumptions!#REF!</definedName>
    <definedName name="__FEU8" localSheetId="42">[1]Assumptions!#REF!</definedName>
    <definedName name="__FEU8" localSheetId="49">[1]Assumptions!#REF!</definedName>
    <definedName name="__FEU8" localSheetId="43">[1]Assumptions!#REF!</definedName>
    <definedName name="__FEU8" localSheetId="50">[1]Assumptions!#REF!</definedName>
    <definedName name="__FEU8" localSheetId="44">[1]Assumptions!#REF!</definedName>
    <definedName name="__FEU8" localSheetId="26">[1]Assumptions!#REF!</definedName>
    <definedName name="__FEU8" localSheetId="27">[1]Assumptions!#REF!</definedName>
    <definedName name="__FEU8" localSheetId="21">[1]Assumptions!#REF!</definedName>
    <definedName name="__FEU8" localSheetId="28">[1]Assumptions!#REF!</definedName>
    <definedName name="__FEU8" localSheetId="29">[1]Assumptions!#REF!</definedName>
    <definedName name="__FEU8" localSheetId="23">[1]Assumptions!#REF!</definedName>
    <definedName name="__FEU8" localSheetId="12">[1]Assumptions!#REF!</definedName>
    <definedName name="__FEU8" localSheetId="6">[1]Assumptions!#REF!</definedName>
    <definedName name="__FEU8" localSheetId="13">[1]Assumptions!#REF!</definedName>
    <definedName name="__FEU8" localSheetId="7">[1]Assumptions!#REF!</definedName>
    <definedName name="__FEU8" localSheetId="14">[1]Assumptions!#REF!</definedName>
    <definedName name="__FEU8" localSheetId="8">[1]Assumptions!#REF!</definedName>
    <definedName name="__FEU8" localSheetId="15">[1]Assumptions!#REF!</definedName>
    <definedName name="__FEU8" localSheetId="9">[1]Assumptions!#REF!</definedName>
    <definedName name="__FEU8" localSheetId="17">[1]Assumptions!#REF!</definedName>
    <definedName name="__FEU8" localSheetId="11">[1]Assumptions!#REF!</definedName>
    <definedName name="__FEU8" localSheetId="16">[1]Assumptions!#REF!</definedName>
    <definedName name="__FEU8" localSheetId="10">[1]Assumptions!#REF!</definedName>
    <definedName name="__FEU8" localSheetId="2">[2]Assumptions!#REF!</definedName>
    <definedName name="__FEU8" localSheetId="37">[1]Assumptions!#REF!</definedName>
    <definedName name="__FEU8" localSheetId="32">[1]Assumptions!#REF!</definedName>
    <definedName name="__FEU8" localSheetId="33">[1]Assumptions!#REF!</definedName>
    <definedName name="__FEU8" localSheetId="39">[1]Assumptions!#REF!</definedName>
    <definedName name="__FEU8" localSheetId="34">[1]Assumptions!#REF!</definedName>
    <definedName name="__FEU8" localSheetId="5">[1]Assumptions!#REF!</definedName>
    <definedName name="__FEU8">[1]Assumptions!#REF!</definedName>
    <definedName name="__klq6" localSheetId="46">#REF!</definedName>
    <definedName name="__klq6" localSheetId="40">#REF!</definedName>
    <definedName name="__klq6" localSheetId="47">#REF!</definedName>
    <definedName name="__klq6" localSheetId="41">#REF!</definedName>
    <definedName name="__klq6" localSheetId="48">#REF!</definedName>
    <definedName name="__klq6" localSheetId="42">#REF!</definedName>
    <definedName name="__klq6" localSheetId="49">#REF!</definedName>
    <definedName name="__klq6" localSheetId="43">#REF!</definedName>
    <definedName name="__klq6" localSheetId="50">#REF!</definedName>
    <definedName name="__klq6" localSheetId="44">#REF!</definedName>
    <definedName name="__klq6" localSheetId="26">#REF!</definedName>
    <definedName name="__klq6" localSheetId="27">#REF!</definedName>
    <definedName name="__klq6" localSheetId="21">#REF!</definedName>
    <definedName name="__klq6" localSheetId="28">#REF!</definedName>
    <definedName name="__klq6" localSheetId="29">#REF!</definedName>
    <definedName name="__klq6" localSheetId="23">#REF!</definedName>
    <definedName name="__klq6" localSheetId="12">#REF!</definedName>
    <definedName name="__klq6" localSheetId="6">#REF!</definedName>
    <definedName name="__klq6" localSheetId="13">#REF!</definedName>
    <definedName name="__klq6" localSheetId="7">#REF!</definedName>
    <definedName name="__klq6" localSheetId="14">#REF!</definedName>
    <definedName name="__klq6" localSheetId="8">#REF!</definedName>
    <definedName name="__klq6" localSheetId="15">#REF!</definedName>
    <definedName name="__klq6" localSheetId="9">#REF!</definedName>
    <definedName name="__klq6" localSheetId="17">#REF!</definedName>
    <definedName name="__klq6" localSheetId="11">#REF!</definedName>
    <definedName name="__klq6" localSheetId="16">#REF!</definedName>
    <definedName name="__klq6" localSheetId="10">#REF!</definedName>
    <definedName name="__klq6" localSheetId="2">#REF!</definedName>
    <definedName name="__klq6" localSheetId="37">#REF!</definedName>
    <definedName name="__klq6" localSheetId="32">#REF!</definedName>
    <definedName name="__klq6" localSheetId="33">#REF!</definedName>
    <definedName name="__klq6" localSheetId="39">#REF!</definedName>
    <definedName name="__klq6" localSheetId="34">#REF!</definedName>
    <definedName name="__klq6" localSheetId="5">#REF!</definedName>
    <definedName name="__klq6">#REF!</definedName>
    <definedName name="__kz6" localSheetId="46">#REF!</definedName>
    <definedName name="__kz6" localSheetId="40">#REF!</definedName>
    <definedName name="__kz6" localSheetId="47">#REF!</definedName>
    <definedName name="__kz6" localSheetId="41">#REF!</definedName>
    <definedName name="__kz6" localSheetId="48">#REF!</definedName>
    <definedName name="__kz6" localSheetId="42">#REF!</definedName>
    <definedName name="__kz6" localSheetId="49">#REF!</definedName>
    <definedName name="__kz6" localSheetId="43">#REF!</definedName>
    <definedName name="__kz6" localSheetId="50">#REF!</definedName>
    <definedName name="__kz6" localSheetId="44">#REF!</definedName>
    <definedName name="__kz6" localSheetId="26">#REF!</definedName>
    <definedName name="__kz6" localSheetId="27">#REF!</definedName>
    <definedName name="__kz6" localSheetId="21">#REF!</definedName>
    <definedName name="__kz6" localSheetId="28">#REF!</definedName>
    <definedName name="__kz6" localSheetId="29">#REF!</definedName>
    <definedName name="__kz6" localSheetId="23">#REF!</definedName>
    <definedName name="__kz6" localSheetId="12">#REF!</definedName>
    <definedName name="__kz6" localSheetId="6">#REF!</definedName>
    <definedName name="__kz6" localSheetId="13">#REF!</definedName>
    <definedName name="__kz6" localSheetId="7">#REF!</definedName>
    <definedName name="__kz6" localSheetId="14">#REF!</definedName>
    <definedName name="__kz6" localSheetId="8">#REF!</definedName>
    <definedName name="__kz6" localSheetId="15">#REF!</definedName>
    <definedName name="__kz6" localSheetId="9">#REF!</definedName>
    <definedName name="__kz6" localSheetId="17">#REF!</definedName>
    <definedName name="__kz6" localSheetId="11">#REF!</definedName>
    <definedName name="__kz6" localSheetId="16">#REF!</definedName>
    <definedName name="__kz6" localSheetId="10">#REF!</definedName>
    <definedName name="__kz6" localSheetId="2">#REF!</definedName>
    <definedName name="__kz6" localSheetId="37">#REF!</definedName>
    <definedName name="__kz6" localSheetId="32">#REF!</definedName>
    <definedName name="__kz6" localSheetId="33">#REF!</definedName>
    <definedName name="__kz6" localSheetId="39">#REF!</definedName>
    <definedName name="__kz6" localSheetId="34">#REF!</definedName>
    <definedName name="__kz6" localSheetId="5">#REF!</definedName>
    <definedName name="__kz6">#REF!</definedName>
    <definedName name="__SL101" localSheetId="46">#REF!</definedName>
    <definedName name="__SL101" localSheetId="40">#REF!</definedName>
    <definedName name="__SL101" localSheetId="47">#REF!</definedName>
    <definedName name="__SL101" localSheetId="41">#REF!</definedName>
    <definedName name="__SL101" localSheetId="48">#REF!</definedName>
    <definedName name="__SL101" localSheetId="42">#REF!</definedName>
    <definedName name="__SL101" localSheetId="49">#REF!</definedName>
    <definedName name="__SL101" localSheetId="43">#REF!</definedName>
    <definedName name="__SL101" localSheetId="50">#REF!</definedName>
    <definedName name="__SL101" localSheetId="44">#REF!</definedName>
    <definedName name="__SL101" localSheetId="26">#REF!</definedName>
    <definedName name="__SL101" localSheetId="27">#REF!</definedName>
    <definedName name="__SL101" localSheetId="21">#REF!</definedName>
    <definedName name="__SL101" localSheetId="28">#REF!</definedName>
    <definedName name="__SL101" localSheetId="29">#REF!</definedName>
    <definedName name="__SL101" localSheetId="23">#REF!</definedName>
    <definedName name="__SL101" localSheetId="12">#REF!</definedName>
    <definedName name="__SL101" localSheetId="6">#REF!</definedName>
    <definedName name="__SL101" localSheetId="13">#REF!</definedName>
    <definedName name="__SL101" localSheetId="7">#REF!</definedName>
    <definedName name="__SL101" localSheetId="14">#REF!</definedName>
    <definedName name="__SL101" localSheetId="8">#REF!</definedName>
    <definedName name="__SL101" localSheetId="15">#REF!</definedName>
    <definedName name="__SL101" localSheetId="9">#REF!</definedName>
    <definedName name="__SL101" localSheetId="17">#REF!</definedName>
    <definedName name="__SL101" localSheetId="11">#REF!</definedName>
    <definedName name="__SL101" localSheetId="16">#REF!</definedName>
    <definedName name="__SL101" localSheetId="10">#REF!</definedName>
    <definedName name="__SL101" localSheetId="2">#REF!</definedName>
    <definedName name="__SL101" localSheetId="37">#REF!</definedName>
    <definedName name="__SL101" localSheetId="32">#REF!</definedName>
    <definedName name="__SL101" localSheetId="33">#REF!</definedName>
    <definedName name="__SL101" localSheetId="39">#REF!</definedName>
    <definedName name="__SL101" localSheetId="34">#REF!</definedName>
    <definedName name="__SL101" localSheetId="5">#REF!</definedName>
    <definedName name="__SL101">#REF!</definedName>
    <definedName name="__xlnm.Print_Area_4" localSheetId="46">#REF!</definedName>
    <definedName name="__xlnm.Print_Area_4" localSheetId="40">#REF!</definedName>
    <definedName name="__xlnm.Print_Area_4" localSheetId="47">#REF!</definedName>
    <definedName name="__xlnm.Print_Area_4" localSheetId="41">#REF!</definedName>
    <definedName name="__xlnm.Print_Area_4" localSheetId="48">#REF!</definedName>
    <definedName name="__xlnm.Print_Area_4" localSheetId="42">#REF!</definedName>
    <definedName name="__xlnm.Print_Area_4" localSheetId="49">#REF!</definedName>
    <definedName name="__xlnm.Print_Area_4" localSheetId="43">#REF!</definedName>
    <definedName name="__xlnm.Print_Area_4" localSheetId="50">#REF!</definedName>
    <definedName name="__xlnm.Print_Area_4" localSheetId="44">#REF!</definedName>
    <definedName name="__xlnm.Print_Area_4" localSheetId="24">#REF!</definedName>
    <definedName name="__xlnm.Print_Area_4" localSheetId="25">#REF!</definedName>
    <definedName name="__xlnm.Print_Area_4" localSheetId="19">#REF!</definedName>
    <definedName name="__xlnm.Print_Area_4" localSheetId="26">#REF!</definedName>
    <definedName name="__xlnm.Print_Area_4" localSheetId="20">#REF!</definedName>
    <definedName name="__xlnm.Print_Area_4" localSheetId="27">#REF!</definedName>
    <definedName name="__xlnm.Print_Area_4" localSheetId="21">#REF!</definedName>
    <definedName name="__xlnm.Print_Area_4" localSheetId="28">#REF!</definedName>
    <definedName name="__xlnm.Print_Area_4" localSheetId="22">#REF!</definedName>
    <definedName name="__xlnm.Print_Area_4" localSheetId="29">#REF!</definedName>
    <definedName name="__xlnm.Print_Area_4" localSheetId="23">#REF!</definedName>
    <definedName name="__xlnm.Print_Area_4" localSheetId="12">#REF!</definedName>
    <definedName name="__xlnm.Print_Area_4" localSheetId="6">#REF!</definedName>
    <definedName name="__xlnm.Print_Area_4" localSheetId="13">#REF!</definedName>
    <definedName name="__xlnm.Print_Area_4" localSheetId="7">#REF!</definedName>
    <definedName name="__xlnm.Print_Area_4" localSheetId="14">#REF!</definedName>
    <definedName name="__xlnm.Print_Area_4" localSheetId="8">#REF!</definedName>
    <definedName name="__xlnm.Print_Area_4" localSheetId="15">#REF!</definedName>
    <definedName name="__xlnm.Print_Area_4" localSheetId="9">#REF!</definedName>
    <definedName name="__xlnm.Print_Area_4" localSheetId="17">#REF!</definedName>
    <definedName name="__xlnm.Print_Area_4" localSheetId="11">#REF!</definedName>
    <definedName name="__xlnm.Print_Area_4" localSheetId="16">#REF!</definedName>
    <definedName name="__xlnm.Print_Area_4" localSheetId="10">#REF!</definedName>
    <definedName name="__xlnm.Print_Area_4" localSheetId="2">#REF!</definedName>
    <definedName name="__xlnm.Print_Area_4" localSheetId="37">#REF!</definedName>
    <definedName name="__xlnm.Print_Area_4" localSheetId="32">#REF!</definedName>
    <definedName name="__xlnm.Print_Area_4" localSheetId="33">#REF!</definedName>
    <definedName name="__xlnm.Print_Area_4" localSheetId="39">#REF!</definedName>
    <definedName name="__xlnm.Print_Area_4" localSheetId="34">#REF!</definedName>
    <definedName name="__xlnm.Print_Area_4" localSheetId="5">#REF!</definedName>
    <definedName name="__xlnm.Print_Area_4">#REF!</definedName>
    <definedName name="_2008_CF_CONSO_PROJECT_SBU_CO" localSheetId="12">#REF!</definedName>
    <definedName name="_2008_CF_CONSO_PROJECT_SBU_CO" localSheetId="13">#REF!</definedName>
    <definedName name="_2008_CF_CONSO_PROJECT_SBU_CO" localSheetId="7">#REF!</definedName>
    <definedName name="_2008_CF_CONSO_PROJECT_SBU_CO" localSheetId="14">#REF!</definedName>
    <definedName name="_2008_CF_CONSO_PROJECT_SBU_CO" localSheetId="8">#REF!</definedName>
    <definedName name="_2008_CF_CONSO_PROJECT_SBU_CO" localSheetId="15">#REF!</definedName>
    <definedName name="_2008_CF_CONSO_PROJECT_SBU_CO" localSheetId="9">#REF!</definedName>
    <definedName name="_2008_CF_CONSO_PROJECT_SBU_CO" localSheetId="17">#REF!</definedName>
    <definedName name="_2008_CF_CONSO_PROJECT_SBU_CO" localSheetId="11">#REF!</definedName>
    <definedName name="_2008_CF_CONSO_PROJECT_SBU_CO" localSheetId="16">#REF!</definedName>
    <definedName name="_2008_CF_CONSO_PROJECT_SBU_CO" localSheetId="10">#REF!</definedName>
    <definedName name="_2008_CF_CONSO_PROJECT_SBU_CO" localSheetId="2">#REF!</definedName>
    <definedName name="_2008_CF_CONSO_PROJECT_SBU_CO">#REF!</definedName>
    <definedName name="_2008_CF1__PROJECT_SBU_CO" localSheetId="12">#REF!</definedName>
    <definedName name="_2008_CF1__PROJECT_SBU_CO" localSheetId="13">#REF!</definedName>
    <definedName name="_2008_CF1__PROJECT_SBU_CO" localSheetId="7">#REF!</definedName>
    <definedName name="_2008_CF1__PROJECT_SBU_CO" localSheetId="14">#REF!</definedName>
    <definedName name="_2008_CF1__PROJECT_SBU_CO" localSheetId="8">#REF!</definedName>
    <definedName name="_2008_CF1__PROJECT_SBU_CO" localSheetId="15">#REF!</definedName>
    <definedName name="_2008_CF1__PROJECT_SBU_CO" localSheetId="9">#REF!</definedName>
    <definedName name="_2008_CF1__PROJECT_SBU_CO" localSheetId="17">#REF!</definedName>
    <definedName name="_2008_CF1__PROJECT_SBU_CO" localSheetId="11">#REF!</definedName>
    <definedName name="_2008_CF1__PROJECT_SBU_CO" localSheetId="16">#REF!</definedName>
    <definedName name="_2008_CF1__PROJECT_SBU_CO" localSheetId="10">#REF!</definedName>
    <definedName name="_2008_CF1__PROJECT_SBU_CO" localSheetId="2">#REF!</definedName>
    <definedName name="_2008_CF1__PROJECT_SBU_CO">#REF!</definedName>
    <definedName name="_2008_PNL__PROJECT_SBU_CO" localSheetId="12">#REF!</definedName>
    <definedName name="_2008_PNL__PROJECT_SBU_CO" localSheetId="13">#REF!</definedName>
    <definedName name="_2008_PNL__PROJECT_SBU_CO" localSheetId="7">#REF!</definedName>
    <definedName name="_2008_PNL__PROJECT_SBU_CO" localSheetId="14">#REF!</definedName>
    <definedName name="_2008_PNL__PROJECT_SBU_CO" localSheetId="8">#REF!</definedName>
    <definedName name="_2008_PNL__PROJECT_SBU_CO" localSheetId="15">#REF!</definedName>
    <definedName name="_2008_PNL__PROJECT_SBU_CO" localSheetId="9">#REF!</definedName>
    <definedName name="_2008_PNL__PROJECT_SBU_CO" localSheetId="17">#REF!</definedName>
    <definedName name="_2008_PNL__PROJECT_SBU_CO" localSheetId="11">#REF!</definedName>
    <definedName name="_2008_PNL__PROJECT_SBU_CO" localSheetId="16">#REF!</definedName>
    <definedName name="_2008_PNL__PROJECT_SBU_CO" localSheetId="10">#REF!</definedName>
    <definedName name="_2008_PNL__PROJECT_SBU_CO" localSheetId="2">#REF!</definedName>
    <definedName name="_2008_PNL__PROJECT_SBU_CO">#REF!</definedName>
    <definedName name="_2008_PNL_1__PROJECT_SBU_CO" localSheetId="12">#REF!</definedName>
    <definedName name="_2008_PNL_1__PROJECT_SBU_CO" localSheetId="13">#REF!</definedName>
    <definedName name="_2008_PNL_1__PROJECT_SBU_CO" localSheetId="7">#REF!</definedName>
    <definedName name="_2008_PNL_1__PROJECT_SBU_CO" localSheetId="14">#REF!</definedName>
    <definedName name="_2008_PNL_1__PROJECT_SBU_CO" localSheetId="8">#REF!</definedName>
    <definedName name="_2008_PNL_1__PROJECT_SBU_CO" localSheetId="15">#REF!</definedName>
    <definedName name="_2008_PNL_1__PROJECT_SBU_CO" localSheetId="9">#REF!</definedName>
    <definedName name="_2008_PNL_1__PROJECT_SBU_CO" localSheetId="17">#REF!</definedName>
    <definedName name="_2008_PNL_1__PROJECT_SBU_CO" localSheetId="11">#REF!</definedName>
    <definedName name="_2008_PNL_1__PROJECT_SBU_CO" localSheetId="16">#REF!</definedName>
    <definedName name="_2008_PNL_1__PROJECT_SBU_CO" localSheetId="10">#REF!</definedName>
    <definedName name="_2008_PNL_1__PROJECT_SBU_CO" localSheetId="2">#REF!</definedName>
    <definedName name="_2008_PNL_1__PROJECT_SBU_CO">#REF!</definedName>
    <definedName name="_2009_CF_1" localSheetId="12">#REF!</definedName>
    <definedName name="_2009_CF_1" localSheetId="13">#REF!</definedName>
    <definedName name="_2009_CF_1" localSheetId="7">#REF!</definedName>
    <definedName name="_2009_CF_1" localSheetId="14">#REF!</definedName>
    <definedName name="_2009_CF_1" localSheetId="8">#REF!</definedName>
    <definedName name="_2009_CF_1" localSheetId="15">#REF!</definedName>
    <definedName name="_2009_CF_1" localSheetId="9">#REF!</definedName>
    <definedName name="_2009_CF_1" localSheetId="17">#REF!</definedName>
    <definedName name="_2009_CF_1" localSheetId="11">#REF!</definedName>
    <definedName name="_2009_CF_1" localSheetId="16">#REF!</definedName>
    <definedName name="_2009_CF_1" localSheetId="10">#REF!</definedName>
    <definedName name="_2009_CF_1" localSheetId="2">#REF!</definedName>
    <definedName name="_2009_CF_1">#REF!</definedName>
    <definedName name="_2009_CF_CONSO" localSheetId="12">#REF!</definedName>
    <definedName name="_2009_CF_CONSO" localSheetId="13">#REF!</definedName>
    <definedName name="_2009_CF_CONSO" localSheetId="7">#REF!</definedName>
    <definedName name="_2009_CF_CONSO" localSheetId="14">#REF!</definedName>
    <definedName name="_2009_CF_CONSO" localSheetId="8">#REF!</definedName>
    <definedName name="_2009_CF_CONSO" localSheetId="15">#REF!</definedName>
    <definedName name="_2009_CF_CONSO" localSheetId="9">#REF!</definedName>
    <definedName name="_2009_CF_CONSO" localSheetId="17">#REF!</definedName>
    <definedName name="_2009_CF_CONSO" localSheetId="11">#REF!</definedName>
    <definedName name="_2009_CF_CONSO" localSheetId="16">#REF!</definedName>
    <definedName name="_2009_CF_CONSO" localSheetId="10">#REF!</definedName>
    <definedName name="_2009_CF_CONSO" localSheetId="2">#REF!</definedName>
    <definedName name="_2009_CF_CONSO">#REF!</definedName>
    <definedName name="_2009_CONSO_PNL" localSheetId="12">#REF!</definedName>
    <definedName name="_2009_CONSO_PNL" localSheetId="13">#REF!</definedName>
    <definedName name="_2009_CONSO_PNL" localSheetId="7">#REF!</definedName>
    <definedName name="_2009_CONSO_PNL" localSheetId="14">#REF!</definedName>
    <definedName name="_2009_CONSO_PNL" localSheetId="8">#REF!</definedName>
    <definedName name="_2009_CONSO_PNL" localSheetId="15">#REF!</definedName>
    <definedName name="_2009_CONSO_PNL" localSheetId="9">#REF!</definedName>
    <definedName name="_2009_CONSO_PNL" localSheetId="17">#REF!</definedName>
    <definedName name="_2009_CONSO_PNL" localSheetId="11">#REF!</definedName>
    <definedName name="_2009_CONSO_PNL" localSheetId="16">#REF!</definedName>
    <definedName name="_2009_CONSO_PNL" localSheetId="10">#REF!</definedName>
    <definedName name="_2009_CONSO_PNL" localSheetId="2">#REF!</definedName>
    <definedName name="_2009_CONSO_PNL">#REF!</definedName>
    <definedName name="_2009_PNL" localSheetId="12">#REF!</definedName>
    <definedName name="_2009_PNL" localSheetId="13">#REF!</definedName>
    <definedName name="_2009_PNL" localSheetId="7">#REF!</definedName>
    <definedName name="_2009_PNL" localSheetId="14">#REF!</definedName>
    <definedName name="_2009_PNL" localSheetId="8">#REF!</definedName>
    <definedName name="_2009_PNL" localSheetId="15">#REF!</definedName>
    <definedName name="_2009_PNL" localSheetId="9">#REF!</definedName>
    <definedName name="_2009_PNL" localSheetId="17">#REF!</definedName>
    <definedName name="_2009_PNL" localSheetId="11">#REF!</definedName>
    <definedName name="_2009_PNL" localSheetId="16">#REF!</definedName>
    <definedName name="_2009_PNL" localSheetId="10">#REF!</definedName>
    <definedName name="_2009_PNL" localSheetId="2">#REF!</definedName>
    <definedName name="_2009_PNL">#REF!</definedName>
    <definedName name="_2009_PNL_1" localSheetId="12">#REF!</definedName>
    <definedName name="_2009_PNL_1" localSheetId="13">#REF!</definedName>
    <definedName name="_2009_PNL_1" localSheetId="7">#REF!</definedName>
    <definedName name="_2009_PNL_1" localSheetId="14">#REF!</definedName>
    <definedName name="_2009_PNL_1" localSheetId="8">#REF!</definedName>
    <definedName name="_2009_PNL_1" localSheetId="15">#REF!</definedName>
    <definedName name="_2009_PNL_1" localSheetId="9">#REF!</definedName>
    <definedName name="_2009_PNL_1" localSheetId="17">#REF!</definedName>
    <definedName name="_2009_PNL_1" localSheetId="11">#REF!</definedName>
    <definedName name="_2009_PNL_1" localSheetId="16">#REF!</definedName>
    <definedName name="_2009_PNL_1" localSheetId="10">#REF!</definedName>
    <definedName name="_2009_PNL_1" localSheetId="2">#REF!</definedName>
    <definedName name="_2009_PNL_1">#REF!</definedName>
    <definedName name="_2010_CF_1" localSheetId="12">#REF!</definedName>
    <definedName name="_2010_CF_1" localSheetId="13">#REF!</definedName>
    <definedName name="_2010_CF_1" localSheetId="7">#REF!</definedName>
    <definedName name="_2010_CF_1" localSheetId="14">#REF!</definedName>
    <definedName name="_2010_CF_1" localSheetId="8">#REF!</definedName>
    <definedName name="_2010_CF_1" localSheetId="15">#REF!</definedName>
    <definedName name="_2010_CF_1" localSheetId="9">#REF!</definedName>
    <definedName name="_2010_CF_1" localSheetId="17">#REF!</definedName>
    <definedName name="_2010_CF_1" localSheetId="11">#REF!</definedName>
    <definedName name="_2010_CF_1" localSheetId="16">#REF!</definedName>
    <definedName name="_2010_CF_1" localSheetId="10">#REF!</definedName>
    <definedName name="_2010_CF_1" localSheetId="2">#REF!</definedName>
    <definedName name="_2010_CF_1">#REF!</definedName>
    <definedName name="_2010_CF_CONSO" localSheetId="12">#REF!</definedName>
    <definedName name="_2010_CF_CONSO" localSheetId="13">#REF!</definedName>
    <definedName name="_2010_CF_CONSO" localSheetId="7">#REF!</definedName>
    <definedName name="_2010_CF_CONSO" localSheetId="14">#REF!</definedName>
    <definedName name="_2010_CF_CONSO" localSheetId="8">#REF!</definedName>
    <definedName name="_2010_CF_CONSO" localSheetId="15">#REF!</definedName>
    <definedName name="_2010_CF_CONSO" localSheetId="9">#REF!</definedName>
    <definedName name="_2010_CF_CONSO" localSheetId="17">#REF!</definedName>
    <definedName name="_2010_CF_CONSO" localSheetId="11">#REF!</definedName>
    <definedName name="_2010_CF_CONSO" localSheetId="16">#REF!</definedName>
    <definedName name="_2010_CF_CONSO" localSheetId="10">#REF!</definedName>
    <definedName name="_2010_CF_CONSO" localSheetId="2">#REF!</definedName>
    <definedName name="_2010_CF_CONSO">#REF!</definedName>
    <definedName name="_2010_CONSO_PNL" localSheetId="12">#REF!</definedName>
    <definedName name="_2010_CONSO_PNL" localSheetId="13">#REF!</definedName>
    <definedName name="_2010_CONSO_PNL" localSheetId="7">#REF!</definedName>
    <definedName name="_2010_CONSO_PNL" localSheetId="14">#REF!</definedName>
    <definedName name="_2010_CONSO_PNL" localSheetId="8">#REF!</definedName>
    <definedName name="_2010_CONSO_PNL" localSheetId="15">#REF!</definedName>
    <definedName name="_2010_CONSO_PNL" localSheetId="9">#REF!</definedName>
    <definedName name="_2010_CONSO_PNL" localSheetId="17">#REF!</definedName>
    <definedName name="_2010_CONSO_PNL" localSheetId="11">#REF!</definedName>
    <definedName name="_2010_CONSO_PNL" localSheetId="16">#REF!</definedName>
    <definedName name="_2010_CONSO_PNL" localSheetId="10">#REF!</definedName>
    <definedName name="_2010_CONSO_PNL" localSheetId="2">#REF!</definedName>
    <definedName name="_2010_CONSO_PNL">#REF!</definedName>
    <definedName name="_2010_PNL" localSheetId="12">#REF!</definedName>
    <definedName name="_2010_PNL" localSheetId="13">#REF!</definedName>
    <definedName name="_2010_PNL" localSheetId="7">#REF!</definedName>
    <definedName name="_2010_PNL" localSheetId="14">#REF!</definedName>
    <definedName name="_2010_PNL" localSheetId="8">#REF!</definedName>
    <definedName name="_2010_PNL" localSheetId="15">#REF!</definedName>
    <definedName name="_2010_PNL" localSheetId="9">#REF!</definedName>
    <definedName name="_2010_PNL" localSheetId="17">#REF!</definedName>
    <definedName name="_2010_PNL" localSheetId="11">#REF!</definedName>
    <definedName name="_2010_PNL" localSheetId="16">#REF!</definedName>
    <definedName name="_2010_PNL" localSheetId="10">#REF!</definedName>
    <definedName name="_2010_PNL" localSheetId="2">#REF!</definedName>
    <definedName name="_2010_PNL">#REF!</definedName>
    <definedName name="_2010_PNL_1" localSheetId="12">#REF!</definedName>
    <definedName name="_2010_PNL_1" localSheetId="13">#REF!</definedName>
    <definedName name="_2010_PNL_1" localSheetId="7">#REF!</definedName>
    <definedName name="_2010_PNL_1" localSheetId="14">#REF!</definedName>
    <definedName name="_2010_PNL_1" localSheetId="8">#REF!</definedName>
    <definedName name="_2010_PNL_1" localSheetId="15">#REF!</definedName>
    <definedName name="_2010_PNL_1" localSheetId="9">#REF!</definedName>
    <definedName name="_2010_PNL_1" localSheetId="17">#REF!</definedName>
    <definedName name="_2010_PNL_1" localSheetId="11">#REF!</definedName>
    <definedName name="_2010_PNL_1" localSheetId="16">#REF!</definedName>
    <definedName name="_2010_PNL_1" localSheetId="10">#REF!</definedName>
    <definedName name="_2010_PNL_1" localSheetId="2">#REF!</definedName>
    <definedName name="_2010_PNL_1">#REF!</definedName>
    <definedName name="_ACCOUNTING_STATUS" localSheetId="12">#REF!</definedName>
    <definedName name="_ACCOUNTING_STATUS" localSheetId="13">#REF!</definedName>
    <definedName name="_ACCOUNTING_STATUS" localSheetId="7">#REF!</definedName>
    <definedName name="_ACCOUNTING_STATUS" localSheetId="14">#REF!</definedName>
    <definedName name="_ACCOUNTING_STATUS" localSheetId="8">#REF!</definedName>
    <definedName name="_ACCOUNTING_STATUS" localSheetId="15">#REF!</definedName>
    <definedName name="_ACCOUNTING_STATUS" localSheetId="9">#REF!</definedName>
    <definedName name="_ACCOUNTING_STATUS" localSheetId="17">#REF!</definedName>
    <definedName name="_ACCOUNTING_STATUS" localSheetId="11">#REF!</definedName>
    <definedName name="_ACCOUNTING_STATUS" localSheetId="16">#REF!</definedName>
    <definedName name="_ACCOUNTING_STATUS" localSheetId="10">#REF!</definedName>
    <definedName name="_ACCOUNTING_STATUS" localSheetId="2">#REF!</definedName>
    <definedName name="_ACCOUNTING_STATUS">#REF!</definedName>
    <definedName name="_CTS_STATUS" localSheetId="46">#REF!</definedName>
    <definedName name="_CTS_STATUS" localSheetId="40">#REF!</definedName>
    <definedName name="_CTS_STATUS" localSheetId="47">#REF!</definedName>
    <definedName name="_CTS_STATUS" localSheetId="41">#REF!</definedName>
    <definedName name="_CTS_STATUS" localSheetId="48">#REF!</definedName>
    <definedName name="_CTS_STATUS" localSheetId="42">#REF!</definedName>
    <definedName name="_CTS_STATUS" localSheetId="49">#REF!</definedName>
    <definedName name="_CTS_STATUS" localSheetId="43">#REF!</definedName>
    <definedName name="_CTS_STATUS" localSheetId="50">#REF!</definedName>
    <definedName name="_CTS_STATUS" localSheetId="44">#REF!</definedName>
    <definedName name="_CTS_STATUS" localSheetId="24">#REF!</definedName>
    <definedName name="_CTS_STATUS" localSheetId="25">#REF!</definedName>
    <definedName name="_CTS_STATUS" localSheetId="19">#REF!</definedName>
    <definedName name="_CTS_STATUS" localSheetId="26">#REF!</definedName>
    <definedName name="_CTS_STATUS" localSheetId="20">#REF!</definedName>
    <definedName name="_CTS_STATUS" localSheetId="27">#REF!</definedName>
    <definedName name="_CTS_STATUS" localSheetId="21">#REF!</definedName>
    <definedName name="_CTS_STATUS" localSheetId="28">#REF!</definedName>
    <definedName name="_CTS_STATUS" localSheetId="22">#REF!</definedName>
    <definedName name="_CTS_STATUS" localSheetId="29">#REF!</definedName>
    <definedName name="_CTS_STATUS" localSheetId="23">#REF!</definedName>
    <definedName name="_CTS_STATUS" localSheetId="12">#REF!</definedName>
    <definedName name="_CTS_STATUS" localSheetId="6">#REF!</definedName>
    <definedName name="_CTS_STATUS" localSheetId="13">#REF!</definedName>
    <definedName name="_CTS_STATUS" localSheetId="7">#REF!</definedName>
    <definedName name="_CTS_STATUS" localSheetId="14">#REF!</definedName>
    <definedName name="_CTS_STATUS" localSheetId="8">#REF!</definedName>
    <definedName name="_CTS_STATUS" localSheetId="15">#REF!</definedName>
    <definedName name="_CTS_STATUS" localSheetId="9">#REF!</definedName>
    <definedName name="_CTS_STATUS" localSheetId="17">#REF!</definedName>
    <definedName name="_CTS_STATUS" localSheetId="11">#REF!</definedName>
    <definedName name="_CTS_STATUS" localSheetId="16">#REF!</definedName>
    <definedName name="_CTS_STATUS" localSheetId="10">#REF!</definedName>
    <definedName name="_CTS_STATUS" localSheetId="2">#REF!</definedName>
    <definedName name="_CTS_STATUS" localSheetId="37">#REF!</definedName>
    <definedName name="_CTS_STATUS" localSheetId="32">#REF!</definedName>
    <definedName name="_CTS_STATUS" localSheetId="33">#REF!</definedName>
    <definedName name="_CTS_STATUS" localSheetId="39">#REF!</definedName>
    <definedName name="_CTS_STATUS" localSheetId="34">#REF!</definedName>
    <definedName name="_CTS_STATUS">#REF!</definedName>
    <definedName name="_FEU8" localSheetId="46">[1]Assumptions!#REF!</definedName>
    <definedName name="_FEU8" localSheetId="40">[1]Assumptions!#REF!</definedName>
    <definedName name="_FEU8" localSheetId="47">[1]Assumptions!#REF!</definedName>
    <definedName name="_FEU8" localSheetId="41">[1]Assumptions!#REF!</definedName>
    <definedName name="_FEU8" localSheetId="48">[1]Assumptions!#REF!</definedName>
    <definedName name="_FEU8" localSheetId="42">[1]Assumptions!#REF!</definedName>
    <definedName name="_FEU8" localSheetId="49">[1]Assumptions!#REF!</definedName>
    <definedName name="_FEU8" localSheetId="43">[1]Assumptions!#REF!</definedName>
    <definedName name="_FEU8" localSheetId="50">[1]Assumptions!#REF!</definedName>
    <definedName name="_FEU8" localSheetId="44">[1]Assumptions!#REF!</definedName>
    <definedName name="_FEU8" localSheetId="24">[1]Assumptions!#REF!</definedName>
    <definedName name="_FEU8" localSheetId="25">[1]Assumptions!#REF!</definedName>
    <definedName name="_FEU8" localSheetId="19">[1]Assumptions!#REF!</definedName>
    <definedName name="_FEU8" localSheetId="26">[1]Assumptions!#REF!</definedName>
    <definedName name="_FEU8" localSheetId="20">[1]Assumptions!#REF!</definedName>
    <definedName name="_FEU8" localSheetId="27">[1]Assumptions!#REF!</definedName>
    <definedName name="_FEU8" localSheetId="21">[1]Assumptions!#REF!</definedName>
    <definedName name="_FEU8" localSheetId="28">[1]Assumptions!#REF!</definedName>
    <definedName name="_FEU8" localSheetId="22">[1]Assumptions!#REF!</definedName>
    <definedName name="_FEU8" localSheetId="29">[1]Assumptions!#REF!</definedName>
    <definedName name="_FEU8" localSheetId="23">[1]Assumptions!#REF!</definedName>
    <definedName name="_FEU8" localSheetId="12">[1]Assumptions!#REF!</definedName>
    <definedName name="_FEU8" localSheetId="6">[1]Assumptions!#REF!</definedName>
    <definedName name="_FEU8" localSheetId="13">[1]Assumptions!#REF!</definedName>
    <definedName name="_FEU8" localSheetId="7">[1]Assumptions!#REF!</definedName>
    <definedName name="_FEU8" localSheetId="14">[1]Assumptions!#REF!</definedName>
    <definedName name="_FEU8" localSheetId="8">[1]Assumptions!#REF!</definedName>
    <definedName name="_FEU8" localSheetId="15">[1]Assumptions!#REF!</definedName>
    <definedName name="_FEU8" localSheetId="9">[1]Assumptions!#REF!</definedName>
    <definedName name="_FEU8" localSheetId="17">[1]Assumptions!#REF!</definedName>
    <definedName name="_FEU8" localSheetId="11">[1]Assumptions!#REF!</definedName>
    <definedName name="_FEU8" localSheetId="16">[1]Assumptions!#REF!</definedName>
    <definedName name="_FEU8" localSheetId="10">[1]Assumptions!#REF!</definedName>
    <definedName name="_FEU8" localSheetId="2">[2]Assumptions!#REF!</definedName>
    <definedName name="_FEU8" localSheetId="37">[1]Assumptions!#REF!</definedName>
    <definedName name="_FEU8" localSheetId="32">[1]Assumptions!#REF!</definedName>
    <definedName name="_FEU8" localSheetId="33">[1]Assumptions!#REF!</definedName>
    <definedName name="_FEU8" localSheetId="39">[1]Assumptions!#REF!</definedName>
    <definedName name="_FEU8" localSheetId="34">[1]Assumptions!#REF!</definedName>
    <definedName name="_FEU8" localSheetId="5">[1]Assumptions!#REF!</definedName>
    <definedName name="_FEU8">[1]Assumptions!#REF!</definedName>
    <definedName name="_hillside123" localSheetId="46">#REF!</definedName>
    <definedName name="_hillside123" localSheetId="40">#REF!</definedName>
    <definedName name="_hillside123" localSheetId="47">#REF!</definedName>
    <definedName name="_hillside123" localSheetId="41">#REF!</definedName>
    <definedName name="_hillside123" localSheetId="48">#REF!</definedName>
    <definedName name="_hillside123" localSheetId="42">#REF!</definedName>
    <definedName name="_hillside123" localSheetId="49">#REF!</definedName>
    <definedName name="_hillside123" localSheetId="43">#REF!</definedName>
    <definedName name="_hillside123" localSheetId="50">#REF!</definedName>
    <definedName name="_hillside123" localSheetId="44">#REF!</definedName>
    <definedName name="_hillside123" localSheetId="24">#REF!</definedName>
    <definedName name="_hillside123" localSheetId="25">#REF!</definedName>
    <definedName name="_hillside123" localSheetId="19">#REF!</definedName>
    <definedName name="_hillside123" localSheetId="26">#REF!</definedName>
    <definedName name="_hillside123" localSheetId="20">#REF!</definedName>
    <definedName name="_hillside123" localSheetId="27">#REF!</definedName>
    <definedName name="_hillside123" localSheetId="21">#REF!</definedName>
    <definedName name="_hillside123" localSheetId="28">#REF!</definedName>
    <definedName name="_hillside123" localSheetId="22">#REF!</definedName>
    <definedName name="_hillside123" localSheetId="29">#REF!</definedName>
    <definedName name="_hillside123" localSheetId="23">#REF!</definedName>
    <definedName name="_hillside123" localSheetId="12">#REF!</definedName>
    <definedName name="_hillside123" localSheetId="6">#REF!</definedName>
    <definedName name="_hillside123" localSheetId="13">#REF!</definedName>
    <definedName name="_hillside123" localSheetId="7">#REF!</definedName>
    <definedName name="_hillside123" localSheetId="14">#REF!</definedName>
    <definedName name="_hillside123" localSheetId="8">#REF!</definedName>
    <definedName name="_hillside123" localSheetId="15">#REF!</definedName>
    <definedName name="_hillside123" localSheetId="9">#REF!</definedName>
    <definedName name="_hillside123" localSheetId="17">#REF!</definedName>
    <definedName name="_hillside123" localSheetId="11">#REF!</definedName>
    <definedName name="_hillside123" localSheetId="16">#REF!</definedName>
    <definedName name="_hillside123" localSheetId="10">#REF!</definedName>
    <definedName name="_hillside123" localSheetId="2">#REF!</definedName>
    <definedName name="_hillside123" localSheetId="37">#REF!</definedName>
    <definedName name="_hillside123" localSheetId="32">#REF!</definedName>
    <definedName name="_hillside123" localSheetId="33">#REF!</definedName>
    <definedName name="_hillside123" localSheetId="39">#REF!</definedName>
    <definedName name="_hillside123" localSheetId="34">#REF!</definedName>
    <definedName name="_hillside123" localSheetId="5">#REF!</definedName>
    <definedName name="_hillside123">#REF!</definedName>
    <definedName name="_klq6" localSheetId="46">#REF!</definedName>
    <definedName name="_klq6" localSheetId="40">#REF!</definedName>
    <definedName name="_klq6" localSheetId="47">#REF!</definedName>
    <definedName name="_klq6" localSheetId="41">#REF!</definedName>
    <definedName name="_klq6" localSheetId="48">#REF!</definedName>
    <definedName name="_klq6" localSheetId="42">#REF!</definedName>
    <definedName name="_klq6" localSheetId="49">#REF!</definedName>
    <definedName name="_klq6" localSheetId="43">#REF!</definedName>
    <definedName name="_klq6" localSheetId="50">#REF!</definedName>
    <definedName name="_klq6" localSheetId="44">#REF!</definedName>
    <definedName name="_klq6" localSheetId="24">#REF!</definedName>
    <definedName name="_klq6" localSheetId="25">#REF!</definedName>
    <definedName name="_klq6" localSheetId="19">#REF!</definedName>
    <definedName name="_klq6" localSheetId="26">#REF!</definedName>
    <definedName name="_klq6" localSheetId="20">#REF!</definedName>
    <definedName name="_klq6" localSheetId="27">#REF!</definedName>
    <definedName name="_klq6" localSheetId="21">#REF!</definedName>
    <definedName name="_klq6" localSheetId="28">#REF!</definedName>
    <definedName name="_klq6" localSheetId="22">#REF!</definedName>
    <definedName name="_klq6" localSheetId="29">#REF!</definedName>
    <definedName name="_klq6" localSheetId="23">#REF!</definedName>
    <definedName name="_klq6" localSheetId="12">#REF!</definedName>
    <definedName name="_klq6" localSheetId="6">#REF!</definedName>
    <definedName name="_klq6" localSheetId="13">#REF!</definedName>
    <definedName name="_klq6" localSheetId="7">#REF!</definedName>
    <definedName name="_klq6" localSheetId="14">#REF!</definedName>
    <definedName name="_klq6" localSheetId="8">#REF!</definedName>
    <definedName name="_klq6" localSheetId="15">#REF!</definedName>
    <definedName name="_klq6" localSheetId="9">#REF!</definedName>
    <definedName name="_klq6" localSheetId="17">#REF!</definedName>
    <definedName name="_klq6" localSheetId="11">#REF!</definedName>
    <definedName name="_klq6" localSheetId="16">#REF!</definedName>
    <definedName name="_klq6" localSheetId="10">#REF!</definedName>
    <definedName name="_klq6" localSheetId="2">#REF!</definedName>
    <definedName name="_klq6" localSheetId="37">#REF!</definedName>
    <definedName name="_klq6" localSheetId="32">#REF!</definedName>
    <definedName name="_klq6" localSheetId="33">#REF!</definedName>
    <definedName name="_klq6" localSheetId="39">#REF!</definedName>
    <definedName name="_klq6" localSheetId="34">#REF!</definedName>
    <definedName name="_klq6" localSheetId="5">#REF!</definedName>
    <definedName name="_klq6">#REF!</definedName>
    <definedName name="_kz6" localSheetId="46">#REF!</definedName>
    <definedName name="_kz6" localSheetId="40">#REF!</definedName>
    <definedName name="_kz6" localSheetId="47">#REF!</definedName>
    <definedName name="_kz6" localSheetId="41">#REF!</definedName>
    <definedName name="_kz6" localSheetId="48">#REF!</definedName>
    <definedName name="_kz6" localSheetId="42">#REF!</definedName>
    <definedName name="_kz6" localSheetId="49">#REF!</definedName>
    <definedName name="_kz6" localSheetId="43">#REF!</definedName>
    <definedName name="_kz6" localSheetId="50">#REF!</definedName>
    <definedName name="_kz6" localSheetId="44">#REF!</definedName>
    <definedName name="_kz6" localSheetId="24">#REF!</definedName>
    <definedName name="_kz6" localSheetId="25">#REF!</definedName>
    <definedName name="_kz6" localSheetId="19">#REF!</definedName>
    <definedName name="_kz6" localSheetId="26">#REF!</definedName>
    <definedName name="_kz6" localSheetId="20">#REF!</definedName>
    <definedName name="_kz6" localSheetId="27">#REF!</definedName>
    <definedName name="_kz6" localSheetId="21">#REF!</definedName>
    <definedName name="_kz6" localSheetId="28">#REF!</definedName>
    <definedName name="_kz6" localSheetId="22">#REF!</definedName>
    <definedName name="_kz6" localSheetId="29">#REF!</definedName>
    <definedName name="_kz6" localSheetId="23">#REF!</definedName>
    <definedName name="_kz6" localSheetId="12">#REF!</definedName>
    <definedName name="_kz6" localSheetId="6">#REF!</definedName>
    <definedName name="_kz6" localSheetId="13">#REF!</definedName>
    <definedName name="_kz6" localSheetId="7">#REF!</definedName>
    <definedName name="_kz6" localSheetId="14">#REF!</definedName>
    <definedName name="_kz6" localSheetId="8">#REF!</definedName>
    <definedName name="_kz6" localSheetId="15">#REF!</definedName>
    <definedName name="_kz6" localSheetId="9">#REF!</definedName>
    <definedName name="_kz6" localSheetId="17">#REF!</definedName>
    <definedName name="_kz6" localSheetId="11">#REF!</definedName>
    <definedName name="_kz6" localSheetId="16">#REF!</definedName>
    <definedName name="_kz6" localSheetId="10">#REF!</definedName>
    <definedName name="_kz6" localSheetId="2">#REF!</definedName>
    <definedName name="_kz6" localSheetId="37">#REF!</definedName>
    <definedName name="_kz6" localSheetId="32">#REF!</definedName>
    <definedName name="_kz6" localSheetId="33">#REF!</definedName>
    <definedName name="_kz6" localSheetId="39">#REF!</definedName>
    <definedName name="_kz6" localSheetId="34">#REF!</definedName>
    <definedName name="_kz6" localSheetId="5">#REF!</definedName>
    <definedName name="_kz6">#REF!</definedName>
    <definedName name="_MEMBERSHIP" localSheetId="12">#REF!</definedName>
    <definedName name="_MEMBERSHIP" localSheetId="13">#REF!</definedName>
    <definedName name="_MEMBERSHIP" localSheetId="7">#REF!</definedName>
    <definedName name="_MEMBERSHIP" localSheetId="14">#REF!</definedName>
    <definedName name="_MEMBERSHIP" localSheetId="8">#REF!</definedName>
    <definedName name="_MEMBERSHIP" localSheetId="15">#REF!</definedName>
    <definedName name="_MEMBERSHIP" localSheetId="9">#REF!</definedName>
    <definedName name="_MEMBERSHIP" localSheetId="17">#REF!</definedName>
    <definedName name="_MEMBERSHIP" localSheetId="11">#REF!</definedName>
    <definedName name="_MEMBERSHIP" localSheetId="16">#REF!</definedName>
    <definedName name="_MEMBERSHIP" localSheetId="10">#REF!</definedName>
    <definedName name="_MEMBERSHIP" localSheetId="2">#REF!</definedName>
    <definedName name="_MEMBERSHIP">#REF!</definedName>
    <definedName name="_OWNERSHIP" localSheetId="46">#REF!</definedName>
    <definedName name="_OWNERSHIP" localSheetId="40">#REF!</definedName>
    <definedName name="_OWNERSHIP" localSheetId="47">#REF!</definedName>
    <definedName name="_OWNERSHIP" localSheetId="41">#REF!</definedName>
    <definedName name="_OWNERSHIP" localSheetId="48">#REF!</definedName>
    <definedName name="_OWNERSHIP" localSheetId="42">#REF!</definedName>
    <definedName name="_OWNERSHIP" localSheetId="49">#REF!</definedName>
    <definedName name="_OWNERSHIP" localSheetId="43">#REF!</definedName>
    <definedName name="_OWNERSHIP" localSheetId="50">#REF!</definedName>
    <definedName name="_OWNERSHIP" localSheetId="44">#REF!</definedName>
    <definedName name="_OWNERSHIP" localSheetId="24">#REF!</definedName>
    <definedName name="_OWNERSHIP" localSheetId="25">#REF!</definedName>
    <definedName name="_OWNERSHIP" localSheetId="19">#REF!</definedName>
    <definedName name="_OWNERSHIP" localSheetId="26">#REF!</definedName>
    <definedName name="_OWNERSHIP" localSheetId="20">#REF!</definedName>
    <definedName name="_OWNERSHIP" localSheetId="27">#REF!</definedName>
    <definedName name="_OWNERSHIP" localSheetId="21">#REF!</definedName>
    <definedName name="_OWNERSHIP" localSheetId="28">#REF!</definedName>
    <definedName name="_OWNERSHIP" localSheetId="22">#REF!</definedName>
    <definedName name="_OWNERSHIP" localSheetId="29">#REF!</definedName>
    <definedName name="_OWNERSHIP" localSheetId="23">#REF!</definedName>
    <definedName name="_OWNERSHIP" localSheetId="12">#REF!</definedName>
    <definedName name="_OWNERSHIP" localSheetId="6">#REF!</definedName>
    <definedName name="_OWNERSHIP" localSheetId="13">#REF!</definedName>
    <definedName name="_OWNERSHIP" localSheetId="7">#REF!</definedName>
    <definedName name="_OWNERSHIP" localSheetId="14">#REF!</definedName>
    <definedName name="_OWNERSHIP" localSheetId="8">#REF!</definedName>
    <definedName name="_OWNERSHIP" localSheetId="15">#REF!</definedName>
    <definedName name="_OWNERSHIP" localSheetId="9">#REF!</definedName>
    <definedName name="_OWNERSHIP" localSheetId="17">#REF!</definedName>
    <definedName name="_OWNERSHIP" localSheetId="11">#REF!</definedName>
    <definedName name="_OWNERSHIP" localSheetId="16">#REF!</definedName>
    <definedName name="_OWNERSHIP" localSheetId="10">#REF!</definedName>
    <definedName name="_OWNERSHIP" localSheetId="2">#REF!</definedName>
    <definedName name="_OWNERSHIP" localSheetId="37">#REF!</definedName>
    <definedName name="_OWNERSHIP" localSheetId="32">#REF!</definedName>
    <definedName name="_OWNERSHIP" localSheetId="33">#REF!</definedName>
    <definedName name="_OWNERSHIP" localSheetId="39">#REF!</definedName>
    <definedName name="_OWNERSHIP" localSheetId="34">#REF!</definedName>
    <definedName name="_OWNERSHIP">#REF!</definedName>
    <definedName name="_SL101" localSheetId="46">#REF!</definedName>
    <definedName name="_SL101" localSheetId="40">#REF!</definedName>
    <definedName name="_SL101" localSheetId="47">#REF!</definedName>
    <definedName name="_SL101" localSheetId="41">#REF!</definedName>
    <definedName name="_SL101" localSheetId="48">#REF!</definedName>
    <definedName name="_SL101" localSheetId="42">#REF!</definedName>
    <definedName name="_SL101" localSheetId="49">#REF!</definedName>
    <definedName name="_SL101" localSheetId="43">#REF!</definedName>
    <definedName name="_SL101" localSheetId="50">#REF!</definedName>
    <definedName name="_SL101" localSheetId="44">#REF!</definedName>
    <definedName name="_SL101" localSheetId="24">#REF!</definedName>
    <definedName name="_SL101" localSheetId="25">#REF!</definedName>
    <definedName name="_SL101" localSheetId="19">#REF!</definedName>
    <definedName name="_SL101" localSheetId="26">#REF!</definedName>
    <definedName name="_SL101" localSheetId="20">#REF!</definedName>
    <definedName name="_SL101" localSheetId="27">#REF!</definedName>
    <definedName name="_SL101" localSheetId="21">#REF!</definedName>
    <definedName name="_SL101" localSheetId="28">#REF!</definedName>
    <definedName name="_SL101" localSheetId="22">#REF!</definedName>
    <definedName name="_SL101" localSheetId="29">#REF!</definedName>
    <definedName name="_SL101" localSheetId="23">#REF!</definedName>
    <definedName name="_SL101" localSheetId="12">#REF!</definedName>
    <definedName name="_SL101" localSheetId="6">#REF!</definedName>
    <definedName name="_SL101" localSheetId="13">#REF!</definedName>
    <definedName name="_SL101" localSheetId="7">#REF!</definedName>
    <definedName name="_SL101" localSheetId="14">#REF!</definedName>
    <definedName name="_SL101" localSheetId="8">#REF!</definedName>
    <definedName name="_SL101" localSheetId="15">#REF!</definedName>
    <definedName name="_SL101" localSheetId="9">#REF!</definedName>
    <definedName name="_SL101" localSheetId="17">#REF!</definedName>
    <definedName name="_SL101" localSheetId="11">#REF!</definedName>
    <definedName name="_SL101" localSheetId="16">#REF!</definedName>
    <definedName name="_SL101" localSheetId="10">#REF!</definedName>
    <definedName name="_SL101" localSheetId="2">#REF!</definedName>
    <definedName name="_SL101" localSheetId="37">#REF!</definedName>
    <definedName name="_SL101" localSheetId="32">#REF!</definedName>
    <definedName name="_SL101" localSheetId="33">#REF!</definedName>
    <definedName name="_SL101" localSheetId="39">#REF!</definedName>
    <definedName name="_SL101" localSheetId="34">#REF!</definedName>
    <definedName name="_SL101" localSheetId="5">#REF!</definedName>
    <definedName name="_SL101">#REF!</definedName>
    <definedName name="\" localSheetId="46">#REF!</definedName>
    <definedName name="\" localSheetId="40">#REF!</definedName>
    <definedName name="\" localSheetId="47">#REF!</definedName>
    <definedName name="\" localSheetId="41">#REF!</definedName>
    <definedName name="\" localSheetId="48">#REF!</definedName>
    <definedName name="\" localSheetId="42">#REF!</definedName>
    <definedName name="\" localSheetId="49">#REF!</definedName>
    <definedName name="\" localSheetId="43">#REF!</definedName>
    <definedName name="\" localSheetId="50">#REF!</definedName>
    <definedName name="\" localSheetId="44">#REF!</definedName>
    <definedName name="\" localSheetId="24">#REF!</definedName>
    <definedName name="\" localSheetId="25">#REF!</definedName>
    <definedName name="\" localSheetId="19">#REF!</definedName>
    <definedName name="\" localSheetId="26">#REF!</definedName>
    <definedName name="\" localSheetId="20">#REF!</definedName>
    <definedName name="\" localSheetId="27">#REF!</definedName>
    <definedName name="\" localSheetId="21">#REF!</definedName>
    <definedName name="\" localSheetId="28">#REF!</definedName>
    <definedName name="\" localSheetId="22">#REF!</definedName>
    <definedName name="\" localSheetId="29">#REF!</definedName>
    <definedName name="\" localSheetId="23">#REF!</definedName>
    <definedName name="\" localSheetId="12">#REF!</definedName>
    <definedName name="\" localSheetId="6">#REF!</definedName>
    <definedName name="\" localSheetId="13">#REF!</definedName>
    <definedName name="\" localSheetId="7">#REF!</definedName>
    <definedName name="\" localSheetId="14">#REF!</definedName>
    <definedName name="\" localSheetId="8">#REF!</definedName>
    <definedName name="\" localSheetId="15">#REF!</definedName>
    <definedName name="\" localSheetId="9">#REF!</definedName>
    <definedName name="\" localSheetId="17">#REF!</definedName>
    <definedName name="\" localSheetId="11">#REF!</definedName>
    <definedName name="\" localSheetId="16">#REF!</definedName>
    <definedName name="\" localSheetId="10">#REF!</definedName>
    <definedName name="\" localSheetId="2">#REF!</definedName>
    <definedName name="\" localSheetId="37">#REF!</definedName>
    <definedName name="\" localSheetId="32">#REF!</definedName>
    <definedName name="\" localSheetId="33">#REF!</definedName>
    <definedName name="\" localSheetId="39">#REF!</definedName>
    <definedName name="\" localSheetId="34">#REF!</definedName>
    <definedName name="\" localSheetId="5">#REF!</definedName>
    <definedName name="\">#REF!</definedName>
    <definedName name="A" localSheetId="46">#REF!</definedName>
    <definedName name="A" localSheetId="40">#REF!</definedName>
    <definedName name="A" localSheetId="47">#REF!</definedName>
    <definedName name="A" localSheetId="41">#REF!</definedName>
    <definedName name="A" localSheetId="48">#REF!</definedName>
    <definedName name="A" localSheetId="42">#REF!</definedName>
    <definedName name="A" localSheetId="49">#REF!</definedName>
    <definedName name="A" localSheetId="43">#REF!</definedName>
    <definedName name="A" localSheetId="50">#REF!</definedName>
    <definedName name="A" localSheetId="44">#REF!</definedName>
    <definedName name="A" localSheetId="24">#REF!</definedName>
    <definedName name="A" localSheetId="25">#REF!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 localSheetId="23">#REF!</definedName>
    <definedName name="A" localSheetId="12">#REF!</definedName>
    <definedName name="A" localSheetId="6">#REF!</definedName>
    <definedName name="A" localSheetId="13">#REF!</definedName>
    <definedName name="A" localSheetId="7">#REF!</definedName>
    <definedName name="A" localSheetId="14">#REF!</definedName>
    <definedName name="A" localSheetId="8">#REF!</definedName>
    <definedName name="A" localSheetId="15">#REF!</definedName>
    <definedName name="A" localSheetId="9">#REF!</definedName>
    <definedName name="A" localSheetId="17">#REF!</definedName>
    <definedName name="A" localSheetId="11">#REF!</definedName>
    <definedName name="A" localSheetId="16">#REF!</definedName>
    <definedName name="A" localSheetId="10">#REF!</definedName>
    <definedName name="A" localSheetId="2">#REF!</definedName>
    <definedName name="A" localSheetId="37">#REF!</definedName>
    <definedName name="A" localSheetId="32">#REF!</definedName>
    <definedName name="A" localSheetId="33">#REF!</definedName>
    <definedName name="A" localSheetId="39">#REF!</definedName>
    <definedName name="A" localSheetId="34">#REF!</definedName>
    <definedName name="A" localSheetId="5">#REF!</definedName>
    <definedName name="A">#REF!</definedName>
    <definedName name="A_3" localSheetId="46">#REF!</definedName>
    <definedName name="A_3" localSheetId="40">#REF!</definedName>
    <definedName name="A_3" localSheetId="47">#REF!</definedName>
    <definedName name="A_3" localSheetId="41">#REF!</definedName>
    <definedName name="A_3" localSheetId="48">#REF!</definedName>
    <definedName name="A_3" localSheetId="42">#REF!</definedName>
    <definedName name="A_3" localSheetId="49">#REF!</definedName>
    <definedName name="A_3" localSheetId="43">#REF!</definedName>
    <definedName name="A_3" localSheetId="50">#REF!</definedName>
    <definedName name="A_3" localSheetId="44">#REF!</definedName>
    <definedName name="A_3" localSheetId="24">#REF!</definedName>
    <definedName name="A_3" localSheetId="25">#REF!</definedName>
    <definedName name="A_3" localSheetId="19">#REF!</definedName>
    <definedName name="A_3" localSheetId="26">#REF!</definedName>
    <definedName name="A_3" localSheetId="20">#REF!</definedName>
    <definedName name="A_3" localSheetId="27">#REF!</definedName>
    <definedName name="A_3" localSheetId="21">#REF!</definedName>
    <definedName name="A_3" localSheetId="28">#REF!</definedName>
    <definedName name="A_3" localSheetId="22">#REF!</definedName>
    <definedName name="A_3" localSheetId="29">#REF!</definedName>
    <definedName name="A_3" localSheetId="23">#REF!</definedName>
    <definedName name="A_3" localSheetId="12">#REF!</definedName>
    <definedName name="A_3" localSheetId="6">#REF!</definedName>
    <definedName name="A_3" localSheetId="13">#REF!</definedName>
    <definedName name="A_3" localSheetId="7">#REF!</definedName>
    <definedName name="A_3" localSheetId="14">#REF!</definedName>
    <definedName name="A_3" localSheetId="8">#REF!</definedName>
    <definedName name="A_3" localSheetId="15">#REF!</definedName>
    <definedName name="A_3" localSheetId="9">#REF!</definedName>
    <definedName name="A_3" localSheetId="17">#REF!</definedName>
    <definedName name="A_3" localSheetId="11">#REF!</definedName>
    <definedName name="A_3" localSheetId="16">#REF!</definedName>
    <definedName name="A_3" localSheetId="10">#REF!</definedName>
    <definedName name="A_3" localSheetId="2">#REF!</definedName>
    <definedName name="A_3" localSheetId="37">#REF!</definedName>
    <definedName name="A_3" localSheetId="32">#REF!</definedName>
    <definedName name="A_3" localSheetId="33">#REF!</definedName>
    <definedName name="A_3" localSheetId="39">#REF!</definedName>
    <definedName name="A_3" localSheetId="34">#REF!</definedName>
    <definedName name="A_3" localSheetId="5">#REF!</definedName>
    <definedName name="A_3">#REF!</definedName>
    <definedName name="A_P_Brand_Identity_Advertising" localSheetId="12">#REF!</definedName>
    <definedName name="A_P_Brand_Identity_Advertising" localSheetId="13">#REF!</definedName>
    <definedName name="A_P_Brand_Identity_Advertising" localSheetId="7">#REF!</definedName>
    <definedName name="A_P_Brand_Identity_Advertising" localSheetId="14">#REF!</definedName>
    <definedName name="A_P_Brand_Identity_Advertising" localSheetId="8">#REF!</definedName>
    <definedName name="A_P_Brand_Identity_Advertising" localSheetId="15">#REF!</definedName>
    <definedName name="A_P_Brand_Identity_Advertising" localSheetId="9">#REF!</definedName>
    <definedName name="A_P_Brand_Identity_Advertising" localSheetId="17">#REF!</definedName>
    <definedName name="A_P_Brand_Identity_Advertising" localSheetId="11">#REF!</definedName>
    <definedName name="A_P_Brand_Identity_Advertising" localSheetId="16">#REF!</definedName>
    <definedName name="A_P_Brand_Identity_Advertising" localSheetId="10">#REF!</definedName>
    <definedName name="A_P_Brand_Identity_Advertising" localSheetId="2">#REF!</definedName>
    <definedName name="A_P_Brand_Identity_Advertising">#REF!</definedName>
    <definedName name="A_P_Direct_Marketing" localSheetId="12">#REF!</definedName>
    <definedName name="A_P_Direct_Marketing" localSheetId="13">#REF!</definedName>
    <definedName name="A_P_Direct_Marketing" localSheetId="7">#REF!</definedName>
    <definedName name="A_P_Direct_Marketing" localSheetId="14">#REF!</definedName>
    <definedName name="A_P_Direct_Marketing" localSheetId="8">#REF!</definedName>
    <definedName name="A_P_Direct_Marketing" localSheetId="15">#REF!</definedName>
    <definedName name="A_P_Direct_Marketing" localSheetId="9">#REF!</definedName>
    <definedName name="A_P_Direct_Marketing" localSheetId="17">#REF!</definedName>
    <definedName name="A_P_Direct_Marketing" localSheetId="11">#REF!</definedName>
    <definedName name="A_P_Direct_Marketing" localSheetId="16">#REF!</definedName>
    <definedName name="A_P_Direct_Marketing" localSheetId="10">#REF!</definedName>
    <definedName name="A_P_Direct_Marketing" localSheetId="2">#REF!</definedName>
    <definedName name="A_P_Direct_Marketing">#REF!</definedName>
    <definedName name="A_P_Lifestyle_Tours" localSheetId="12">#REF!</definedName>
    <definedName name="A_P_Lifestyle_Tours" localSheetId="13">#REF!</definedName>
    <definedName name="A_P_Lifestyle_Tours" localSheetId="7">#REF!</definedName>
    <definedName name="A_P_Lifestyle_Tours" localSheetId="14">#REF!</definedName>
    <definedName name="A_P_Lifestyle_Tours" localSheetId="8">#REF!</definedName>
    <definedName name="A_P_Lifestyle_Tours" localSheetId="15">#REF!</definedName>
    <definedName name="A_P_Lifestyle_Tours" localSheetId="9">#REF!</definedName>
    <definedName name="A_P_Lifestyle_Tours" localSheetId="17">#REF!</definedName>
    <definedName name="A_P_Lifestyle_Tours" localSheetId="11">#REF!</definedName>
    <definedName name="A_P_Lifestyle_Tours" localSheetId="16">#REF!</definedName>
    <definedName name="A_P_Lifestyle_Tours" localSheetId="10">#REF!</definedName>
    <definedName name="A_P_Lifestyle_Tours" localSheetId="2">#REF!</definedName>
    <definedName name="A_P_Lifestyle_Tours">#REF!</definedName>
    <definedName name="A_P_New_Media_Non_Trad_Ad" localSheetId="12">#REF!</definedName>
    <definedName name="A_P_New_Media_Non_Trad_Ad" localSheetId="13">#REF!</definedName>
    <definedName name="A_P_New_Media_Non_Trad_Ad" localSheetId="7">#REF!</definedName>
    <definedName name="A_P_New_Media_Non_Trad_Ad" localSheetId="14">#REF!</definedName>
    <definedName name="A_P_New_Media_Non_Trad_Ad" localSheetId="8">#REF!</definedName>
    <definedName name="A_P_New_Media_Non_Trad_Ad" localSheetId="15">#REF!</definedName>
    <definedName name="A_P_New_Media_Non_Trad_Ad" localSheetId="9">#REF!</definedName>
    <definedName name="A_P_New_Media_Non_Trad_Ad" localSheetId="17">#REF!</definedName>
    <definedName name="A_P_New_Media_Non_Trad_Ad" localSheetId="11">#REF!</definedName>
    <definedName name="A_P_New_Media_Non_Trad_Ad" localSheetId="16">#REF!</definedName>
    <definedName name="A_P_New_Media_Non_Trad_Ad" localSheetId="10">#REF!</definedName>
    <definedName name="A_P_New_Media_Non_Trad_Ad" localSheetId="2">#REF!</definedName>
    <definedName name="A_P_New_Media_Non_Trad_Ad">#REF!</definedName>
    <definedName name="A_P_On_E_Marketing" localSheetId="12">#REF!</definedName>
    <definedName name="A_P_On_E_Marketing" localSheetId="13">#REF!</definedName>
    <definedName name="A_P_On_E_Marketing" localSheetId="7">#REF!</definedName>
    <definedName name="A_P_On_E_Marketing" localSheetId="14">#REF!</definedName>
    <definedName name="A_P_On_E_Marketing" localSheetId="8">#REF!</definedName>
    <definedName name="A_P_On_E_Marketing" localSheetId="15">#REF!</definedName>
    <definedName name="A_P_On_E_Marketing" localSheetId="9">#REF!</definedName>
    <definedName name="A_P_On_E_Marketing" localSheetId="17">#REF!</definedName>
    <definedName name="A_P_On_E_Marketing" localSheetId="11">#REF!</definedName>
    <definedName name="A_P_On_E_Marketing" localSheetId="16">#REF!</definedName>
    <definedName name="A_P_On_E_Marketing" localSheetId="10">#REF!</definedName>
    <definedName name="A_P_On_E_Marketing" localSheetId="2">#REF!</definedName>
    <definedName name="A_P_On_E_Marketing">#REF!</definedName>
    <definedName name="A_P_On_Site_Collaterals" localSheetId="12">#REF!</definedName>
    <definedName name="A_P_On_Site_Collaterals" localSheetId="13">#REF!</definedName>
    <definedName name="A_P_On_Site_Collaterals" localSheetId="7">#REF!</definedName>
    <definedName name="A_P_On_Site_Collaterals" localSheetId="14">#REF!</definedName>
    <definedName name="A_P_On_Site_Collaterals" localSheetId="8">#REF!</definedName>
    <definedName name="A_P_On_Site_Collaterals" localSheetId="15">#REF!</definedName>
    <definedName name="A_P_On_Site_Collaterals" localSheetId="9">#REF!</definedName>
    <definedName name="A_P_On_Site_Collaterals" localSheetId="17">#REF!</definedName>
    <definedName name="A_P_On_Site_Collaterals" localSheetId="11">#REF!</definedName>
    <definedName name="A_P_On_Site_Collaterals" localSheetId="16">#REF!</definedName>
    <definedName name="A_P_On_Site_Collaterals" localSheetId="10">#REF!</definedName>
    <definedName name="A_P_On_Site_Collaterals" localSheetId="2">#REF!</definedName>
    <definedName name="A_P_On_Site_Collaterals">#REF!</definedName>
    <definedName name="A_P_Outdoor_Advertising" localSheetId="12">#REF!</definedName>
    <definedName name="A_P_Outdoor_Advertising" localSheetId="13">#REF!</definedName>
    <definedName name="A_P_Outdoor_Advertising" localSheetId="7">#REF!</definedName>
    <definedName name="A_P_Outdoor_Advertising" localSheetId="14">#REF!</definedName>
    <definedName name="A_P_Outdoor_Advertising" localSheetId="8">#REF!</definedName>
    <definedName name="A_P_Outdoor_Advertising" localSheetId="15">#REF!</definedName>
    <definedName name="A_P_Outdoor_Advertising" localSheetId="9">#REF!</definedName>
    <definedName name="A_P_Outdoor_Advertising" localSheetId="17">#REF!</definedName>
    <definedName name="A_P_Outdoor_Advertising" localSheetId="11">#REF!</definedName>
    <definedName name="A_P_Outdoor_Advertising" localSheetId="16">#REF!</definedName>
    <definedName name="A_P_Outdoor_Advertising" localSheetId="10">#REF!</definedName>
    <definedName name="A_P_Outdoor_Advertising" localSheetId="2">#REF!</definedName>
    <definedName name="A_P_Outdoor_Advertising">#REF!</definedName>
    <definedName name="A_P_Print_Advertising" localSheetId="12">#REF!</definedName>
    <definedName name="A_P_Print_Advertising" localSheetId="13">#REF!</definedName>
    <definedName name="A_P_Print_Advertising" localSheetId="7">#REF!</definedName>
    <definedName name="A_P_Print_Advertising" localSheetId="14">#REF!</definedName>
    <definedName name="A_P_Print_Advertising" localSheetId="8">#REF!</definedName>
    <definedName name="A_P_Print_Advertising" localSheetId="15">#REF!</definedName>
    <definedName name="A_P_Print_Advertising" localSheetId="9">#REF!</definedName>
    <definedName name="A_P_Print_Advertising" localSheetId="17">#REF!</definedName>
    <definedName name="A_P_Print_Advertising" localSheetId="11">#REF!</definedName>
    <definedName name="A_P_Print_Advertising" localSheetId="16">#REF!</definedName>
    <definedName name="A_P_Print_Advertising" localSheetId="10">#REF!</definedName>
    <definedName name="A_P_Print_Advertising" localSheetId="2">#REF!</definedName>
    <definedName name="A_P_Print_Advertising">#REF!</definedName>
    <definedName name="A_P_Radio_Advertising" localSheetId="12">#REF!</definedName>
    <definedName name="A_P_Radio_Advertising" localSheetId="13">#REF!</definedName>
    <definedName name="A_P_Radio_Advertising" localSheetId="7">#REF!</definedName>
    <definedName name="A_P_Radio_Advertising" localSheetId="14">#REF!</definedName>
    <definedName name="A_P_Radio_Advertising" localSheetId="8">#REF!</definedName>
    <definedName name="A_P_Radio_Advertising" localSheetId="15">#REF!</definedName>
    <definedName name="A_P_Radio_Advertising" localSheetId="9">#REF!</definedName>
    <definedName name="A_P_Radio_Advertising" localSheetId="17">#REF!</definedName>
    <definedName name="A_P_Radio_Advertising" localSheetId="11">#REF!</definedName>
    <definedName name="A_P_Radio_Advertising" localSheetId="16">#REF!</definedName>
    <definedName name="A_P_Radio_Advertising" localSheetId="10">#REF!</definedName>
    <definedName name="A_P_Radio_Advertising" localSheetId="2">#REF!</definedName>
    <definedName name="A_P_Radio_Advertising">#REF!</definedName>
    <definedName name="A_P_Sales_Materials_Collaterals" localSheetId="12">#REF!</definedName>
    <definedName name="A_P_Sales_Materials_Collaterals" localSheetId="13">#REF!</definedName>
    <definedName name="A_P_Sales_Materials_Collaterals" localSheetId="7">#REF!</definedName>
    <definedName name="A_P_Sales_Materials_Collaterals" localSheetId="14">#REF!</definedName>
    <definedName name="A_P_Sales_Materials_Collaterals" localSheetId="8">#REF!</definedName>
    <definedName name="A_P_Sales_Materials_Collaterals" localSheetId="15">#REF!</definedName>
    <definedName name="A_P_Sales_Materials_Collaterals" localSheetId="9">#REF!</definedName>
    <definedName name="A_P_Sales_Materials_Collaterals" localSheetId="17">#REF!</definedName>
    <definedName name="A_P_Sales_Materials_Collaterals" localSheetId="11">#REF!</definedName>
    <definedName name="A_P_Sales_Materials_Collaterals" localSheetId="16">#REF!</definedName>
    <definedName name="A_P_Sales_Materials_Collaterals" localSheetId="10">#REF!</definedName>
    <definedName name="A_P_Sales_Materials_Collaterals" localSheetId="2">#REF!</definedName>
    <definedName name="A_P_Sales_Materials_Collaterals">#REF!</definedName>
    <definedName name="A_P_TV_Advertising" localSheetId="12">#REF!</definedName>
    <definedName name="A_P_TV_Advertising" localSheetId="13">#REF!</definedName>
    <definedName name="A_P_TV_Advertising" localSheetId="7">#REF!</definedName>
    <definedName name="A_P_TV_Advertising" localSheetId="14">#REF!</definedName>
    <definedName name="A_P_TV_Advertising" localSheetId="8">#REF!</definedName>
    <definedName name="A_P_TV_Advertising" localSheetId="15">#REF!</definedName>
    <definedName name="A_P_TV_Advertising" localSheetId="9">#REF!</definedName>
    <definedName name="A_P_TV_Advertising" localSheetId="17">#REF!</definedName>
    <definedName name="A_P_TV_Advertising" localSheetId="11">#REF!</definedName>
    <definedName name="A_P_TV_Advertising" localSheetId="16">#REF!</definedName>
    <definedName name="A_P_TV_Advertising" localSheetId="10">#REF!</definedName>
    <definedName name="A_P_TV_Advertising" localSheetId="2">#REF!</definedName>
    <definedName name="A_P_TV_Advertising">#REF!</definedName>
    <definedName name="aaaa">[3]CRITERIA1!$D$2</definedName>
    <definedName name="aaaa_12">[4]CRITERIA1!$D$2</definedName>
    <definedName name="aaaaa">[3]CRITERIA3!$B$18</definedName>
    <definedName name="aaaaa_12">[4]CRITERIA3!$B$18</definedName>
    <definedName name="aaaaaa">[3]CRITERIA3!$B$20</definedName>
    <definedName name="aaaaaa_12">[4]CRITERIA3!$B$20</definedName>
    <definedName name="aaaaaaaaaaaa">'[5]tax-ss'!$B$51</definedName>
    <definedName name="AdPromo" localSheetId="2">[6]Assumptions!$E$77</definedName>
    <definedName name="AdPromo">[7]Assumptions!$E$77</definedName>
    <definedName name="ALlan" localSheetId="46">#REF!</definedName>
    <definedName name="ALlan" localSheetId="40">#REF!</definedName>
    <definedName name="ALlan" localSheetId="47">#REF!</definedName>
    <definedName name="ALlan" localSheetId="41">#REF!</definedName>
    <definedName name="ALlan" localSheetId="48">#REF!</definedName>
    <definedName name="ALlan" localSheetId="42">#REF!</definedName>
    <definedName name="ALlan" localSheetId="49">#REF!</definedName>
    <definedName name="ALlan" localSheetId="43">#REF!</definedName>
    <definedName name="ALlan" localSheetId="50">#REF!</definedName>
    <definedName name="ALlan" localSheetId="44">#REF!</definedName>
    <definedName name="ALlan" localSheetId="24">#REF!</definedName>
    <definedName name="ALlan" localSheetId="25">#REF!</definedName>
    <definedName name="ALlan" localSheetId="19">#REF!</definedName>
    <definedName name="ALlan" localSheetId="26">#REF!</definedName>
    <definedName name="ALlan" localSheetId="20">#REF!</definedName>
    <definedName name="ALlan" localSheetId="27">#REF!</definedName>
    <definedName name="ALlan" localSheetId="21">#REF!</definedName>
    <definedName name="ALlan" localSheetId="28">#REF!</definedName>
    <definedName name="ALlan" localSheetId="22">#REF!</definedName>
    <definedName name="ALlan" localSheetId="29">#REF!</definedName>
    <definedName name="ALlan" localSheetId="23">#REF!</definedName>
    <definedName name="ALlan" localSheetId="12">#REF!</definedName>
    <definedName name="ALlan" localSheetId="6">#REF!</definedName>
    <definedName name="ALlan" localSheetId="13">#REF!</definedName>
    <definedName name="ALlan" localSheetId="7">#REF!</definedName>
    <definedName name="ALlan" localSheetId="14">#REF!</definedName>
    <definedName name="ALlan" localSheetId="8">#REF!</definedName>
    <definedName name="ALlan" localSheetId="15">#REF!</definedName>
    <definedName name="ALlan" localSheetId="9">#REF!</definedName>
    <definedName name="ALlan" localSheetId="17">#REF!</definedName>
    <definedName name="ALlan" localSheetId="11">#REF!</definedName>
    <definedName name="ALlan" localSheetId="16">#REF!</definedName>
    <definedName name="ALlan" localSheetId="10">#REF!</definedName>
    <definedName name="ALlan" localSheetId="2">#REF!</definedName>
    <definedName name="ALlan" localSheetId="37">#REF!</definedName>
    <definedName name="ALlan" localSheetId="32">#REF!</definedName>
    <definedName name="ALlan" localSheetId="33">#REF!</definedName>
    <definedName name="ALlan" localSheetId="39">#REF!</definedName>
    <definedName name="ALlan" localSheetId="34">#REF!</definedName>
    <definedName name="ALlan" localSheetId="5">#REF!</definedName>
    <definedName name="ALlan">#REF!</definedName>
    <definedName name="ALLOW" localSheetId="12">#REF!</definedName>
    <definedName name="ALLOW" localSheetId="13">#REF!</definedName>
    <definedName name="ALLOW" localSheetId="7">#REF!</definedName>
    <definedName name="ALLOW" localSheetId="14">#REF!</definedName>
    <definedName name="ALLOW" localSheetId="8">#REF!</definedName>
    <definedName name="ALLOW" localSheetId="15">#REF!</definedName>
    <definedName name="ALLOW" localSheetId="9">#REF!</definedName>
    <definedName name="ALLOW" localSheetId="17">#REF!</definedName>
    <definedName name="ALLOW" localSheetId="11">#REF!</definedName>
    <definedName name="ALLOW" localSheetId="16">#REF!</definedName>
    <definedName name="ALLOW" localSheetId="10">#REF!</definedName>
    <definedName name="ALLOW" localSheetId="2">#REF!</definedName>
    <definedName name="ALLOW">#REF!</definedName>
    <definedName name="ann_12">[8]CRITERIA3!$L$4</definedName>
    <definedName name="annual_loan">[9]loans!$A$1:$H$57</definedName>
    <definedName name="antonio">[10]CRITERIA2!$J$3</definedName>
    <definedName name="antonio_12">[8]CRITERIA2!$J$3</definedName>
    <definedName name="AP_110">[11]AP110!$A$1:$F$50</definedName>
    <definedName name="AREA" localSheetId="12">#REF!</definedName>
    <definedName name="AREA" localSheetId="13">#REF!</definedName>
    <definedName name="AREA" localSheetId="7">#REF!</definedName>
    <definedName name="AREA" localSheetId="14">#REF!</definedName>
    <definedName name="AREA" localSheetId="8">#REF!</definedName>
    <definedName name="AREA" localSheetId="15">#REF!</definedName>
    <definedName name="AREA" localSheetId="9">#REF!</definedName>
    <definedName name="AREA" localSheetId="17">#REF!</definedName>
    <definedName name="AREA" localSheetId="11">#REF!</definedName>
    <definedName name="AREA" localSheetId="16">#REF!</definedName>
    <definedName name="AREA" localSheetId="10">#REF!</definedName>
    <definedName name="AREA" localSheetId="2">#REF!</definedName>
    <definedName name="AREA">#REF!</definedName>
    <definedName name="AREA_INTL" localSheetId="12">#REF!</definedName>
    <definedName name="AREA_INTL" localSheetId="13">#REF!</definedName>
    <definedName name="AREA_INTL" localSheetId="7">#REF!</definedName>
    <definedName name="AREA_INTL" localSheetId="14">#REF!</definedName>
    <definedName name="AREA_INTL" localSheetId="8">#REF!</definedName>
    <definedName name="AREA_INTL" localSheetId="15">#REF!</definedName>
    <definedName name="AREA_INTL" localSheetId="9">#REF!</definedName>
    <definedName name="AREA_INTL" localSheetId="17">#REF!</definedName>
    <definedName name="AREA_INTL" localSheetId="11">#REF!</definedName>
    <definedName name="AREA_INTL" localSheetId="16">#REF!</definedName>
    <definedName name="AREA_INTL" localSheetId="10">#REF!</definedName>
    <definedName name="AREA_INTL" localSheetId="2">#REF!</definedName>
    <definedName name="AREA_INTL">#REF!</definedName>
    <definedName name="ASSIGNEE" localSheetId="12">'[12]insurance dtb'!#REF!</definedName>
    <definedName name="ASSIGNEE" localSheetId="13">'[12]insurance dtb'!#REF!</definedName>
    <definedName name="ASSIGNEE" localSheetId="7">'[12]insurance dtb'!#REF!</definedName>
    <definedName name="ASSIGNEE" localSheetId="14">'[12]insurance dtb'!#REF!</definedName>
    <definedName name="ASSIGNEE" localSheetId="8">'[12]insurance dtb'!#REF!</definedName>
    <definedName name="ASSIGNEE" localSheetId="15">'[12]insurance dtb'!#REF!</definedName>
    <definedName name="ASSIGNEE" localSheetId="9">'[12]insurance dtb'!#REF!</definedName>
    <definedName name="ASSIGNEE" localSheetId="17">'[12]insurance dtb'!#REF!</definedName>
    <definedName name="ASSIGNEE" localSheetId="11">'[12]insurance dtb'!#REF!</definedName>
    <definedName name="ASSIGNEE" localSheetId="16">'[12]insurance dtb'!#REF!</definedName>
    <definedName name="ASSIGNEE" localSheetId="10">'[12]insurance dtb'!#REF!</definedName>
    <definedName name="ASSIGNEE" localSheetId="2">'[12]insurance dtb'!#REF!</definedName>
    <definedName name="ASSIGNEE">'[12]insurance dtb'!#REF!</definedName>
    <definedName name="ASSIGNEE1" localSheetId="12">'[12]car reg dbase'!#REF!</definedName>
    <definedName name="ASSIGNEE1" localSheetId="13">'[12]car reg dbase'!#REF!</definedName>
    <definedName name="ASSIGNEE1" localSheetId="7">'[12]car reg dbase'!#REF!</definedName>
    <definedName name="ASSIGNEE1" localSheetId="14">'[12]car reg dbase'!#REF!</definedName>
    <definedName name="ASSIGNEE1" localSheetId="8">'[12]car reg dbase'!#REF!</definedName>
    <definedName name="ASSIGNEE1" localSheetId="15">'[12]car reg dbase'!#REF!</definedName>
    <definedName name="ASSIGNEE1" localSheetId="9">'[12]car reg dbase'!#REF!</definedName>
    <definedName name="ASSIGNEE1" localSheetId="17">'[12]car reg dbase'!#REF!</definedName>
    <definedName name="ASSIGNEE1" localSheetId="11">'[12]car reg dbase'!#REF!</definedName>
    <definedName name="ASSIGNEE1" localSheetId="16">'[12]car reg dbase'!#REF!</definedName>
    <definedName name="ASSIGNEE1" localSheetId="10">'[12]car reg dbase'!#REF!</definedName>
    <definedName name="ASSIGNEE1" localSheetId="2">'[12]car reg dbase'!#REF!</definedName>
    <definedName name="ASSIGNEE1">'[12]car reg dbase'!#REF!</definedName>
    <definedName name="ASSIGNEE2" localSheetId="12">'[12]Rep-car dtb'!#REF!</definedName>
    <definedName name="ASSIGNEE2" localSheetId="13">'[12]Rep-car dtb'!#REF!</definedName>
    <definedName name="ASSIGNEE2" localSheetId="7">'[12]Rep-car dtb'!#REF!</definedName>
    <definedName name="ASSIGNEE2" localSheetId="14">'[12]Rep-car dtb'!#REF!</definedName>
    <definedName name="ASSIGNEE2" localSheetId="8">'[12]Rep-car dtb'!#REF!</definedName>
    <definedName name="ASSIGNEE2" localSheetId="15">'[12]Rep-car dtb'!#REF!</definedName>
    <definedName name="ASSIGNEE2" localSheetId="9">'[12]Rep-car dtb'!#REF!</definedName>
    <definedName name="ASSIGNEE2" localSheetId="17">'[12]Rep-car dtb'!#REF!</definedName>
    <definedName name="ASSIGNEE2" localSheetId="11">'[12]Rep-car dtb'!#REF!</definedName>
    <definedName name="ASSIGNEE2" localSheetId="16">'[12]Rep-car dtb'!#REF!</definedName>
    <definedName name="ASSIGNEE2" localSheetId="10">'[12]Rep-car dtb'!#REF!</definedName>
    <definedName name="ASSIGNEE2" localSheetId="2">'[12]Rep-car dtb'!#REF!</definedName>
    <definedName name="ASSIGNEE2">'[12]Rep-car dtb'!#REF!</definedName>
    <definedName name="B" localSheetId="46">#REF!</definedName>
    <definedName name="B" localSheetId="40">#REF!</definedName>
    <definedName name="B" localSheetId="47">#REF!</definedName>
    <definedName name="B" localSheetId="41">#REF!</definedName>
    <definedName name="B" localSheetId="48">#REF!</definedName>
    <definedName name="B" localSheetId="42">#REF!</definedName>
    <definedName name="B" localSheetId="49">#REF!</definedName>
    <definedName name="B" localSheetId="43">#REF!</definedName>
    <definedName name="B" localSheetId="50">#REF!</definedName>
    <definedName name="B" localSheetId="44">#REF!</definedName>
    <definedName name="B" localSheetId="24">#REF!</definedName>
    <definedName name="B" localSheetId="25">#REF!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 localSheetId="23">#REF!</definedName>
    <definedName name="B" localSheetId="12">#REF!</definedName>
    <definedName name="B" localSheetId="6">#REF!</definedName>
    <definedName name="B" localSheetId="13">#REF!</definedName>
    <definedName name="B" localSheetId="7">#REF!</definedName>
    <definedName name="B" localSheetId="14">#REF!</definedName>
    <definedName name="B" localSheetId="8">#REF!</definedName>
    <definedName name="B" localSheetId="15">#REF!</definedName>
    <definedName name="B" localSheetId="9">#REF!</definedName>
    <definedName name="B" localSheetId="17">#REF!</definedName>
    <definedName name="B" localSheetId="11">#REF!</definedName>
    <definedName name="B" localSheetId="16">#REF!</definedName>
    <definedName name="B" localSheetId="10">#REF!</definedName>
    <definedName name="B" localSheetId="2">#REF!</definedName>
    <definedName name="B" localSheetId="37">#REF!</definedName>
    <definedName name="B" localSheetId="32">#REF!</definedName>
    <definedName name="B" localSheetId="33">#REF!</definedName>
    <definedName name="B" localSheetId="39">#REF!</definedName>
    <definedName name="B" localSheetId="34">#REF!</definedName>
    <definedName name="B" localSheetId="5">#REF!</definedName>
    <definedName name="B">#REF!</definedName>
    <definedName name="BALA" localSheetId="46">[7]Assumptions!#REF!</definedName>
    <definedName name="BALA" localSheetId="40">[7]Assumptions!#REF!</definedName>
    <definedName name="BALA" localSheetId="47">[7]Assumptions!#REF!</definedName>
    <definedName name="BALA" localSheetId="41">[7]Assumptions!#REF!</definedName>
    <definedName name="BALA" localSheetId="48">[7]Assumptions!#REF!</definedName>
    <definedName name="BALA" localSheetId="42">[7]Assumptions!#REF!</definedName>
    <definedName name="BALA" localSheetId="49">[7]Assumptions!#REF!</definedName>
    <definedName name="BALA" localSheetId="43">[7]Assumptions!#REF!</definedName>
    <definedName name="BALA" localSheetId="50">[7]Assumptions!#REF!</definedName>
    <definedName name="BALA" localSheetId="44">[7]Assumptions!#REF!</definedName>
    <definedName name="BALA" localSheetId="24">[7]Assumptions!#REF!</definedName>
    <definedName name="BALA" localSheetId="25">[7]Assumptions!#REF!</definedName>
    <definedName name="BALA" localSheetId="19">[7]Assumptions!#REF!</definedName>
    <definedName name="BALA" localSheetId="26">[7]Assumptions!#REF!</definedName>
    <definedName name="BALA" localSheetId="20">[7]Assumptions!#REF!</definedName>
    <definedName name="BALA" localSheetId="27">[7]Assumptions!#REF!</definedName>
    <definedName name="BALA" localSheetId="21">[7]Assumptions!#REF!</definedName>
    <definedName name="BALA" localSheetId="28">[7]Assumptions!#REF!</definedName>
    <definedName name="BALA" localSheetId="22">[7]Assumptions!#REF!</definedName>
    <definedName name="BALA" localSheetId="29">[7]Assumptions!#REF!</definedName>
    <definedName name="BALA" localSheetId="23">[7]Assumptions!#REF!</definedName>
    <definedName name="BALA" localSheetId="12">[7]Assumptions!#REF!</definedName>
    <definedName name="BALA" localSheetId="6">[7]Assumptions!#REF!</definedName>
    <definedName name="BALA" localSheetId="13">[7]Assumptions!#REF!</definedName>
    <definedName name="BALA" localSheetId="7">[7]Assumptions!#REF!</definedName>
    <definedName name="BALA" localSheetId="14">[7]Assumptions!#REF!</definedName>
    <definedName name="BALA" localSheetId="8">[7]Assumptions!#REF!</definedName>
    <definedName name="BALA" localSheetId="15">[7]Assumptions!#REF!</definedName>
    <definedName name="BALA" localSheetId="9">[7]Assumptions!#REF!</definedName>
    <definedName name="BALA" localSheetId="17">[7]Assumptions!#REF!</definedName>
    <definedName name="BALA" localSheetId="11">[7]Assumptions!#REF!</definedName>
    <definedName name="BALA" localSheetId="16">[7]Assumptions!#REF!</definedName>
    <definedName name="BALA" localSheetId="10">[7]Assumptions!#REF!</definedName>
    <definedName name="BALA" localSheetId="2">[6]Assumptions!#REF!</definedName>
    <definedName name="BALA" localSheetId="37">[7]Assumptions!#REF!</definedName>
    <definedName name="BALA" localSheetId="32">[7]Assumptions!#REF!</definedName>
    <definedName name="BALA" localSheetId="33">[7]Assumptions!#REF!</definedName>
    <definedName name="BALA" localSheetId="39">[7]Assumptions!#REF!</definedName>
    <definedName name="BALA" localSheetId="34">[7]Assumptions!#REF!</definedName>
    <definedName name="BALA" localSheetId="5">[7]Assumptions!#REF!</definedName>
    <definedName name="BALA">[7]Assumptions!#REF!</definedName>
    <definedName name="balan_12">[13]CRITERIA2!$B$15</definedName>
    <definedName name="BaseNPV" localSheetId="46">#REF!</definedName>
    <definedName name="BaseNPV" localSheetId="40">#REF!</definedName>
    <definedName name="BaseNPV" localSheetId="47">#REF!</definedName>
    <definedName name="BaseNPV" localSheetId="41">#REF!</definedName>
    <definedName name="BaseNPV" localSheetId="48">#REF!</definedName>
    <definedName name="BaseNPV" localSheetId="42">#REF!</definedName>
    <definedName name="BaseNPV" localSheetId="49">#REF!</definedName>
    <definedName name="BaseNPV" localSheetId="43">#REF!</definedName>
    <definedName name="BaseNPV" localSheetId="50">#REF!</definedName>
    <definedName name="BaseNPV" localSheetId="44">#REF!</definedName>
    <definedName name="BaseNPV" localSheetId="24">#REF!</definedName>
    <definedName name="BaseNPV" localSheetId="25">#REF!</definedName>
    <definedName name="BaseNPV" localSheetId="19">#REF!</definedName>
    <definedName name="BaseNPV" localSheetId="26">#REF!</definedName>
    <definedName name="BaseNPV" localSheetId="20">#REF!</definedName>
    <definedName name="BaseNPV" localSheetId="27">#REF!</definedName>
    <definedName name="BaseNPV" localSheetId="21">#REF!</definedName>
    <definedName name="BaseNPV" localSheetId="28">#REF!</definedName>
    <definedName name="BaseNPV" localSheetId="22">#REF!</definedName>
    <definedName name="BaseNPV" localSheetId="29">#REF!</definedName>
    <definedName name="BaseNPV" localSheetId="23">#REF!</definedName>
    <definedName name="BaseNPV" localSheetId="12">#REF!</definedName>
    <definedName name="BaseNPV" localSheetId="6">#REF!</definedName>
    <definedName name="BaseNPV" localSheetId="13">#REF!</definedName>
    <definedName name="BaseNPV" localSheetId="7">#REF!</definedName>
    <definedName name="BaseNPV" localSheetId="14">#REF!</definedName>
    <definedName name="BaseNPV" localSheetId="8">#REF!</definedName>
    <definedName name="BaseNPV" localSheetId="15">#REF!</definedName>
    <definedName name="BaseNPV" localSheetId="9">#REF!</definedName>
    <definedName name="BaseNPV" localSheetId="17">#REF!</definedName>
    <definedName name="BaseNPV" localSheetId="11">#REF!</definedName>
    <definedName name="BaseNPV" localSheetId="16">#REF!</definedName>
    <definedName name="BaseNPV" localSheetId="10">#REF!</definedName>
    <definedName name="BaseNPV" localSheetId="2">#REF!</definedName>
    <definedName name="BaseNPV" localSheetId="37">#REF!</definedName>
    <definedName name="BaseNPV" localSheetId="32">#REF!</definedName>
    <definedName name="BaseNPV" localSheetId="33">#REF!</definedName>
    <definedName name="BaseNPV" localSheetId="39">#REF!</definedName>
    <definedName name="BaseNPV" localSheetId="34">#REF!</definedName>
    <definedName name="BaseNPV" localSheetId="5">#REF!</definedName>
    <definedName name="BaseNPV">#REF!</definedName>
    <definedName name="BaseNPV_1" localSheetId="46">#REF!</definedName>
    <definedName name="BaseNPV_1" localSheetId="40">#REF!</definedName>
    <definedName name="BaseNPV_1" localSheetId="47">#REF!</definedName>
    <definedName name="BaseNPV_1" localSheetId="41">#REF!</definedName>
    <definedName name="BaseNPV_1" localSheetId="48">#REF!</definedName>
    <definedName name="BaseNPV_1" localSheetId="42">#REF!</definedName>
    <definedName name="BaseNPV_1" localSheetId="49">#REF!</definedName>
    <definedName name="BaseNPV_1" localSheetId="43">#REF!</definedName>
    <definedName name="BaseNPV_1" localSheetId="50">#REF!</definedName>
    <definedName name="BaseNPV_1" localSheetId="44">#REF!</definedName>
    <definedName name="BaseNPV_1" localSheetId="24">#REF!</definedName>
    <definedName name="BaseNPV_1" localSheetId="25">#REF!</definedName>
    <definedName name="BaseNPV_1" localSheetId="19">#REF!</definedName>
    <definedName name="BaseNPV_1" localSheetId="26">#REF!</definedName>
    <definedName name="BaseNPV_1" localSheetId="20">#REF!</definedName>
    <definedName name="BaseNPV_1" localSheetId="27">#REF!</definedName>
    <definedName name="BaseNPV_1" localSheetId="21">#REF!</definedName>
    <definedName name="BaseNPV_1" localSheetId="28">#REF!</definedName>
    <definedName name="BaseNPV_1" localSheetId="22">#REF!</definedName>
    <definedName name="BaseNPV_1" localSheetId="29">#REF!</definedName>
    <definedName name="BaseNPV_1" localSheetId="23">#REF!</definedName>
    <definedName name="BaseNPV_1" localSheetId="12">#REF!</definedName>
    <definedName name="BaseNPV_1" localSheetId="6">#REF!</definedName>
    <definedName name="BaseNPV_1" localSheetId="13">#REF!</definedName>
    <definedName name="BaseNPV_1" localSheetId="7">#REF!</definedName>
    <definedName name="BaseNPV_1" localSheetId="14">#REF!</definedName>
    <definedName name="BaseNPV_1" localSheetId="8">#REF!</definedName>
    <definedName name="BaseNPV_1" localSheetId="15">#REF!</definedName>
    <definedName name="BaseNPV_1" localSheetId="9">#REF!</definedName>
    <definedName name="BaseNPV_1" localSheetId="17">#REF!</definedName>
    <definedName name="BaseNPV_1" localSheetId="11">#REF!</definedName>
    <definedName name="BaseNPV_1" localSheetId="16">#REF!</definedName>
    <definedName name="BaseNPV_1" localSheetId="10">#REF!</definedName>
    <definedName name="BaseNPV_1" localSheetId="2">#REF!</definedName>
    <definedName name="BaseNPV_1" localSheetId="37">#REF!</definedName>
    <definedName name="BaseNPV_1" localSheetId="32">#REF!</definedName>
    <definedName name="BaseNPV_1" localSheetId="33">#REF!</definedName>
    <definedName name="BaseNPV_1" localSheetId="39">#REF!</definedName>
    <definedName name="BaseNPV_1" localSheetId="34">#REF!</definedName>
    <definedName name="BaseNPV_1" localSheetId="5">#REF!</definedName>
    <definedName name="BaseNPV_1">#REF!</definedName>
    <definedName name="bbbbb_12">[4]CRITERIA1!$B$4</definedName>
    <definedName name="Before_Turnaround">[14]SAD!$E$36</definedName>
    <definedName name="bin">[15]CRITERIA1!$L$3</definedName>
    <definedName name="bin_12">[13]CRITERIA1!$L$3</definedName>
    <definedName name="bkon">'[5]tax-ss'!$Q$7:$Q$37</definedName>
    <definedName name="blk_l0t" localSheetId="46">#REF!</definedName>
    <definedName name="blk_l0t" localSheetId="40">#REF!</definedName>
    <definedName name="blk_l0t" localSheetId="47">#REF!</definedName>
    <definedName name="blk_l0t" localSheetId="41">#REF!</definedName>
    <definedName name="blk_l0t" localSheetId="48">#REF!</definedName>
    <definedName name="blk_l0t" localSheetId="42">#REF!</definedName>
    <definedName name="blk_l0t" localSheetId="49">#REF!</definedName>
    <definedName name="blk_l0t" localSheetId="43">#REF!</definedName>
    <definedName name="blk_l0t" localSheetId="50">#REF!</definedName>
    <definedName name="blk_l0t" localSheetId="44">#REF!</definedName>
    <definedName name="blk_l0t" localSheetId="24">#REF!</definedName>
    <definedName name="blk_l0t" localSheetId="25">#REF!</definedName>
    <definedName name="blk_l0t" localSheetId="19">#REF!</definedName>
    <definedName name="blk_l0t" localSheetId="26">#REF!</definedName>
    <definedName name="blk_l0t" localSheetId="20">#REF!</definedName>
    <definedName name="blk_l0t" localSheetId="27">#REF!</definedName>
    <definedName name="blk_l0t" localSheetId="21">#REF!</definedName>
    <definedName name="blk_l0t" localSheetId="28">#REF!</definedName>
    <definedName name="blk_l0t" localSheetId="22">#REF!</definedName>
    <definedName name="blk_l0t" localSheetId="29">#REF!</definedName>
    <definedName name="blk_l0t" localSheetId="23">#REF!</definedName>
    <definedName name="blk_l0t" localSheetId="12">#REF!</definedName>
    <definedName name="blk_l0t" localSheetId="6">#REF!</definedName>
    <definedName name="blk_l0t" localSheetId="13">#REF!</definedName>
    <definedName name="blk_l0t" localSheetId="7">#REF!</definedName>
    <definedName name="blk_l0t" localSheetId="14">#REF!</definedName>
    <definedName name="blk_l0t" localSheetId="8">#REF!</definedName>
    <definedName name="blk_l0t" localSheetId="15">#REF!</definedName>
    <definedName name="blk_l0t" localSheetId="9">#REF!</definedName>
    <definedName name="blk_l0t" localSheetId="17">#REF!</definedName>
    <definedName name="blk_l0t" localSheetId="11">#REF!</definedName>
    <definedName name="blk_l0t" localSheetId="16">#REF!</definedName>
    <definedName name="blk_l0t" localSheetId="10">#REF!</definedName>
    <definedName name="blk_l0t" localSheetId="2">#REF!</definedName>
    <definedName name="blk_l0t" localSheetId="37">#REF!</definedName>
    <definedName name="blk_l0t" localSheetId="32">#REF!</definedName>
    <definedName name="blk_l0t" localSheetId="33">#REF!</definedName>
    <definedName name="blk_l0t" localSheetId="39">#REF!</definedName>
    <definedName name="blk_l0t" localSheetId="34">#REF!</definedName>
    <definedName name="blk_l0t" localSheetId="5">#REF!</definedName>
    <definedName name="blk_l0t">#REF!</definedName>
    <definedName name="bread">[15]CRITERIA1!$B$1</definedName>
    <definedName name="bread_12">[13]CRITERIA1!$B$1</definedName>
    <definedName name="brother">[10]CRITERIA2!$L$3</definedName>
    <definedName name="brother_12">[8]CRITERIA2!$L$3</definedName>
    <definedName name="bv">'[16]equity summary'!$C$71:$C$72</definedName>
    <definedName name="cal_12">[13]CRITERIA2!$B$17</definedName>
    <definedName name="cancel">[10]CRITERIA3!$D$3</definedName>
    <definedName name="cancel_12">[8]CRITERIA3!$D$3</definedName>
    <definedName name="cand">[15]CRITERIA1!$D$4</definedName>
    <definedName name="cand_12">[13]CRITERIA1!$D$4</definedName>
    <definedName name="carplan" localSheetId="12">#REF!</definedName>
    <definedName name="carplan" localSheetId="13">#REF!</definedName>
    <definedName name="carplan" localSheetId="7">#REF!</definedName>
    <definedName name="carplan" localSheetId="14">#REF!</definedName>
    <definedName name="carplan" localSheetId="8">#REF!</definedName>
    <definedName name="carplan" localSheetId="15">#REF!</definedName>
    <definedName name="carplan" localSheetId="9">#REF!</definedName>
    <definedName name="carplan" localSheetId="17">#REF!</definedName>
    <definedName name="carplan" localSheetId="11">#REF!</definedName>
    <definedName name="carplan" localSheetId="16">#REF!</definedName>
    <definedName name="carplan" localSheetId="10">#REF!</definedName>
    <definedName name="carplan" localSheetId="2">#REF!</definedName>
    <definedName name="carplan">#REF!</definedName>
    <definedName name="carreg" localSheetId="12">#REF!</definedName>
    <definedName name="carreg" localSheetId="13">#REF!</definedName>
    <definedName name="carreg" localSheetId="7">#REF!</definedName>
    <definedName name="carreg" localSheetId="14">#REF!</definedName>
    <definedName name="carreg" localSheetId="8">#REF!</definedName>
    <definedName name="carreg" localSheetId="15">#REF!</definedName>
    <definedName name="carreg" localSheetId="9">#REF!</definedName>
    <definedName name="carreg" localSheetId="17">#REF!</definedName>
    <definedName name="carreg" localSheetId="11">#REF!</definedName>
    <definedName name="carreg" localSheetId="16">#REF!</definedName>
    <definedName name="carreg" localSheetId="10">#REF!</definedName>
    <definedName name="carreg" localSheetId="2">#REF!</definedName>
    <definedName name="carreg">#REF!</definedName>
    <definedName name="carregistration" localSheetId="12">'[12]car reg dbase'!#REF!</definedName>
    <definedName name="carregistration" localSheetId="13">'[12]car reg dbase'!#REF!</definedName>
    <definedName name="carregistration" localSheetId="7">'[12]car reg dbase'!#REF!</definedName>
    <definedName name="carregistration" localSheetId="14">'[12]car reg dbase'!#REF!</definedName>
    <definedName name="carregistration" localSheetId="8">'[12]car reg dbase'!#REF!</definedName>
    <definedName name="carregistration" localSheetId="15">'[12]car reg dbase'!#REF!</definedName>
    <definedName name="carregistration" localSheetId="9">'[12]car reg dbase'!#REF!</definedName>
    <definedName name="carregistration" localSheetId="17">'[12]car reg dbase'!#REF!</definedName>
    <definedName name="carregistration" localSheetId="11">'[12]car reg dbase'!#REF!</definedName>
    <definedName name="carregistration" localSheetId="16">'[12]car reg dbase'!#REF!</definedName>
    <definedName name="carregistration" localSheetId="10">'[12]car reg dbase'!#REF!</definedName>
    <definedName name="carregistration" localSheetId="2">'[12]car reg dbase'!#REF!</definedName>
    <definedName name="carregistration">'[12]car reg dbase'!#REF!</definedName>
    <definedName name="case_current" localSheetId="46">#REF!</definedName>
    <definedName name="case_current" localSheetId="40">#REF!</definedName>
    <definedName name="case_current" localSheetId="47">#REF!</definedName>
    <definedName name="case_current" localSheetId="41">#REF!</definedName>
    <definedName name="case_current" localSheetId="48">#REF!</definedName>
    <definedName name="case_current" localSheetId="42">#REF!</definedName>
    <definedName name="case_current" localSheetId="49">#REF!</definedName>
    <definedName name="case_current" localSheetId="43">#REF!</definedName>
    <definedName name="case_current" localSheetId="50">#REF!</definedName>
    <definedName name="case_current" localSheetId="44">#REF!</definedName>
    <definedName name="case_current" localSheetId="24">#REF!</definedName>
    <definedName name="case_current" localSheetId="25">#REF!</definedName>
    <definedName name="case_current" localSheetId="19">#REF!</definedName>
    <definedName name="case_current" localSheetId="26">#REF!</definedName>
    <definedName name="case_current" localSheetId="20">#REF!</definedName>
    <definedName name="case_current" localSheetId="27">#REF!</definedName>
    <definedName name="case_current" localSheetId="21">#REF!</definedName>
    <definedName name="case_current" localSheetId="28">#REF!</definedName>
    <definedName name="case_current" localSheetId="22">#REF!</definedName>
    <definedName name="case_current" localSheetId="29">#REF!</definedName>
    <definedName name="case_current" localSheetId="23">#REF!</definedName>
    <definedName name="case_current" localSheetId="12">#REF!</definedName>
    <definedName name="case_current" localSheetId="6">#REF!</definedName>
    <definedName name="case_current" localSheetId="13">#REF!</definedName>
    <definedName name="case_current" localSheetId="7">#REF!</definedName>
    <definedName name="case_current" localSheetId="14">#REF!</definedName>
    <definedName name="case_current" localSheetId="8">#REF!</definedName>
    <definedName name="case_current" localSheetId="15">#REF!</definedName>
    <definedName name="case_current" localSheetId="9">#REF!</definedName>
    <definedName name="case_current" localSheetId="17">#REF!</definedName>
    <definedName name="case_current" localSheetId="11">#REF!</definedName>
    <definedName name="case_current" localSheetId="16">#REF!</definedName>
    <definedName name="case_current" localSheetId="10">#REF!</definedName>
    <definedName name="case_current" localSheetId="2">#REF!</definedName>
    <definedName name="case_current" localSheetId="37">#REF!</definedName>
    <definedName name="case_current" localSheetId="32">#REF!</definedName>
    <definedName name="case_current" localSheetId="33">#REF!</definedName>
    <definedName name="case_current" localSheetId="39">#REF!</definedName>
    <definedName name="case_current" localSheetId="34">#REF!</definedName>
    <definedName name="case_current" localSheetId="5">#REF!</definedName>
    <definedName name="case_current">#REF!</definedName>
    <definedName name="case_current_1" localSheetId="46">#REF!</definedName>
    <definedName name="case_current_1" localSheetId="40">#REF!</definedName>
    <definedName name="case_current_1" localSheetId="47">#REF!</definedName>
    <definedName name="case_current_1" localSheetId="41">#REF!</definedName>
    <definedName name="case_current_1" localSheetId="48">#REF!</definedName>
    <definedName name="case_current_1" localSheetId="42">#REF!</definedName>
    <definedName name="case_current_1" localSheetId="49">#REF!</definedName>
    <definedName name="case_current_1" localSheetId="43">#REF!</definedName>
    <definedName name="case_current_1" localSheetId="50">#REF!</definedName>
    <definedName name="case_current_1" localSheetId="44">#REF!</definedName>
    <definedName name="case_current_1" localSheetId="24">#REF!</definedName>
    <definedName name="case_current_1" localSheetId="25">#REF!</definedName>
    <definedName name="case_current_1" localSheetId="19">#REF!</definedName>
    <definedName name="case_current_1" localSheetId="26">#REF!</definedName>
    <definedName name="case_current_1" localSheetId="20">#REF!</definedName>
    <definedName name="case_current_1" localSheetId="27">#REF!</definedName>
    <definedName name="case_current_1" localSheetId="21">#REF!</definedName>
    <definedName name="case_current_1" localSheetId="28">#REF!</definedName>
    <definedName name="case_current_1" localSheetId="22">#REF!</definedName>
    <definedName name="case_current_1" localSheetId="29">#REF!</definedName>
    <definedName name="case_current_1" localSheetId="23">#REF!</definedName>
    <definedName name="case_current_1" localSheetId="12">#REF!</definedName>
    <definedName name="case_current_1" localSheetId="6">#REF!</definedName>
    <definedName name="case_current_1" localSheetId="13">#REF!</definedName>
    <definedName name="case_current_1" localSheetId="7">#REF!</definedName>
    <definedName name="case_current_1" localSheetId="14">#REF!</definedName>
    <definedName name="case_current_1" localSheetId="8">#REF!</definedName>
    <definedName name="case_current_1" localSheetId="15">#REF!</definedName>
    <definedName name="case_current_1" localSheetId="9">#REF!</definedName>
    <definedName name="case_current_1" localSheetId="17">#REF!</definedName>
    <definedName name="case_current_1" localSheetId="11">#REF!</definedName>
    <definedName name="case_current_1" localSheetId="16">#REF!</definedName>
    <definedName name="case_current_1" localSheetId="10">#REF!</definedName>
    <definedName name="case_current_1" localSheetId="2">#REF!</definedName>
    <definedName name="case_current_1" localSheetId="37">#REF!</definedName>
    <definedName name="case_current_1" localSheetId="32">#REF!</definedName>
    <definedName name="case_current_1" localSheetId="33">#REF!</definedName>
    <definedName name="case_current_1" localSheetId="39">#REF!</definedName>
    <definedName name="case_current_1" localSheetId="34">#REF!</definedName>
    <definedName name="case_current_1" localSheetId="5">#REF!</definedName>
    <definedName name="case_current_1">#REF!</definedName>
    <definedName name="CASE_kwje" localSheetId="46">#REF!</definedName>
    <definedName name="CASE_kwje" localSheetId="40">#REF!</definedName>
    <definedName name="CASE_kwje" localSheetId="47">#REF!</definedName>
    <definedName name="CASE_kwje" localSheetId="41">#REF!</definedName>
    <definedName name="CASE_kwje" localSheetId="48">#REF!</definedName>
    <definedName name="CASE_kwje" localSheetId="42">#REF!</definedName>
    <definedName name="CASE_kwje" localSheetId="49">#REF!</definedName>
    <definedName name="CASE_kwje" localSheetId="43">#REF!</definedName>
    <definedName name="CASE_kwje" localSheetId="50">#REF!</definedName>
    <definedName name="CASE_kwje" localSheetId="44">#REF!</definedName>
    <definedName name="CASE_kwje" localSheetId="24">#REF!</definedName>
    <definedName name="CASE_kwje" localSheetId="25">#REF!</definedName>
    <definedName name="CASE_kwje" localSheetId="19">#REF!</definedName>
    <definedName name="CASE_kwje" localSheetId="26">#REF!</definedName>
    <definedName name="CASE_kwje" localSheetId="20">#REF!</definedName>
    <definedName name="CASE_kwje" localSheetId="27">#REF!</definedName>
    <definedName name="CASE_kwje" localSheetId="21">#REF!</definedName>
    <definedName name="CASE_kwje" localSheetId="28">#REF!</definedName>
    <definedName name="CASE_kwje" localSheetId="22">#REF!</definedName>
    <definedName name="CASE_kwje" localSheetId="29">#REF!</definedName>
    <definedName name="CASE_kwje" localSheetId="23">#REF!</definedName>
    <definedName name="CASE_kwje" localSheetId="12">#REF!</definedName>
    <definedName name="CASE_kwje" localSheetId="6">#REF!</definedName>
    <definedName name="CASE_kwje" localSheetId="13">#REF!</definedName>
    <definedName name="CASE_kwje" localSheetId="7">#REF!</definedName>
    <definedName name="CASE_kwje" localSheetId="14">#REF!</definedName>
    <definedName name="CASE_kwje" localSheetId="8">#REF!</definedName>
    <definedName name="CASE_kwje" localSheetId="15">#REF!</definedName>
    <definedName name="CASE_kwje" localSheetId="9">#REF!</definedName>
    <definedName name="CASE_kwje" localSheetId="17">#REF!</definedName>
    <definedName name="CASE_kwje" localSheetId="11">#REF!</definedName>
    <definedName name="CASE_kwje" localSheetId="16">#REF!</definedName>
    <definedName name="CASE_kwje" localSheetId="10">#REF!</definedName>
    <definedName name="CASE_kwje" localSheetId="2">#REF!</definedName>
    <definedName name="CASE_kwje" localSheetId="37">#REF!</definedName>
    <definedName name="CASE_kwje" localSheetId="32">#REF!</definedName>
    <definedName name="CASE_kwje" localSheetId="33">#REF!</definedName>
    <definedName name="CASE_kwje" localSheetId="39">#REF!</definedName>
    <definedName name="CASE_kwje" localSheetId="34">#REF!</definedName>
    <definedName name="CASE_kwje" localSheetId="5">#REF!</definedName>
    <definedName name="CASE_kwje">#REF!</definedName>
    <definedName name="case_max" localSheetId="46">#REF!</definedName>
    <definedName name="case_max" localSheetId="40">#REF!</definedName>
    <definedName name="case_max" localSheetId="47">#REF!</definedName>
    <definedName name="case_max" localSheetId="41">#REF!</definedName>
    <definedName name="case_max" localSheetId="48">#REF!</definedName>
    <definedName name="case_max" localSheetId="42">#REF!</definedName>
    <definedName name="case_max" localSheetId="49">#REF!</definedName>
    <definedName name="case_max" localSheetId="43">#REF!</definedName>
    <definedName name="case_max" localSheetId="50">#REF!</definedName>
    <definedName name="case_max" localSheetId="44">#REF!</definedName>
    <definedName name="case_max" localSheetId="24">#REF!</definedName>
    <definedName name="case_max" localSheetId="25">#REF!</definedName>
    <definedName name="case_max" localSheetId="19">#REF!</definedName>
    <definedName name="case_max" localSheetId="26">#REF!</definedName>
    <definedName name="case_max" localSheetId="20">#REF!</definedName>
    <definedName name="case_max" localSheetId="27">#REF!</definedName>
    <definedName name="case_max" localSheetId="21">#REF!</definedName>
    <definedName name="case_max" localSheetId="28">#REF!</definedName>
    <definedName name="case_max" localSheetId="22">#REF!</definedName>
    <definedName name="case_max" localSheetId="29">#REF!</definedName>
    <definedName name="case_max" localSheetId="23">#REF!</definedName>
    <definedName name="case_max" localSheetId="12">#REF!</definedName>
    <definedName name="case_max" localSheetId="6">#REF!</definedName>
    <definedName name="case_max" localSheetId="13">#REF!</definedName>
    <definedName name="case_max" localSheetId="7">#REF!</definedName>
    <definedName name="case_max" localSheetId="14">#REF!</definedName>
    <definedName name="case_max" localSheetId="8">#REF!</definedName>
    <definedName name="case_max" localSheetId="15">#REF!</definedName>
    <definedName name="case_max" localSheetId="9">#REF!</definedName>
    <definedName name="case_max" localSheetId="17">#REF!</definedName>
    <definedName name="case_max" localSheetId="11">#REF!</definedName>
    <definedName name="case_max" localSheetId="16">#REF!</definedName>
    <definedName name="case_max" localSheetId="10">#REF!</definedName>
    <definedName name="case_max" localSheetId="2">#REF!</definedName>
    <definedName name="case_max" localSheetId="37">#REF!</definedName>
    <definedName name="case_max" localSheetId="32">#REF!</definedName>
    <definedName name="case_max" localSheetId="33">#REF!</definedName>
    <definedName name="case_max" localSheetId="39">#REF!</definedName>
    <definedName name="case_max" localSheetId="34">#REF!</definedName>
    <definedName name="case_max" localSheetId="5">#REF!</definedName>
    <definedName name="case_max">#REF!</definedName>
    <definedName name="case_max_1" localSheetId="46">#REF!</definedName>
    <definedName name="case_max_1" localSheetId="40">#REF!</definedName>
    <definedName name="case_max_1" localSheetId="47">#REF!</definedName>
    <definedName name="case_max_1" localSheetId="41">#REF!</definedName>
    <definedName name="case_max_1" localSheetId="48">#REF!</definedName>
    <definedName name="case_max_1" localSheetId="42">#REF!</definedName>
    <definedName name="case_max_1" localSheetId="49">#REF!</definedName>
    <definedName name="case_max_1" localSheetId="43">#REF!</definedName>
    <definedName name="case_max_1" localSheetId="50">#REF!</definedName>
    <definedName name="case_max_1" localSheetId="44">#REF!</definedName>
    <definedName name="case_max_1" localSheetId="24">#REF!</definedName>
    <definedName name="case_max_1" localSheetId="25">#REF!</definedName>
    <definedName name="case_max_1" localSheetId="19">#REF!</definedName>
    <definedName name="case_max_1" localSheetId="26">#REF!</definedName>
    <definedName name="case_max_1" localSheetId="20">#REF!</definedName>
    <definedName name="case_max_1" localSheetId="27">#REF!</definedName>
    <definedName name="case_max_1" localSheetId="21">#REF!</definedName>
    <definedName name="case_max_1" localSheetId="28">#REF!</definedName>
    <definedName name="case_max_1" localSheetId="22">#REF!</definedName>
    <definedName name="case_max_1" localSheetId="29">#REF!</definedName>
    <definedName name="case_max_1" localSheetId="23">#REF!</definedName>
    <definedName name="case_max_1" localSheetId="12">#REF!</definedName>
    <definedName name="case_max_1" localSheetId="6">#REF!</definedName>
    <definedName name="case_max_1" localSheetId="13">#REF!</definedName>
    <definedName name="case_max_1" localSheetId="7">#REF!</definedName>
    <definedName name="case_max_1" localSheetId="14">#REF!</definedName>
    <definedName name="case_max_1" localSheetId="8">#REF!</definedName>
    <definedName name="case_max_1" localSheetId="15">#REF!</definedName>
    <definedName name="case_max_1" localSheetId="9">#REF!</definedName>
    <definedName name="case_max_1" localSheetId="17">#REF!</definedName>
    <definedName name="case_max_1" localSheetId="11">#REF!</definedName>
    <definedName name="case_max_1" localSheetId="16">#REF!</definedName>
    <definedName name="case_max_1" localSheetId="10">#REF!</definedName>
    <definedName name="case_max_1" localSheetId="2">#REF!</definedName>
    <definedName name="case_max_1" localSheetId="37">#REF!</definedName>
    <definedName name="case_max_1" localSheetId="32">#REF!</definedName>
    <definedName name="case_max_1" localSheetId="33">#REF!</definedName>
    <definedName name="case_max_1" localSheetId="39">#REF!</definedName>
    <definedName name="case_max_1" localSheetId="34">#REF!</definedName>
    <definedName name="case_max_1" localSheetId="5">#REF!</definedName>
    <definedName name="case_max_1">#REF!</definedName>
    <definedName name="case_min" localSheetId="46">#REF!</definedName>
    <definedName name="case_min" localSheetId="40">#REF!</definedName>
    <definedName name="case_min" localSheetId="47">#REF!</definedName>
    <definedName name="case_min" localSheetId="41">#REF!</definedName>
    <definedName name="case_min" localSheetId="48">#REF!</definedName>
    <definedName name="case_min" localSheetId="42">#REF!</definedName>
    <definedName name="case_min" localSheetId="49">#REF!</definedName>
    <definedName name="case_min" localSheetId="43">#REF!</definedName>
    <definedName name="case_min" localSheetId="50">#REF!</definedName>
    <definedName name="case_min" localSheetId="44">#REF!</definedName>
    <definedName name="case_min" localSheetId="24">#REF!</definedName>
    <definedName name="case_min" localSheetId="25">#REF!</definedName>
    <definedName name="case_min" localSheetId="19">#REF!</definedName>
    <definedName name="case_min" localSheetId="26">#REF!</definedName>
    <definedName name="case_min" localSheetId="20">#REF!</definedName>
    <definedName name="case_min" localSheetId="27">#REF!</definedName>
    <definedName name="case_min" localSheetId="21">#REF!</definedName>
    <definedName name="case_min" localSheetId="28">#REF!</definedName>
    <definedName name="case_min" localSheetId="22">#REF!</definedName>
    <definedName name="case_min" localSheetId="29">#REF!</definedName>
    <definedName name="case_min" localSheetId="23">#REF!</definedName>
    <definedName name="case_min" localSheetId="12">#REF!</definedName>
    <definedName name="case_min" localSheetId="6">#REF!</definedName>
    <definedName name="case_min" localSheetId="13">#REF!</definedName>
    <definedName name="case_min" localSheetId="7">#REF!</definedName>
    <definedName name="case_min" localSheetId="14">#REF!</definedName>
    <definedName name="case_min" localSheetId="8">#REF!</definedName>
    <definedName name="case_min" localSheetId="15">#REF!</definedName>
    <definedName name="case_min" localSheetId="9">#REF!</definedName>
    <definedName name="case_min" localSheetId="17">#REF!</definedName>
    <definedName name="case_min" localSheetId="11">#REF!</definedName>
    <definedName name="case_min" localSheetId="16">#REF!</definedName>
    <definedName name="case_min" localSheetId="10">#REF!</definedName>
    <definedName name="case_min" localSheetId="2">#REF!</definedName>
    <definedName name="case_min" localSheetId="37">#REF!</definedName>
    <definedName name="case_min" localSheetId="32">#REF!</definedName>
    <definedName name="case_min" localSheetId="33">#REF!</definedName>
    <definedName name="case_min" localSheetId="39">#REF!</definedName>
    <definedName name="case_min" localSheetId="34">#REF!</definedName>
    <definedName name="case_min" localSheetId="5">#REF!</definedName>
    <definedName name="case_min">#REF!</definedName>
    <definedName name="case_min_1" localSheetId="46">#REF!</definedName>
    <definedName name="case_min_1" localSheetId="40">#REF!</definedName>
    <definedName name="case_min_1" localSheetId="47">#REF!</definedName>
    <definedName name="case_min_1" localSheetId="41">#REF!</definedName>
    <definedName name="case_min_1" localSheetId="48">#REF!</definedName>
    <definedName name="case_min_1" localSheetId="42">#REF!</definedName>
    <definedName name="case_min_1" localSheetId="49">#REF!</definedName>
    <definedName name="case_min_1" localSheetId="43">#REF!</definedName>
    <definedName name="case_min_1" localSheetId="50">#REF!</definedName>
    <definedName name="case_min_1" localSheetId="44">#REF!</definedName>
    <definedName name="case_min_1" localSheetId="24">#REF!</definedName>
    <definedName name="case_min_1" localSheetId="25">#REF!</definedName>
    <definedName name="case_min_1" localSheetId="19">#REF!</definedName>
    <definedName name="case_min_1" localSheetId="26">#REF!</definedName>
    <definedName name="case_min_1" localSheetId="20">#REF!</definedName>
    <definedName name="case_min_1" localSheetId="27">#REF!</definedName>
    <definedName name="case_min_1" localSheetId="21">#REF!</definedName>
    <definedName name="case_min_1" localSheetId="28">#REF!</definedName>
    <definedName name="case_min_1" localSheetId="22">#REF!</definedName>
    <definedName name="case_min_1" localSheetId="29">#REF!</definedName>
    <definedName name="case_min_1" localSheetId="23">#REF!</definedName>
    <definedName name="case_min_1" localSheetId="12">#REF!</definedName>
    <definedName name="case_min_1" localSheetId="6">#REF!</definedName>
    <definedName name="case_min_1" localSheetId="13">#REF!</definedName>
    <definedName name="case_min_1" localSheetId="7">#REF!</definedName>
    <definedName name="case_min_1" localSheetId="14">#REF!</definedName>
    <definedName name="case_min_1" localSheetId="8">#REF!</definedName>
    <definedName name="case_min_1" localSheetId="15">#REF!</definedName>
    <definedName name="case_min_1" localSheetId="9">#REF!</definedName>
    <definedName name="case_min_1" localSheetId="17">#REF!</definedName>
    <definedName name="case_min_1" localSheetId="11">#REF!</definedName>
    <definedName name="case_min_1" localSheetId="16">#REF!</definedName>
    <definedName name="case_min_1" localSheetId="10">#REF!</definedName>
    <definedName name="case_min_1" localSheetId="2">#REF!</definedName>
    <definedName name="case_min_1" localSheetId="37">#REF!</definedName>
    <definedName name="case_min_1" localSheetId="32">#REF!</definedName>
    <definedName name="case_min_1" localSheetId="33">#REF!</definedName>
    <definedName name="case_min_1" localSheetId="39">#REF!</definedName>
    <definedName name="case_min_1" localSheetId="34">#REF!</definedName>
    <definedName name="case_min_1" localSheetId="5">#REF!</definedName>
    <definedName name="case_min_1">#REF!</definedName>
    <definedName name="case_row" localSheetId="46">#REF!</definedName>
    <definedName name="case_row" localSheetId="40">#REF!</definedName>
    <definedName name="case_row" localSheetId="47">#REF!</definedName>
    <definedName name="case_row" localSheetId="41">#REF!</definedName>
    <definedName name="case_row" localSheetId="48">#REF!</definedName>
    <definedName name="case_row" localSheetId="42">#REF!</definedName>
    <definedName name="case_row" localSheetId="49">#REF!</definedName>
    <definedName name="case_row" localSheetId="43">#REF!</definedName>
    <definedName name="case_row" localSheetId="50">#REF!</definedName>
    <definedName name="case_row" localSheetId="44">#REF!</definedName>
    <definedName name="case_row" localSheetId="24">#REF!</definedName>
    <definedName name="case_row" localSheetId="25">#REF!</definedName>
    <definedName name="case_row" localSheetId="19">#REF!</definedName>
    <definedName name="case_row" localSheetId="26">#REF!</definedName>
    <definedName name="case_row" localSheetId="20">#REF!</definedName>
    <definedName name="case_row" localSheetId="27">#REF!</definedName>
    <definedName name="case_row" localSheetId="21">#REF!</definedName>
    <definedName name="case_row" localSheetId="28">#REF!</definedName>
    <definedName name="case_row" localSheetId="22">#REF!</definedName>
    <definedName name="case_row" localSheetId="29">#REF!</definedName>
    <definedName name="case_row" localSheetId="23">#REF!</definedName>
    <definedName name="case_row" localSheetId="12">#REF!</definedName>
    <definedName name="case_row" localSheetId="6">#REF!</definedName>
    <definedName name="case_row" localSheetId="13">#REF!</definedName>
    <definedName name="case_row" localSheetId="7">#REF!</definedName>
    <definedName name="case_row" localSheetId="14">#REF!</definedName>
    <definedName name="case_row" localSheetId="8">#REF!</definedName>
    <definedName name="case_row" localSheetId="15">#REF!</definedName>
    <definedName name="case_row" localSheetId="9">#REF!</definedName>
    <definedName name="case_row" localSheetId="17">#REF!</definedName>
    <definedName name="case_row" localSheetId="11">#REF!</definedName>
    <definedName name="case_row" localSheetId="16">#REF!</definedName>
    <definedName name="case_row" localSheetId="10">#REF!</definedName>
    <definedName name="case_row" localSheetId="2">#REF!</definedName>
    <definedName name="case_row" localSheetId="37">#REF!</definedName>
    <definedName name="case_row" localSheetId="32">#REF!</definedName>
    <definedName name="case_row" localSheetId="33">#REF!</definedName>
    <definedName name="case_row" localSheetId="39">#REF!</definedName>
    <definedName name="case_row" localSheetId="34">#REF!</definedName>
    <definedName name="case_row" localSheetId="5">#REF!</definedName>
    <definedName name="case_row">#REF!</definedName>
    <definedName name="case_row_1" localSheetId="46">#REF!</definedName>
    <definedName name="case_row_1" localSheetId="40">#REF!</definedName>
    <definedName name="case_row_1" localSheetId="47">#REF!</definedName>
    <definedName name="case_row_1" localSheetId="41">#REF!</definedName>
    <definedName name="case_row_1" localSheetId="48">#REF!</definedName>
    <definedName name="case_row_1" localSheetId="42">#REF!</definedName>
    <definedName name="case_row_1" localSheetId="49">#REF!</definedName>
    <definedName name="case_row_1" localSheetId="43">#REF!</definedName>
    <definedName name="case_row_1" localSheetId="50">#REF!</definedName>
    <definedName name="case_row_1" localSheetId="44">#REF!</definedName>
    <definedName name="case_row_1" localSheetId="24">#REF!</definedName>
    <definedName name="case_row_1" localSheetId="25">#REF!</definedName>
    <definedName name="case_row_1" localSheetId="19">#REF!</definedName>
    <definedName name="case_row_1" localSheetId="26">#REF!</definedName>
    <definedName name="case_row_1" localSheetId="20">#REF!</definedName>
    <definedName name="case_row_1" localSheetId="27">#REF!</definedName>
    <definedName name="case_row_1" localSheetId="21">#REF!</definedName>
    <definedName name="case_row_1" localSheetId="28">#REF!</definedName>
    <definedName name="case_row_1" localSheetId="22">#REF!</definedName>
    <definedName name="case_row_1" localSheetId="29">#REF!</definedName>
    <definedName name="case_row_1" localSheetId="23">#REF!</definedName>
    <definedName name="case_row_1" localSheetId="12">#REF!</definedName>
    <definedName name="case_row_1" localSheetId="6">#REF!</definedName>
    <definedName name="case_row_1" localSheetId="13">#REF!</definedName>
    <definedName name="case_row_1" localSheetId="7">#REF!</definedName>
    <definedName name="case_row_1" localSheetId="14">#REF!</definedName>
    <definedName name="case_row_1" localSheetId="8">#REF!</definedName>
    <definedName name="case_row_1" localSheetId="15">#REF!</definedName>
    <definedName name="case_row_1" localSheetId="9">#REF!</definedName>
    <definedName name="case_row_1" localSheetId="17">#REF!</definedName>
    <definedName name="case_row_1" localSheetId="11">#REF!</definedName>
    <definedName name="case_row_1" localSheetId="16">#REF!</definedName>
    <definedName name="case_row_1" localSheetId="10">#REF!</definedName>
    <definedName name="case_row_1" localSheetId="2">#REF!</definedName>
    <definedName name="case_row_1" localSheetId="37">#REF!</definedName>
    <definedName name="case_row_1" localSheetId="32">#REF!</definedName>
    <definedName name="case_row_1" localSheetId="33">#REF!</definedName>
    <definedName name="case_row_1" localSheetId="39">#REF!</definedName>
    <definedName name="case_row_1" localSheetId="34">#REF!</definedName>
    <definedName name="case_row_1" localSheetId="5">#REF!</definedName>
    <definedName name="case_row_1">#REF!</definedName>
    <definedName name="case_rowmax" localSheetId="46">#REF!</definedName>
    <definedName name="case_rowmax" localSheetId="40">#REF!</definedName>
    <definedName name="case_rowmax" localSheetId="47">#REF!</definedName>
    <definedName name="case_rowmax" localSheetId="41">#REF!</definedName>
    <definedName name="case_rowmax" localSheetId="48">#REF!</definedName>
    <definedName name="case_rowmax" localSheetId="42">#REF!</definedName>
    <definedName name="case_rowmax" localSheetId="49">#REF!</definedName>
    <definedName name="case_rowmax" localSheetId="43">#REF!</definedName>
    <definedName name="case_rowmax" localSheetId="50">#REF!</definedName>
    <definedName name="case_rowmax" localSheetId="44">#REF!</definedName>
    <definedName name="case_rowmax" localSheetId="24">#REF!</definedName>
    <definedName name="case_rowmax" localSheetId="25">#REF!</definedName>
    <definedName name="case_rowmax" localSheetId="19">#REF!</definedName>
    <definedName name="case_rowmax" localSheetId="26">#REF!</definedName>
    <definedName name="case_rowmax" localSheetId="20">#REF!</definedName>
    <definedName name="case_rowmax" localSheetId="27">#REF!</definedName>
    <definedName name="case_rowmax" localSheetId="21">#REF!</definedName>
    <definedName name="case_rowmax" localSheetId="28">#REF!</definedName>
    <definedName name="case_rowmax" localSheetId="22">#REF!</definedName>
    <definedName name="case_rowmax" localSheetId="29">#REF!</definedName>
    <definedName name="case_rowmax" localSheetId="23">#REF!</definedName>
    <definedName name="case_rowmax" localSheetId="12">#REF!</definedName>
    <definedName name="case_rowmax" localSheetId="6">#REF!</definedName>
    <definedName name="case_rowmax" localSheetId="13">#REF!</definedName>
    <definedName name="case_rowmax" localSheetId="7">#REF!</definedName>
    <definedName name="case_rowmax" localSheetId="14">#REF!</definedName>
    <definedName name="case_rowmax" localSheetId="8">#REF!</definedName>
    <definedName name="case_rowmax" localSheetId="15">#REF!</definedName>
    <definedName name="case_rowmax" localSheetId="9">#REF!</definedName>
    <definedName name="case_rowmax" localSheetId="17">#REF!</definedName>
    <definedName name="case_rowmax" localSheetId="11">#REF!</definedName>
    <definedName name="case_rowmax" localSheetId="16">#REF!</definedName>
    <definedName name="case_rowmax" localSheetId="10">#REF!</definedName>
    <definedName name="case_rowmax" localSheetId="2">#REF!</definedName>
    <definedName name="case_rowmax" localSheetId="37">#REF!</definedName>
    <definedName name="case_rowmax" localSheetId="32">#REF!</definedName>
    <definedName name="case_rowmax" localSheetId="33">#REF!</definedName>
    <definedName name="case_rowmax" localSheetId="39">#REF!</definedName>
    <definedName name="case_rowmax" localSheetId="34">#REF!</definedName>
    <definedName name="case_rowmax" localSheetId="5">#REF!</definedName>
    <definedName name="case_rowmax">#REF!</definedName>
    <definedName name="case_rowmax_1" localSheetId="46">#REF!</definedName>
    <definedName name="case_rowmax_1" localSheetId="40">#REF!</definedName>
    <definedName name="case_rowmax_1" localSheetId="47">#REF!</definedName>
    <definedName name="case_rowmax_1" localSheetId="41">#REF!</definedName>
    <definedName name="case_rowmax_1" localSheetId="48">#REF!</definedName>
    <definedName name="case_rowmax_1" localSheetId="42">#REF!</definedName>
    <definedName name="case_rowmax_1" localSheetId="49">#REF!</definedName>
    <definedName name="case_rowmax_1" localSheetId="43">#REF!</definedName>
    <definedName name="case_rowmax_1" localSheetId="50">#REF!</definedName>
    <definedName name="case_rowmax_1" localSheetId="44">#REF!</definedName>
    <definedName name="case_rowmax_1" localSheetId="24">#REF!</definedName>
    <definedName name="case_rowmax_1" localSheetId="25">#REF!</definedName>
    <definedName name="case_rowmax_1" localSheetId="19">#REF!</definedName>
    <definedName name="case_rowmax_1" localSheetId="26">#REF!</definedName>
    <definedName name="case_rowmax_1" localSheetId="20">#REF!</definedName>
    <definedName name="case_rowmax_1" localSheetId="27">#REF!</definedName>
    <definedName name="case_rowmax_1" localSheetId="21">#REF!</definedName>
    <definedName name="case_rowmax_1" localSheetId="28">#REF!</definedName>
    <definedName name="case_rowmax_1" localSheetId="22">#REF!</definedName>
    <definedName name="case_rowmax_1" localSheetId="29">#REF!</definedName>
    <definedName name="case_rowmax_1" localSheetId="23">#REF!</definedName>
    <definedName name="case_rowmax_1" localSheetId="12">#REF!</definedName>
    <definedName name="case_rowmax_1" localSheetId="6">#REF!</definedName>
    <definedName name="case_rowmax_1" localSheetId="13">#REF!</definedName>
    <definedName name="case_rowmax_1" localSheetId="7">#REF!</definedName>
    <definedName name="case_rowmax_1" localSheetId="14">#REF!</definedName>
    <definedName name="case_rowmax_1" localSheetId="8">#REF!</definedName>
    <definedName name="case_rowmax_1" localSheetId="15">#REF!</definedName>
    <definedName name="case_rowmax_1" localSheetId="9">#REF!</definedName>
    <definedName name="case_rowmax_1" localSheetId="17">#REF!</definedName>
    <definedName name="case_rowmax_1" localSheetId="11">#REF!</definedName>
    <definedName name="case_rowmax_1" localSheetId="16">#REF!</definedName>
    <definedName name="case_rowmax_1" localSheetId="10">#REF!</definedName>
    <definedName name="case_rowmax_1" localSheetId="2">#REF!</definedName>
    <definedName name="case_rowmax_1" localSheetId="37">#REF!</definedName>
    <definedName name="case_rowmax_1" localSheetId="32">#REF!</definedName>
    <definedName name="case_rowmax_1" localSheetId="33">#REF!</definedName>
    <definedName name="case_rowmax_1" localSheetId="39">#REF!</definedName>
    <definedName name="case_rowmax_1" localSheetId="34">#REF!</definedName>
    <definedName name="case_rowmax_1" localSheetId="5">#REF!</definedName>
    <definedName name="case_rowmax_1">#REF!</definedName>
    <definedName name="case_rowmin" localSheetId="46">#REF!</definedName>
    <definedName name="case_rowmin" localSheetId="40">#REF!</definedName>
    <definedName name="case_rowmin" localSheetId="47">#REF!</definedName>
    <definedName name="case_rowmin" localSheetId="41">#REF!</definedName>
    <definedName name="case_rowmin" localSheetId="48">#REF!</definedName>
    <definedName name="case_rowmin" localSheetId="42">#REF!</definedName>
    <definedName name="case_rowmin" localSheetId="49">#REF!</definedName>
    <definedName name="case_rowmin" localSheetId="43">#REF!</definedName>
    <definedName name="case_rowmin" localSheetId="50">#REF!</definedName>
    <definedName name="case_rowmin" localSheetId="44">#REF!</definedName>
    <definedName name="case_rowmin" localSheetId="24">#REF!</definedName>
    <definedName name="case_rowmin" localSheetId="25">#REF!</definedName>
    <definedName name="case_rowmin" localSheetId="19">#REF!</definedName>
    <definedName name="case_rowmin" localSheetId="26">#REF!</definedName>
    <definedName name="case_rowmin" localSheetId="20">#REF!</definedName>
    <definedName name="case_rowmin" localSheetId="27">#REF!</definedName>
    <definedName name="case_rowmin" localSheetId="21">#REF!</definedName>
    <definedName name="case_rowmin" localSheetId="28">#REF!</definedName>
    <definedName name="case_rowmin" localSheetId="22">#REF!</definedName>
    <definedName name="case_rowmin" localSheetId="29">#REF!</definedName>
    <definedName name="case_rowmin" localSheetId="23">#REF!</definedName>
    <definedName name="case_rowmin" localSheetId="12">#REF!</definedName>
    <definedName name="case_rowmin" localSheetId="6">#REF!</definedName>
    <definedName name="case_rowmin" localSheetId="13">#REF!</definedName>
    <definedName name="case_rowmin" localSheetId="7">#REF!</definedName>
    <definedName name="case_rowmin" localSheetId="14">#REF!</definedName>
    <definedName name="case_rowmin" localSheetId="8">#REF!</definedName>
    <definedName name="case_rowmin" localSheetId="15">#REF!</definedName>
    <definedName name="case_rowmin" localSheetId="9">#REF!</definedName>
    <definedName name="case_rowmin" localSheetId="17">#REF!</definedName>
    <definedName name="case_rowmin" localSheetId="11">#REF!</definedName>
    <definedName name="case_rowmin" localSheetId="16">#REF!</definedName>
    <definedName name="case_rowmin" localSheetId="10">#REF!</definedName>
    <definedName name="case_rowmin" localSheetId="2">#REF!</definedName>
    <definedName name="case_rowmin" localSheetId="37">#REF!</definedName>
    <definedName name="case_rowmin" localSheetId="32">#REF!</definedName>
    <definedName name="case_rowmin" localSheetId="33">#REF!</definedName>
    <definedName name="case_rowmin" localSheetId="39">#REF!</definedName>
    <definedName name="case_rowmin" localSheetId="34">#REF!</definedName>
    <definedName name="case_rowmin" localSheetId="5">#REF!</definedName>
    <definedName name="case_rowmin">#REF!</definedName>
    <definedName name="case_rowmin_1" localSheetId="46">#REF!</definedName>
    <definedName name="case_rowmin_1" localSheetId="40">#REF!</definedName>
    <definedName name="case_rowmin_1" localSheetId="47">#REF!</definedName>
    <definedName name="case_rowmin_1" localSheetId="41">#REF!</definedName>
    <definedName name="case_rowmin_1" localSheetId="48">#REF!</definedName>
    <definedName name="case_rowmin_1" localSheetId="42">#REF!</definedName>
    <definedName name="case_rowmin_1" localSheetId="49">#REF!</definedName>
    <definedName name="case_rowmin_1" localSheetId="43">#REF!</definedName>
    <definedName name="case_rowmin_1" localSheetId="50">#REF!</definedName>
    <definedName name="case_rowmin_1" localSheetId="44">#REF!</definedName>
    <definedName name="case_rowmin_1" localSheetId="24">#REF!</definedName>
    <definedName name="case_rowmin_1" localSheetId="25">#REF!</definedName>
    <definedName name="case_rowmin_1" localSheetId="19">#REF!</definedName>
    <definedName name="case_rowmin_1" localSheetId="26">#REF!</definedName>
    <definedName name="case_rowmin_1" localSheetId="20">#REF!</definedName>
    <definedName name="case_rowmin_1" localSheetId="27">#REF!</definedName>
    <definedName name="case_rowmin_1" localSheetId="21">#REF!</definedName>
    <definedName name="case_rowmin_1" localSheetId="28">#REF!</definedName>
    <definedName name="case_rowmin_1" localSheetId="22">#REF!</definedName>
    <definedName name="case_rowmin_1" localSheetId="29">#REF!</definedName>
    <definedName name="case_rowmin_1" localSheetId="23">#REF!</definedName>
    <definedName name="case_rowmin_1" localSheetId="12">#REF!</definedName>
    <definedName name="case_rowmin_1" localSheetId="6">#REF!</definedName>
    <definedName name="case_rowmin_1" localSheetId="13">#REF!</definedName>
    <definedName name="case_rowmin_1" localSheetId="7">#REF!</definedName>
    <definedName name="case_rowmin_1" localSheetId="14">#REF!</definedName>
    <definedName name="case_rowmin_1" localSheetId="8">#REF!</definedName>
    <definedName name="case_rowmin_1" localSheetId="15">#REF!</definedName>
    <definedName name="case_rowmin_1" localSheetId="9">#REF!</definedName>
    <definedName name="case_rowmin_1" localSheetId="17">#REF!</definedName>
    <definedName name="case_rowmin_1" localSheetId="11">#REF!</definedName>
    <definedName name="case_rowmin_1" localSheetId="16">#REF!</definedName>
    <definedName name="case_rowmin_1" localSheetId="10">#REF!</definedName>
    <definedName name="case_rowmin_1" localSheetId="2">#REF!</definedName>
    <definedName name="case_rowmin_1" localSheetId="37">#REF!</definedName>
    <definedName name="case_rowmin_1" localSheetId="32">#REF!</definedName>
    <definedName name="case_rowmin_1" localSheetId="33">#REF!</definedName>
    <definedName name="case_rowmin_1" localSheetId="39">#REF!</definedName>
    <definedName name="case_rowmin_1" localSheetId="34">#REF!</definedName>
    <definedName name="case_rowmin_1" localSheetId="5">#REF!</definedName>
    <definedName name="case_rowmin_1">#REF!</definedName>
    <definedName name="CashAdvance" localSheetId="46">[17]Assumptions!#REF!</definedName>
    <definedName name="CashAdvance" localSheetId="40">[17]Assumptions!#REF!</definedName>
    <definedName name="CashAdvance" localSheetId="47">[17]Assumptions!#REF!</definedName>
    <definedName name="CashAdvance" localSheetId="41">[17]Assumptions!#REF!</definedName>
    <definedName name="CashAdvance" localSheetId="48">[17]Assumptions!#REF!</definedName>
    <definedName name="CashAdvance" localSheetId="42">[17]Assumptions!#REF!</definedName>
    <definedName name="CashAdvance" localSheetId="49">[17]Assumptions!#REF!</definedName>
    <definedName name="CashAdvance" localSheetId="43">[17]Assumptions!#REF!</definedName>
    <definedName name="CashAdvance" localSheetId="50">[17]Assumptions!#REF!</definedName>
    <definedName name="CashAdvance" localSheetId="44">[17]Assumptions!#REF!</definedName>
    <definedName name="CashAdvance" localSheetId="24">[17]Assumptions!#REF!</definedName>
    <definedName name="CashAdvance" localSheetId="25">[17]Assumptions!#REF!</definedName>
    <definedName name="CashAdvance" localSheetId="19">[17]Assumptions!#REF!</definedName>
    <definedName name="CashAdvance" localSheetId="26">[17]Assumptions!#REF!</definedName>
    <definedName name="CashAdvance" localSheetId="20">[17]Assumptions!#REF!</definedName>
    <definedName name="CashAdvance" localSheetId="27">[17]Assumptions!#REF!</definedName>
    <definedName name="CashAdvance" localSheetId="21">[17]Assumptions!#REF!</definedName>
    <definedName name="CashAdvance" localSheetId="28">[17]Assumptions!#REF!</definedName>
    <definedName name="CashAdvance" localSheetId="22">[17]Assumptions!#REF!</definedName>
    <definedName name="CashAdvance" localSheetId="29">[17]Assumptions!#REF!</definedName>
    <definedName name="CashAdvance" localSheetId="23">[17]Assumptions!#REF!</definedName>
    <definedName name="CashAdvance" localSheetId="12">[17]Assumptions!#REF!</definedName>
    <definedName name="CashAdvance" localSheetId="6">[17]Assumptions!#REF!</definedName>
    <definedName name="CashAdvance" localSheetId="13">[17]Assumptions!#REF!</definedName>
    <definedName name="CashAdvance" localSheetId="7">[17]Assumptions!#REF!</definedName>
    <definedName name="CashAdvance" localSheetId="14">[17]Assumptions!#REF!</definedName>
    <definedName name="CashAdvance" localSheetId="8">[17]Assumptions!#REF!</definedName>
    <definedName name="CashAdvance" localSheetId="15">[17]Assumptions!#REF!</definedName>
    <definedName name="CashAdvance" localSheetId="9">[17]Assumptions!#REF!</definedName>
    <definedName name="CashAdvance" localSheetId="17">[17]Assumptions!#REF!</definedName>
    <definedName name="CashAdvance" localSheetId="11">[17]Assumptions!#REF!</definedName>
    <definedName name="CashAdvance" localSheetId="16">[17]Assumptions!#REF!</definedName>
    <definedName name="CashAdvance" localSheetId="10">[17]Assumptions!#REF!</definedName>
    <definedName name="CashAdvance" localSheetId="2">[17]Assumptions!#REF!</definedName>
    <definedName name="CashAdvance" localSheetId="37">[17]Assumptions!#REF!</definedName>
    <definedName name="CashAdvance" localSheetId="32">[17]Assumptions!#REF!</definedName>
    <definedName name="CashAdvance" localSheetId="33">[17]Assumptions!#REF!</definedName>
    <definedName name="CashAdvance" localSheetId="39">[17]Assumptions!#REF!</definedName>
    <definedName name="CashAdvance" localSheetId="34">[17]Assumptions!#REF!</definedName>
    <definedName name="CashAdvance" localSheetId="5">[17]Assumptions!#REF!</definedName>
    <definedName name="CashAdvance">[17]Assumptions!#REF!</definedName>
    <definedName name="ccccc_12">[4]CRITERIA2!$B$4</definedName>
    <definedName name="cccccccc">'[5]tax-ss'!$G$7:$G$37</definedName>
    <definedName name="Cebu_2007" localSheetId="12">#REF!</definedName>
    <definedName name="Cebu_2007" localSheetId="13">#REF!</definedName>
    <definedName name="Cebu_2007" localSheetId="7">#REF!</definedName>
    <definedName name="Cebu_2007" localSheetId="14">#REF!</definedName>
    <definedName name="Cebu_2007" localSheetId="8">#REF!</definedName>
    <definedName name="Cebu_2007" localSheetId="15">#REF!</definedName>
    <definedName name="Cebu_2007" localSheetId="9">#REF!</definedName>
    <definedName name="Cebu_2007" localSheetId="17">#REF!</definedName>
    <definedName name="Cebu_2007" localSheetId="11">#REF!</definedName>
    <definedName name="Cebu_2007" localSheetId="16">#REF!</definedName>
    <definedName name="Cebu_2007" localSheetId="10">#REF!</definedName>
    <definedName name="Cebu_2007" localSheetId="2">#REF!</definedName>
    <definedName name="Cebu_2007">#REF!</definedName>
    <definedName name="Cebu_2008" localSheetId="12">#REF!</definedName>
    <definedName name="Cebu_2008" localSheetId="13">#REF!</definedName>
    <definedName name="Cebu_2008" localSheetId="7">#REF!</definedName>
    <definedName name="Cebu_2008" localSheetId="14">#REF!</definedName>
    <definedName name="Cebu_2008" localSheetId="8">#REF!</definedName>
    <definedName name="Cebu_2008" localSheetId="15">#REF!</definedName>
    <definedName name="Cebu_2008" localSheetId="9">#REF!</definedName>
    <definedName name="Cebu_2008" localSheetId="17">#REF!</definedName>
    <definedName name="Cebu_2008" localSheetId="11">#REF!</definedName>
    <definedName name="Cebu_2008" localSheetId="16">#REF!</definedName>
    <definedName name="Cebu_2008" localSheetId="10">#REF!</definedName>
    <definedName name="Cebu_2008" localSheetId="2">#REF!</definedName>
    <definedName name="Cebu_2008">#REF!</definedName>
    <definedName name="Cebu_annual" localSheetId="12">#REF!</definedName>
    <definedName name="Cebu_annual" localSheetId="13">#REF!</definedName>
    <definedName name="Cebu_annual" localSheetId="7">#REF!</definedName>
    <definedName name="Cebu_annual" localSheetId="14">#REF!</definedName>
    <definedName name="Cebu_annual" localSheetId="8">#REF!</definedName>
    <definedName name="Cebu_annual" localSheetId="15">#REF!</definedName>
    <definedName name="Cebu_annual" localSheetId="9">#REF!</definedName>
    <definedName name="Cebu_annual" localSheetId="17">#REF!</definedName>
    <definedName name="Cebu_annual" localSheetId="11">#REF!</definedName>
    <definedName name="Cebu_annual" localSheetId="16">#REF!</definedName>
    <definedName name="Cebu_annual" localSheetId="10">#REF!</definedName>
    <definedName name="Cebu_annual" localSheetId="2">#REF!</definedName>
    <definedName name="Cebu_annual">#REF!</definedName>
    <definedName name="cellmasterlist" localSheetId="12">#REF!</definedName>
    <definedName name="cellmasterlist" localSheetId="13">#REF!</definedName>
    <definedName name="cellmasterlist" localSheetId="7">#REF!</definedName>
    <definedName name="cellmasterlist" localSheetId="14">#REF!</definedName>
    <definedName name="cellmasterlist" localSheetId="8">#REF!</definedName>
    <definedName name="cellmasterlist" localSheetId="15">#REF!</definedName>
    <definedName name="cellmasterlist" localSheetId="9">#REF!</definedName>
    <definedName name="cellmasterlist" localSheetId="17">#REF!</definedName>
    <definedName name="cellmasterlist" localSheetId="11">#REF!</definedName>
    <definedName name="cellmasterlist" localSheetId="16">#REF!</definedName>
    <definedName name="cellmasterlist" localSheetId="10">#REF!</definedName>
    <definedName name="cellmasterlist" localSheetId="2">#REF!</definedName>
    <definedName name="cellmasterlist">#REF!</definedName>
    <definedName name="cmiercjrice_7" localSheetId="46">#REF!</definedName>
    <definedName name="cmiercjrice_7" localSheetId="40">#REF!</definedName>
    <definedName name="cmiercjrice_7" localSheetId="47">#REF!</definedName>
    <definedName name="cmiercjrice_7" localSheetId="41">#REF!</definedName>
    <definedName name="cmiercjrice_7" localSheetId="48">#REF!</definedName>
    <definedName name="cmiercjrice_7" localSheetId="42">#REF!</definedName>
    <definedName name="cmiercjrice_7" localSheetId="49">#REF!</definedName>
    <definedName name="cmiercjrice_7" localSheetId="43">#REF!</definedName>
    <definedName name="cmiercjrice_7" localSheetId="50">#REF!</definedName>
    <definedName name="cmiercjrice_7" localSheetId="44">#REF!</definedName>
    <definedName name="cmiercjrice_7" localSheetId="24">#REF!</definedName>
    <definedName name="cmiercjrice_7" localSheetId="25">#REF!</definedName>
    <definedName name="cmiercjrice_7" localSheetId="19">#REF!</definedName>
    <definedName name="cmiercjrice_7" localSheetId="26">#REF!</definedName>
    <definedName name="cmiercjrice_7" localSheetId="20">#REF!</definedName>
    <definedName name="cmiercjrice_7" localSheetId="27">#REF!</definedName>
    <definedName name="cmiercjrice_7" localSheetId="21">#REF!</definedName>
    <definedName name="cmiercjrice_7" localSheetId="28">#REF!</definedName>
    <definedName name="cmiercjrice_7" localSheetId="22">#REF!</definedName>
    <definedName name="cmiercjrice_7" localSheetId="29">#REF!</definedName>
    <definedName name="cmiercjrice_7" localSheetId="23">#REF!</definedName>
    <definedName name="cmiercjrice_7" localSheetId="12">#REF!</definedName>
    <definedName name="cmiercjrice_7" localSheetId="6">#REF!</definedName>
    <definedName name="cmiercjrice_7" localSheetId="13">#REF!</definedName>
    <definedName name="cmiercjrice_7" localSheetId="7">#REF!</definedName>
    <definedName name="cmiercjrice_7" localSheetId="14">#REF!</definedName>
    <definedName name="cmiercjrice_7" localSheetId="8">#REF!</definedName>
    <definedName name="cmiercjrice_7" localSheetId="15">#REF!</definedName>
    <definedName name="cmiercjrice_7" localSheetId="9">#REF!</definedName>
    <definedName name="cmiercjrice_7" localSheetId="17">#REF!</definedName>
    <definedName name="cmiercjrice_7" localSheetId="11">#REF!</definedName>
    <definedName name="cmiercjrice_7" localSheetId="16">#REF!</definedName>
    <definedName name="cmiercjrice_7" localSheetId="10">#REF!</definedName>
    <definedName name="cmiercjrice_7" localSheetId="2">#REF!</definedName>
    <definedName name="cmiercjrice_7" localSheetId="37">#REF!</definedName>
    <definedName name="cmiercjrice_7" localSheetId="32">#REF!</definedName>
    <definedName name="cmiercjrice_7" localSheetId="33">#REF!</definedName>
    <definedName name="cmiercjrice_7" localSheetId="39">#REF!</definedName>
    <definedName name="cmiercjrice_7" localSheetId="34">#REF!</definedName>
    <definedName name="cmiercjrice_7" localSheetId="5">#REF!</definedName>
    <definedName name="cmiercjrice_7">#REF!</definedName>
    <definedName name="COMMISSION" localSheetId="12">#REF!</definedName>
    <definedName name="COMMISSION" localSheetId="13">#REF!</definedName>
    <definedName name="COMMISSION" localSheetId="7">#REF!</definedName>
    <definedName name="COMMISSION" localSheetId="14">#REF!</definedName>
    <definedName name="COMMISSION" localSheetId="8">#REF!</definedName>
    <definedName name="COMMISSION" localSheetId="15">#REF!</definedName>
    <definedName name="COMMISSION" localSheetId="9">#REF!</definedName>
    <definedName name="COMMISSION" localSheetId="17">#REF!</definedName>
    <definedName name="COMMISSION" localSheetId="11">#REF!</definedName>
    <definedName name="COMMISSION" localSheetId="16">#REF!</definedName>
    <definedName name="COMMISSION" localSheetId="10">#REF!</definedName>
    <definedName name="COMMISSION" localSheetId="2">#REF!</definedName>
    <definedName name="COMMISSION">#REF!</definedName>
    <definedName name="company" localSheetId="12">#REF!</definedName>
    <definedName name="company" localSheetId="13">#REF!</definedName>
    <definedName name="company" localSheetId="7">#REF!</definedName>
    <definedName name="company" localSheetId="14">#REF!</definedName>
    <definedName name="company" localSheetId="8">#REF!</definedName>
    <definedName name="company" localSheetId="15">#REF!</definedName>
    <definedName name="company" localSheetId="9">#REF!</definedName>
    <definedName name="company" localSheetId="17">#REF!</definedName>
    <definedName name="company" localSheetId="11">#REF!</definedName>
    <definedName name="company" localSheetId="16">#REF!</definedName>
    <definedName name="company" localSheetId="10">#REF!</definedName>
    <definedName name="company" localSheetId="2">#REF!</definedName>
    <definedName name="company">#REF!</definedName>
    <definedName name="company_2" localSheetId="12">#REF!</definedName>
    <definedName name="company_2" localSheetId="13">#REF!</definedName>
    <definedName name="company_2" localSheetId="7">#REF!</definedName>
    <definedName name="company_2" localSheetId="14">#REF!</definedName>
    <definedName name="company_2" localSheetId="8">#REF!</definedName>
    <definedName name="company_2" localSheetId="15">#REF!</definedName>
    <definedName name="company_2" localSheetId="9">#REF!</definedName>
    <definedName name="company_2" localSheetId="17">#REF!</definedName>
    <definedName name="company_2" localSheetId="11">#REF!</definedName>
    <definedName name="company_2" localSheetId="16">#REF!</definedName>
    <definedName name="company_2" localSheetId="10">#REF!</definedName>
    <definedName name="company_2" localSheetId="2">#REF!</definedName>
    <definedName name="company_2">#REF!</definedName>
    <definedName name="company_3" localSheetId="12">#REF!</definedName>
    <definedName name="company_3" localSheetId="13">#REF!</definedName>
    <definedName name="company_3" localSheetId="7">#REF!</definedName>
    <definedName name="company_3" localSheetId="14">#REF!</definedName>
    <definedName name="company_3" localSheetId="8">#REF!</definedName>
    <definedName name="company_3" localSheetId="15">#REF!</definedName>
    <definedName name="company_3" localSheetId="9">#REF!</definedName>
    <definedName name="company_3" localSheetId="17">#REF!</definedName>
    <definedName name="company_3" localSheetId="11">#REF!</definedName>
    <definedName name="company_3" localSheetId="16">#REF!</definedName>
    <definedName name="company_3" localSheetId="10">#REF!</definedName>
    <definedName name="company_3" localSheetId="2">#REF!</definedName>
    <definedName name="company_3">#REF!</definedName>
    <definedName name="Companyname">'[18]F-3'!$A$1</definedName>
    <definedName name="comploan" localSheetId="12">#REF!</definedName>
    <definedName name="comploan" localSheetId="13">#REF!</definedName>
    <definedName name="comploan" localSheetId="7">#REF!</definedName>
    <definedName name="comploan" localSheetId="14">#REF!</definedName>
    <definedName name="comploan" localSheetId="8">#REF!</definedName>
    <definedName name="comploan" localSheetId="15">#REF!</definedName>
    <definedName name="comploan" localSheetId="9">#REF!</definedName>
    <definedName name="comploan" localSheetId="17">#REF!</definedName>
    <definedName name="comploan" localSheetId="11">#REF!</definedName>
    <definedName name="comploan" localSheetId="16">#REF!</definedName>
    <definedName name="comploan" localSheetId="10">#REF!</definedName>
    <definedName name="comploan" localSheetId="2">#REF!</definedName>
    <definedName name="comploan">#REF!</definedName>
    <definedName name="Conso_2007" localSheetId="12">#REF!</definedName>
    <definedName name="Conso_2007" localSheetId="13">#REF!</definedName>
    <definedName name="Conso_2007" localSheetId="7">#REF!</definedName>
    <definedName name="Conso_2007" localSheetId="14">#REF!</definedName>
    <definedName name="Conso_2007" localSheetId="8">#REF!</definedName>
    <definedName name="Conso_2007" localSheetId="15">#REF!</definedName>
    <definedName name="Conso_2007" localSheetId="9">#REF!</definedName>
    <definedName name="Conso_2007" localSheetId="17">#REF!</definedName>
    <definedName name="Conso_2007" localSheetId="11">#REF!</definedName>
    <definedName name="Conso_2007" localSheetId="16">#REF!</definedName>
    <definedName name="Conso_2007" localSheetId="10">#REF!</definedName>
    <definedName name="Conso_2007" localSheetId="2">#REF!</definedName>
    <definedName name="Conso_2007">#REF!</definedName>
    <definedName name="Conso_2008" localSheetId="12">#REF!</definedName>
    <definedName name="Conso_2008" localSheetId="13">#REF!</definedName>
    <definedName name="Conso_2008" localSheetId="7">#REF!</definedName>
    <definedName name="Conso_2008" localSheetId="14">#REF!</definedName>
    <definedName name="Conso_2008" localSheetId="8">#REF!</definedName>
    <definedName name="Conso_2008" localSheetId="15">#REF!</definedName>
    <definedName name="Conso_2008" localSheetId="9">#REF!</definedName>
    <definedName name="Conso_2008" localSheetId="17">#REF!</definedName>
    <definedName name="Conso_2008" localSheetId="11">#REF!</definedName>
    <definedName name="Conso_2008" localSheetId="16">#REF!</definedName>
    <definedName name="Conso_2008" localSheetId="10">#REF!</definedName>
    <definedName name="Conso_2008" localSheetId="2">#REF!</definedName>
    <definedName name="Conso_2008">#REF!</definedName>
    <definedName name="CONSO_2008_PNL__SBU_PROJECT" localSheetId="12">#REF!</definedName>
    <definedName name="CONSO_2008_PNL__SBU_PROJECT" localSheetId="13">#REF!</definedName>
    <definedName name="CONSO_2008_PNL__SBU_PROJECT" localSheetId="7">#REF!</definedName>
    <definedName name="CONSO_2008_PNL__SBU_PROJECT" localSheetId="14">#REF!</definedName>
    <definedName name="CONSO_2008_PNL__SBU_PROJECT" localSheetId="8">#REF!</definedName>
    <definedName name="CONSO_2008_PNL__SBU_PROJECT" localSheetId="15">#REF!</definedName>
    <definedName name="CONSO_2008_PNL__SBU_PROJECT" localSheetId="9">#REF!</definedName>
    <definedName name="CONSO_2008_PNL__SBU_PROJECT" localSheetId="17">#REF!</definedName>
    <definedName name="CONSO_2008_PNL__SBU_PROJECT" localSheetId="11">#REF!</definedName>
    <definedName name="CONSO_2008_PNL__SBU_PROJECT" localSheetId="16">#REF!</definedName>
    <definedName name="CONSO_2008_PNL__SBU_PROJECT" localSheetId="10">#REF!</definedName>
    <definedName name="CONSO_2008_PNL__SBU_PROJECT" localSheetId="2">#REF!</definedName>
    <definedName name="CONSO_2008_PNL__SBU_PROJECT">#REF!</definedName>
    <definedName name="Conso_existing_vs_new" localSheetId="12">#REF!</definedName>
    <definedName name="Conso_existing_vs_new" localSheetId="13">#REF!</definedName>
    <definedName name="Conso_existing_vs_new" localSheetId="7">#REF!</definedName>
    <definedName name="Conso_existing_vs_new" localSheetId="14">#REF!</definedName>
    <definedName name="Conso_existing_vs_new" localSheetId="8">#REF!</definedName>
    <definedName name="Conso_existing_vs_new" localSheetId="15">#REF!</definedName>
    <definedName name="Conso_existing_vs_new" localSheetId="9">#REF!</definedName>
    <definedName name="Conso_existing_vs_new" localSheetId="17">#REF!</definedName>
    <definedName name="Conso_existing_vs_new" localSheetId="11">#REF!</definedName>
    <definedName name="Conso_existing_vs_new" localSheetId="16">#REF!</definedName>
    <definedName name="Conso_existing_vs_new" localSheetId="10">#REF!</definedName>
    <definedName name="Conso_existing_vs_new" localSheetId="2">#REF!</definedName>
    <definedName name="Conso_existing_vs_new">#REF!</definedName>
    <definedName name="Conso_Sales" localSheetId="12">#REF!</definedName>
    <definedName name="Conso_Sales" localSheetId="13">#REF!</definedName>
    <definedName name="Conso_Sales" localSheetId="7">#REF!</definedName>
    <definedName name="Conso_Sales" localSheetId="14">#REF!</definedName>
    <definedName name="Conso_Sales" localSheetId="8">#REF!</definedName>
    <definedName name="Conso_Sales" localSheetId="15">#REF!</definedName>
    <definedName name="Conso_Sales" localSheetId="9">#REF!</definedName>
    <definedName name="Conso_Sales" localSheetId="17">#REF!</definedName>
    <definedName name="Conso_Sales" localSheetId="11">#REF!</definedName>
    <definedName name="Conso_Sales" localSheetId="16">#REF!</definedName>
    <definedName name="Conso_Sales" localSheetId="10">#REF!</definedName>
    <definedName name="Conso_Sales" localSheetId="2">#REF!</definedName>
    <definedName name="Conso_Sales">#REF!</definedName>
    <definedName name="cookie_12">[13]CRITERIA1!$B$6</definedName>
    <definedName name="Cost_Responsibility_Centers" localSheetId="12">_crc2009</definedName>
    <definedName name="Cost_Responsibility_Centers" localSheetId="13">_crc2009</definedName>
    <definedName name="Cost_Responsibility_Centers" localSheetId="7">_crc2009</definedName>
    <definedName name="Cost_Responsibility_Centers" localSheetId="14">_crc2009</definedName>
    <definedName name="Cost_Responsibility_Centers" localSheetId="8">_crc2009</definedName>
    <definedName name="Cost_Responsibility_Centers" localSheetId="15">_crc2009</definedName>
    <definedName name="Cost_Responsibility_Centers" localSheetId="9">_crc2009</definedName>
    <definedName name="Cost_Responsibility_Centers" localSheetId="17">_crc2009</definedName>
    <definedName name="Cost_Responsibility_Centers" localSheetId="11">_crc2009</definedName>
    <definedName name="Cost_Responsibility_Centers" localSheetId="16">_crc2009</definedName>
    <definedName name="Cost_Responsibility_Centers" localSheetId="10">_crc2009</definedName>
    <definedName name="Cost_Responsibility_Centers" localSheetId="2">_crc2009</definedName>
    <definedName name="Cost_Responsibility_Centers">_crc2009</definedName>
    <definedName name="CRC">'[19]CRC database'!$B$7:$B$349</definedName>
    <definedName name="_xlnm.Criteria" localSheetId="12">#REF!</definedName>
    <definedName name="_xlnm.Criteria" localSheetId="13">#REF!</definedName>
    <definedName name="_xlnm.Criteria" localSheetId="7">#REF!</definedName>
    <definedName name="_xlnm.Criteria" localSheetId="14">#REF!</definedName>
    <definedName name="_xlnm.Criteria" localSheetId="8">#REF!</definedName>
    <definedName name="_xlnm.Criteria" localSheetId="15">#REF!</definedName>
    <definedName name="_xlnm.Criteria" localSheetId="9">#REF!</definedName>
    <definedName name="_xlnm.Criteria" localSheetId="17">#REF!</definedName>
    <definedName name="_xlnm.Criteria" localSheetId="11">#REF!</definedName>
    <definedName name="_xlnm.Criteria" localSheetId="16">#REF!</definedName>
    <definedName name="_xlnm.Criteria" localSheetId="10">#REF!</definedName>
    <definedName name="_xlnm.Criteria" localSheetId="2">#REF!</definedName>
    <definedName name="_xlnm.Criteria">#REF!</definedName>
    <definedName name="CTS_STATUS" localSheetId="12">#REF!</definedName>
    <definedName name="CTS_STATUS" localSheetId="13">#REF!</definedName>
    <definedName name="CTS_STATUS" localSheetId="7">#REF!</definedName>
    <definedName name="CTS_STATUS" localSheetId="14">#REF!</definedName>
    <definedName name="CTS_STATUS" localSheetId="8">#REF!</definedName>
    <definedName name="CTS_STATUS" localSheetId="15">#REF!</definedName>
    <definedName name="CTS_STATUS" localSheetId="9">#REF!</definedName>
    <definedName name="CTS_STATUS" localSheetId="17">#REF!</definedName>
    <definedName name="CTS_STATUS" localSheetId="11">#REF!</definedName>
    <definedName name="CTS_STATUS" localSheetId="16">#REF!</definedName>
    <definedName name="CTS_STATUS" localSheetId="10">#REF!</definedName>
    <definedName name="CTS_STATUS" localSheetId="2">#REF!</definedName>
    <definedName name="CTS_STATUS">#REF!</definedName>
    <definedName name="CX" localSheetId="46">#REF!</definedName>
    <definedName name="CX" localSheetId="40">#REF!</definedName>
    <definedName name="CX" localSheetId="47">#REF!</definedName>
    <definedName name="CX" localSheetId="41">#REF!</definedName>
    <definedName name="CX" localSheetId="48">#REF!</definedName>
    <definedName name="CX" localSheetId="42">#REF!</definedName>
    <definedName name="CX" localSheetId="49">#REF!</definedName>
    <definedName name="CX" localSheetId="43">#REF!</definedName>
    <definedName name="CX" localSheetId="50">#REF!</definedName>
    <definedName name="CX" localSheetId="44">#REF!</definedName>
    <definedName name="CX" localSheetId="24">#REF!</definedName>
    <definedName name="CX" localSheetId="25">#REF!</definedName>
    <definedName name="CX" localSheetId="19">#REF!</definedName>
    <definedName name="CX" localSheetId="26">#REF!</definedName>
    <definedName name="CX" localSheetId="20">#REF!</definedName>
    <definedName name="CX" localSheetId="27">#REF!</definedName>
    <definedName name="CX" localSheetId="21">#REF!</definedName>
    <definedName name="CX" localSheetId="28">#REF!</definedName>
    <definedName name="CX" localSheetId="22">#REF!</definedName>
    <definedName name="CX" localSheetId="29">#REF!</definedName>
    <definedName name="CX" localSheetId="23">#REF!</definedName>
    <definedName name="CX" localSheetId="12">#REF!</definedName>
    <definedName name="CX" localSheetId="6">#REF!</definedName>
    <definedName name="CX" localSheetId="13">#REF!</definedName>
    <definedName name="CX" localSheetId="7">#REF!</definedName>
    <definedName name="CX" localSheetId="14">#REF!</definedName>
    <definedName name="CX" localSheetId="8">#REF!</definedName>
    <definedName name="CX" localSheetId="15">#REF!</definedName>
    <definedName name="CX" localSheetId="9">#REF!</definedName>
    <definedName name="CX" localSheetId="17">#REF!</definedName>
    <definedName name="CX" localSheetId="11">#REF!</definedName>
    <definedName name="CX" localSheetId="16">#REF!</definedName>
    <definedName name="CX" localSheetId="10">#REF!</definedName>
    <definedName name="CX" localSheetId="2">#REF!</definedName>
    <definedName name="CX" localSheetId="37">#REF!</definedName>
    <definedName name="CX" localSheetId="32">#REF!</definedName>
    <definedName name="CX" localSheetId="33">#REF!</definedName>
    <definedName name="CX" localSheetId="39">#REF!</definedName>
    <definedName name="CX" localSheetId="34">#REF!</definedName>
    <definedName name="CX" localSheetId="5">#REF!</definedName>
    <definedName name="CX">#REF!</definedName>
    <definedName name="D" localSheetId="46">#REF!</definedName>
    <definedName name="D" localSheetId="40">#REF!</definedName>
    <definedName name="D" localSheetId="47">#REF!</definedName>
    <definedName name="D" localSheetId="41">#REF!</definedName>
    <definedName name="D" localSheetId="48">#REF!</definedName>
    <definedName name="D" localSheetId="42">#REF!</definedName>
    <definedName name="D" localSheetId="49">#REF!</definedName>
    <definedName name="D" localSheetId="43">#REF!</definedName>
    <definedName name="D" localSheetId="50">#REF!</definedName>
    <definedName name="D" localSheetId="44">#REF!</definedName>
    <definedName name="D" localSheetId="24">#REF!</definedName>
    <definedName name="D" localSheetId="25">#REF!</definedName>
    <definedName name="D" localSheetId="19">#REF!</definedName>
    <definedName name="D" localSheetId="26">#REF!</definedName>
    <definedName name="D" localSheetId="20">#REF!</definedName>
    <definedName name="D" localSheetId="27">#REF!</definedName>
    <definedName name="D" localSheetId="21">#REF!</definedName>
    <definedName name="D" localSheetId="28">#REF!</definedName>
    <definedName name="D" localSheetId="22">#REF!</definedName>
    <definedName name="D" localSheetId="29">#REF!</definedName>
    <definedName name="D" localSheetId="23">#REF!</definedName>
    <definedName name="D" localSheetId="12">#REF!</definedName>
    <definedName name="D" localSheetId="6">#REF!</definedName>
    <definedName name="D" localSheetId="13">#REF!</definedName>
    <definedName name="D" localSheetId="7">#REF!</definedName>
    <definedName name="D" localSheetId="14">#REF!</definedName>
    <definedName name="D" localSheetId="8">#REF!</definedName>
    <definedName name="D" localSheetId="15">#REF!</definedName>
    <definedName name="D" localSheetId="9">#REF!</definedName>
    <definedName name="D" localSheetId="17">#REF!</definedName>
    <definedName name="D" localSheetId="11">#REF!</definedName>
    <definedName name="D" localSheetId="16">#REF!</definedName>
    <definedName name="D" localSheetId="10">#REF!</definedName>
    <definedName name="D" localSheetId="2">#REF!</definedName>
    <definedName name="D" localSheetId="37">#REF!</definedName>
    <definedName name="D" localSheetId="32">#REF!</definedName>
    <definedName name="D" localSheetId="33">#REF!</definedName>
    <definedName name="D" localSheetId="39">#REF!</definedName>
    <definedName name="D" localSheetId="34">#REF!</definedName>
    <definedName name="D" localSheetId="5">#REF!</definedName>
    <definedName name="D">#REF!</definedName>
    <definedName name="dadd_12">[13]CRITERIA2!$B$23</definedName>
    <definedName name="data" localSheetId="2">[20]data!$B$2:$AH$790</definedName>
    <definedName name="data">[21]data!$B$2:$AH$790</definedName>
    <definedName name="dddd">[3]CRITERIA1!$D$3</definedName>
    <definedName name="dddd_12">[4]CRITERIA1!$D$3</definedName>
    <definedName name="ddddd">[3]CRITERIA3!$B$4</definedName>
    <definedName name="ddddd_12">[4]CRITERIA3!$B$4</definedName>
    <definedName name="DeliverBag" localSheetId="46">[17]Assumptions!#REF!</definedName>
    <definedName name="DeliverBag" localSheetId="40">[17]Assumptions!#REF!</definedName>
    <definedName name="DeliverBag" localSheetId="47">[17]Assumptions!#REF!</definedName>
    <definedName name="DeliverBag" localSheetId="41">[17]Assumptions!#REF!</definedName>
    <definedName name="DeliverBag" localSheetId="48">[17]Assumptions!#REF!</definedName>
    <definedName name="DeliverBag" localSheetId="42">[17]Assumptions!#REF!</definedName>
    <definedName name="DeliverBag" localSheetId="49">[17]Assumptions!#REF!</definedName>
    <definedName name="DeliverBag" localSheetId="43">[17]Assumptions!#REF!</definedName>
    <definedName name="DeliverBag" localSheetId="50">[17]Assumptions!#REF!</definedName>
    <definedName name="DeliverBag" localSheetId="44">[17]Assumptions!#REF!</definedName>
    <definedName name="DeliverBag" localSheetId="24">[17]Assumptions!#REF!</definedName>
    <definedName name="DeliverBag" localSheetId="25">[17]Assumptions!#REF!</definedName>
    <definedName name="DeliverBag" localSheetId="19">[17]Assumptions!#REF!</definedName>
    <definedName name="DeliverBag" localSheetId="26">[17]Assumptions!#REF!</definedName>
    <definedName name="DeliverBag" localSheetId="20">[17]Assumptions!#REF!</definedName>
    <definedName name="DeliverBag" localSheetId="27">[17]Assumptions!#REF!</definedName>
    <definedName name="DeliverBag" localSheetId="21">[17]Assumptions!#REF!</definedName>
    <definedName name="DeliverBag" localSheetId="28">[17]Assumptions!#REF!</definedName>
    <definedName name="DeliverBag" localSheetId="22">[17]Assumptions!#REF!</definedName>
    <definedName name="DeliverBag" localSheetId="29">[17]Assumptions!#REF!</definedName>
    <definedName name="DeliverBag" localSheetId="23">[17]Assumptions!#REF!</definedName>
    <definedName name="DeliverBag" localSheetId="12">[17]Assumptions!#REF!</definedName>
    <definedName name="DeliverBag" localSheetId="6">[17]Assumptions!#REF!</definedName>
    <definedName name="DeliverBag" localSheetId="13">[17]Assumptions!#REF!</definedName>
    <definedName name="DeliverBag" localSheetId="7">[17]Assumptions!#REF!</definedName>
    <definedName name="DeliverBag" localSheetId="14">[17]Assumptions!#REF!</definedName>
    <definedName name="DeliverBag" localSheetId="8">[17]Assumptions!#REF!</definedName>
    <definedName name="DeliverBag" localSheetId="15">[17]Assumptions!#REF!</definedName>
    <definedName name="DeliverBag" localSheetId="9">[17]Assumptions!#REF!</definedName>
    <definedName name="DeliverBag" localSheetId="17">[17]Assumptions!#REF!</definedName>
    <definedName name="DeliverBag" localSheetId="11">[17]Assumptions!#REF!</definedName>
    <definedName name="DeliverBag" localSheetId="16">[17]Assumptions!#REF!</definedName>
    <definedName name="DeliverBag" localSheetId="10">[17]Assumptions!#REF!</definedName>
    <definedName name="DeliverBag" localSheetId="2">[17]Assumptions!#REF!</definedName>
    <definedName name="DeliverBag" localSheetId="37">[17]Assumptions!#REF!</definedName>
    <definedName name="DeliverBag" localSheetId="32">[17]Assumptions!#REF!</definedName>
    <definedName name="DeliverBag" localSheetId="33">[17]Assumptions!#REF!</definedName>
    <definedName name="DeliverBag" localSheetId="39">[17]Assumptions!#REF!</definedName>
    <definedName name="DeliverBag" localSheetId="34">[17]Assumptions!#REF!</definedName>
    <definedName name="DeliverBag" localSheetId="5">[17]Assumptions!#REF!</definedName>
    <definedName name="DeliverBag">[17]Assumptions!#REF!</definedName>
    <definedName name="Department" localSheetId="12">#REF!</definedName>
    <definedName name="Department" localSheetId="13">#REF!</definedName>
    <definedName name="Department" localSheetId="7">#REF!</definedName>
    <definedName name="Department" localSheetId="14">#REF!</definedName>
    <definedName name="Department" localSheetId="8">#REF!</definedName>
    <definedName name="Department" localSheetId="15">#REF!</definedName>
    <definedName name="Department" localSheetId="9">#REF!</definedName>
    <definedName name="Department" localSheetId="17">#REF!</definedName>
    <definedName name="Department" localSheetId="11">#REF!</definedName>
    <definedName name="Department" localSheetId="16">#REF!</definedName>
    <definedName name="Department" localSheetId="10">#REF!</definedName>
    <definedName name="Department" localSheetId="2">#REF!</definedName>
    <definedName name="Department">#REF!</definedName>
    <definedName name="DESTINATION" localSheetId="12">#REF!</definedName>
    <definedName name="DESTINATION" localSheetId="13">#REF!</definedName>
    <definedName name="DESTINATION" localSheetId="7">#REF!</definedName>
    <definedName name="DESTINATION" localSheetId="14">#REF!</definedName>
    <definedName name="DESTINATION" localSheetId="8">#REF!</definedName>
    <definedName name="DESTINATION" localSheetId="15">#REF!</definedName>
    <definedName name="DESTINATION" localSheetId="9">#REF!</definedName>
    <definedName name="DESTINATION" localSheetId="17">#REF!</definedName>
    <definedName name="DESTINATION" localSheetId="11">#REF!</definedName>
    <definedName name="DESTINATION" localSheetId="16">#REF!</definedName>
    <definedName name="DESTINATION" localSheetId="10">#REF!</definedName>
    <definedName name="DESTINATION" localSheetId="2">#REF!</definedName>
    <definedName name="DESTINATION">#REF!</definedName>
    <definedName name="DevCost" localSheetId="2">[6]Assumptions!$F$68</definedName>
    <definedName name="DevCost">[7]Assumptions!$F$68</definedName>
    <definedName name="diana" localSheetId="46">#REF!</definedName>
    <definedName name="diana" localSheetId="40">#REF!</definedName>
    <definedName name="diana" localSheetId="47">#REF!</definedName>
    <definedName name="diana" localSheetId="41">#REF!</definedName>
    <definedName name="diana" localSheetId="48">#REF!</definedName>
    <definedName name="diana" localSheetId="42">#REF!</definedName>
    <definedName name="diana" localSheetId="49">#REF!</definedName>
    <definedName name="diana" localSheetId="43">#REF!</definedName>
    <definedName name="diana" localSheetId="50">#REF!</definedName>
    <definedName name="diana" localSheetId="44">#REF!</definedName>
    <definedName name="diana" localSheetId="24">#REF!</definedName>
    <definedName name="diana" localSheetId="25">#REF!</definedName>
    <definedName name="diana" localSheetId="19">#REF!</definedName>
    <definedName name="diana" localSheetId="26">#REF!</definedName>
    <definedName name="diana" localSheetId="20">#REF!</definedName>
    <definedName name="diana" localSheetId="27">#REF!</definedName>
    <definedName name="diana" localSheetId="21">#REF!</definedName>
    <definedName name="diana" localSheetId="28">#REF!</definedName>
    <definedName name="diana" localSheetId="22">#REF!</definedName>
    <definedName name="diana" localSheetId="29">#REF!</definedName>
    <definedName name="diana" localSheetId="23">#REF!</definedName>
    <definedName name="diana" localSheetId="12">#REF!</definedName>
    <definedName name="diana" localSheetId="6">#REF!</definedName>
    <definedName name="diana" localSheetId="13">#REF!</definedName>
    <definedName name="diana" localSheetId="7">#REF!</definedName>
    <definedName name="diana" localSheetId="14">#REF!</definedName>
    <definedName name="diana" localSheetId="8">#REF!</definedName>
    <definedName name="diana" localSheetId="15">#REF!</definedName>
    <definedName name="diana" localSheetId="9">#REF!</definedName>
    <definedName name="diana" localSheetId="17">#REF!</definedName>
    <definedName name="diana" localSheetId="11">#REF!</definedName>
    <definedName name="diana" localSheetId="16">#REF!</definedName>
    <definedName name="diana" localSheetId="10">#REF!</definedName>
    <definedName name="diana" localSheetId="2">#REF!</definedName>
    <definedName name="diana" localSheetId="37">#REF!</definedName>
    <definedName name="diana" localSheetId="32">#REF!</definedName>
    <definedName name="diana" localSheetId="33">#REF!</definedName>
    <definedName name="diana" localSheetId="39">#REF!</definedName>
    <definedName name="diana" localSheetId="34">#REF!</definedName>
    <definedName name="diana" localSheetId="5">#REF!</definedName>
    <definedName name="diana">#REF!</definedName>
    <definedName name="dianaLicop0" localSheetId="46">#REF!</definedName>
    <definedName name="dianaLicop0" localSheetId="40">#REF!</definedName>
    <definedName name="dianaLicop0" localSheetId="47">#REF!</definedName>
    <definedName name="dianaLicop0" localSheetId="41">#REF!</definedName>
    <definedName name="dianaLicop0" localSheetId="48">#REF!</definedName>
    <definedName name="dianaLicop0" localSheetId="42">#REF!</definedName>
    <definedName name="dianaLicop0" localSheetId="49">#REF!</definedName>
    <definedName name="dianaLicop0" localSheetId="43">#REF!</definedName>
    <definedName name="dianaLicop0" localSheetId="50">#REF!</definedName>
    <definedName name="dianaLicop0" localSheetId="44">#REF!</definedName>
    <definedName name="dianaLicop0" localSheetId="24">#REF!</definedName>
    <definedName name="dianaLicop0" localSheetId="25">#REF!</definedName>
    <definedName name="dianaLicop0" localSheetId="19">#REF!</definedName>
    <definedName name="dianaLicop0" localSheetId="26">#REF!</definedName>
    <definedName name="dianaLicop0" localSheetId="20">#REF!</definedName>
    <definedName name="dianaLicop0" localSheetId="27">#REF!</definedName>
    <definedName name="dianaLicop0" localSheetId="21">#REF!</definedName>
    <definedName name="dianaLicop0" localSheetId="28">#REF!</definedName>
    <definedName name="dianaLicop0" localSheetId="22">#REF!</definedName>
    <definedName name="dianaLicop0" localSheetId="29">#REF!</definedName>
    <definedName name="dianaLicop0" localSheetId="23">#REF!</definedName>
    <definedName name="dianaLicop0" localSheetId="12">#REF!</definedName>
    <definedName name="dianaLicop0" localSheetId="6">#REF!</definedName>
    <definedName name="dianaLicop0" localSheetId="13">#REF!</definedName>
    <definedName name="dianaLicop0" localSheetId="7">#REF!</definedName>
    <definedName name="dianaLicop0" localSheetId="14">#REF!</definedName>
    <definedName name="dianaLicop0" localSheetId="8">#REF!</definedName>
    <definedName name="dianaLicop0" localSheetId="15">#REF!</definedName>
    <definedName name="dianaLicop0" localSheetId="9">#REF!</definedName>
    <definedName name="dianaLicop0" localSheetId="17">#REF!</definedName>
    <definedName name="dianaLicop0" localSheetId="11">#REF!</definedName>
    <definedName name="dianaLicop0" localSheetId="16">#REF!</definedName>
    <definedName name="dianaLicop0" localSheetId="10">#REF!</definedName>
    <definedName name="dianaLicop0" localSheetId="2">#REF!</definedName>
    <definedName name="dianaLicop0" localSheetId="37">#REF!</definedName>
    <definedName name="dianaLicop0" localSheetId="32">#REF!</definedName>
    <definedName name="dianaLicop0" localSheetId="33">#REF!</definedName>
    <definedName name="dianaLicop0" localSheetId="39">#REF!</definedName>
    <definedName name="dianaLicop0" localSheetId="34">#REF!</definedName>
    <definedName name="dianaLicop0" localSheetId="5">#REF!</definedName>
    <definedName name="dianaLicop0">#REF!</definedName>
    <definedName name="dog_12">[13]CRITERIA2!$H$4</definedName>
    <definedName name="Dolores" localSheetId="46">#REF!</definedName>
    <definedName name="Dolores" localSheetId="40">#REF!</definedName>
    <definedName name="Dolores" localSheetId="47">#REF!</definedName>
    <definedName name="Dolores" localSheetId="41">#REF!</definedName>
    <definedName name="Dolores" localSheetId="48">#REF!</definedName>
    <definedName name="Dolores" localSheetId="42">#REF!</definedName>
    <definedName name="Dolores" localSheetId="49">#REF!</definedName>
    <definedName name="Dolores" localSheetId="43">#REF!</definedName>
    <definedName name="Dolores" localSheetId="50">#REF!</definedName>
    <definedName name="Dolores" localSheetId="44">#REF!</definedName>
    <definedName name="Dolores" localSheetId="24">#REF!</definedName>
    <definedName name="Dolores" localSheetId="25">#REF!</definedName>
    <definedName name="Dolores" localSheetId="19">#REF!</definedName>
    <definedName name="Dolores" localSheetId="26">#REF!</definedName>
    <definedName name="Dolores" localSheetId="20">#REF!</definedName>
    <definedName name="Dolores" localSheetId="27">#REF!</definedName>
    <definedName name="Dolores" localSheetId="21">#REF!</definedName>
    <definedName name="Dolores" localSheetId="28">#REF!</definedName>
    <definedName name="Dolores" localSheetId="22">#REF!</definedName>
    <definedName name="Dolores" localSheetId="29">#REF!</definedName>
    <definedName name="Dolores" localSheetId="23">#REF!</definedName>
    <definedName name="Dolores" localSheetId="12">#REF!</definedName>
    <definedName name="Dolores" localSheetId="6">#REF!</definedName>
    <definedName name="Dolores" localSheetId="13">#REF!</definedName>
    <definedName name="Dolores" localSheetId="7">#REF!</definedName>
    <definedName name="Dolores" localSheetId="14">#REF!</definedName>
    <definedName name="Dolores" localSheetId="8">#REF!</definedName>
    <definedName name="Dolores" localSheetId="15">#REF!</definedName>
    <definedName name="Dolores" localSheetId="9">#REF!</definedName>
    <definedName name="Dolores" localSheetId="17">#REF!</definedName>
    <definedName name="Dolores" localSheetId="11">#REF!</definedName>
    <definedName name="Dolores" localSheetId="16">#REF!</definedName>
    <definedName name="Dolores" localSheetId="10">#REF!</definedName>
    <definedName name="Dolores" localSheetId="2">#REF!</definedName>
    <definedName name="Dolores" localSheetId="37">#REF!</definedName>
    <definedName name="Dolores" localSheetId="32">#REF!</definedName>
    <definedName name="Dolores" localSheetId="33">#REF!</definedName>
    <definedName name="Dolores" localSheetId="39">#REF!</definedName>
    <definedName name="Dolores" localSheetId="34">#REF!</definedName>
    <definedName name="Dolores" localSheetId="5">#REF!</definedName>
    <definedName name="Dolores">#REF!</definedName>
    <definedName name="domestic" localSheetId="12">#REF!</definedName>
    <definedName name="domestic" localSheetId="13">#REF!</definedName>
    <definedName name="domestic" localSheetId="7">#REF!</definedName>
    <definedName name="domestic" localSheetId="14">#REF!</definedName>
    <definedName name="domestic" localSheetId="8">#REF!</definedName>
    <definedName name="domestic" localSheetId="15">#REF!</definedName>
    <definedName name="domestic" localSheetId="9">#REF!</definedName>
    <definedName name="domestic" localSheetId="17">#REF!</definedName>
    <definedName name="domestic" localSheetId="11">#REF!</definedName>
    <definedName name="domestic" localSheetId="16">#REF!</definedName>
    <definedName name="domestic" localSheetId="10">#REF!</definedName>
    <definedName name="domestic" localSheetId="2">#REF!</definedName>
    <definedName name="domestic">#REF!</definedName>
    <definedName name="dont">[15]CRITERIA1!$B$4</definedName>
    <definedName name="dont_12">[13]CRITERIA1!$B$4</definedName>
    <definedName name="eeee">[3]CRITERIA2!$D$3</definedName>
    <definedName name="eeee_12">[4]CRITERIA2!$D$3</definedName>
    <definedName name="eeeee">[3]CRITERIA1!$B$7</definedName>
    <definedName name="eeeee_12">[4]CRITERIA1!$B$7</definedName>
    <definedName name="eeeeeeee">'[5]tax-ss'!$M$7:$M$37</definedName>
    <definedName name="empcarreg" localSheetId="12">#REF!</definedName>
    <definedName name="empcarreg" localSheetId="13">#REF!</definedName>
    <definedName name="empcarreg" localSheetId="7">#REF!</definedName>
    <definedName name="empcarreg" localSheetId="14">#REF!</definedName>
    <definedName name="empcarreg" localSheetId="8">#REF!</definedName>
    <definedName name="empcarreg" localSheetId="15">#REF!</definedName>
    <definedName name="empcarreg" localSheetId="9">#REF!</definedName>
    <definedName name="empcarreg" localSheetId="17">#REF!</definedName>
    <definedName name="empcarreg" localSheetId="11">#REF!</definedName>
    <definedName name="empcarreg" localSheetId="16">#REF!</definedName>
    <definedName name="empcarreg" localSheetId="10">#REF!</definedName>
    <definedName name="empcarreg" localSheetId="2">#REF!</definedName>
    <definedName name="empcarreg">#REF!</definedName>
    <definedName name="EMPLOYEE_NAME" localSheetId="12">#REF!</definedName>
    <definedName name="EMPLOYEE_NAME" localSheetId="13">#REF!</definedName>
    <definedName name="EMPLOYEE_NAME" localSheetId="7">#REF!</definedName>
    <definedName name="EMPLOYEE_NAME" localSheetId="14">#REF!</definedName>
    <definedName name="EMPLOYEE_NAME" localSheetId="8">#REF!</definedName>
    <definedName name="EMPLOYEE_NAME" localSheetId="15">#REF!</definedName>
    <definedName name="EMPLOYEE_NAME" localSheetId="9">#REF!</definedName>
    <definedName name="EMPLOYEE_NAME" localSheetId="17">#REF!</definedName>
    <definedName name="EMPLOYEE_NAME" localSheetId="11">#REF!</definedName>
    <definedName name="EMPLOYEE_NAME" localSheetId="16">#REF!</definedName>
    <definedName name="EMPLOYEE_NAME" localSheetId="10">#REF!</definedName>
    <definedName name="EMPLOYEE_NAME" localSheetId="2">#REF!</definedName>
    <definedName name="EMPLOYEE_NAME">#REF!</definedName>
    <definedName name="FAR" localSheetId="46">[17]Assumptions!#REF!</definedName>
    <definedName name="FAR" localSheetId="40">[17]Assumptions!#REF!</definedName>
    <definedName name="FAR" localSheetId="47">[17]Assumptions!#REF!</definedName>
    <definedName name="FAR" localSheetId="41">[17]Assumptions!#REF!</definedName>
    <definedName name="FAR" localSheetId="48">[17]Assumptions!#REF!</definedName>
    <definedName name="FAR" localSheetId="42">[17]Assumptions!#REF!</definedName>
    <definedName name="FAR" localSheetId="49">[17]Assumptions!#REF!</definedName>
    <definedName name="FAR" localSheetId="43">[17]Assumptions!#REF!</definedName>
    <definedName name="FAR" localSheetId="50">[17]Assumptions!#REF!</definedName>
    <definedName name="FAR" localSheetId="44">[17]Assumptions!#REF!</definedName>
    <definedName name="FAR" localSheetId="24">[17]Assumptions!#REF!</definedName>
    <definedName name="FAR" localSheetId="25">[17]Assumptions!#REF!</definedName>
    <definedName name="FAR" localSheetId="19">[17]Assumptions!#REF!</definedName>
    <definedName name="FAR" localSheetId="26">[17]Assumptions!#REF!</definedName>
    <definedName name="FAR" localSheetId="20">[17]Assumptions!#REF!</definedName>
    <definedName name="FAR" localSheetId="27">[17]Assumptions!#REF!</definedName>
    <definedName name="FAR" localSheetId="21">[17]Assumptions!#REF!</definedName>
    <definedName name="FAR" localSheetId="28">[17]Assumptions!#REF!</definedName>
    <definedName name="FAR" localSheetId="22">[17]Assumptions!#REF!</definedName>
    <definedName name="FAR" localSheetId="29">[17]Assumptions!#REF!</definedName>
    <definedName name="FAR" localSheetId="23">[17]Assumptions!#REF!</definedName>
    <definedName name="FAR" localSheetId="12">[17]Assumptions!#REF!</definedName>
    <definedName name="FAR" localSheetId="6">[17]Assumptions!#REF!</definedName>
    <definedName name="FAR" localSheetId="13">[17]Assumptions!#REF!</definedName>
    <definedName name="FAR" localSheetId="7">[17]Assumptions!#REF!</definedName>
    <definedName name="FAR" localSheetId="14">[17]Assumptions!#REF!</definedName>
    <definedName name="FAR" localSheetId="8">[17]Assumptions!#REF!</definedName>
    <definedName name="FAR" localSheetId="15">[17]Assumptions!#REF!</definedName>
    <definedName name="FAR" localSheetId="9">[17]Assumptions!#REF!</definedName>
    <definedName name="FAR" localSheetId="17">[17]Assumptions!#REF!</definedName>
    <definedName name="FAR" localSheetId="11">[17]Assumptions!#REF!</definedName>
    <definedName name="FAR" localSheetId="16">[17]Assumptions!#REF!</definedName>
    <definedName name="FAR" localSheetId="10">[17]Assumptions!#REF!</definedName>
    <definedName name="FAR" localSheetId="2">[17]Assumptions!#REF!</definedName>
    <definedName name="FAR" localSheetId="37">[17]Assumptions!#REF!</definedName>
    <definedName name="FAR" localSheetId="32">[17]Assumptions!#REF!</definedName>
    <definedName name="FAR" localSheetId="33">[17]Assumptions!#REF!</definedName>
    <definedName name="FAR" localSheetId="39">[17]Assumptions!#REF!</definedName>
    <definedName name="FAR" localSheetId="34">[17]Assumptions!#REF!</definedName>
    <definedName name="FAR" localSheetId="5">[17]Assumptions!#REF!</definedName>
    <definedName name="FAR">[17]Assumptions!#REF!</definedName>
    <definedName name="FAR_4" localSheetId="46">[1]Assumptions!#REF!</definedName>
    <definedName name="FAR_4" localSheetId="40">[1]Assumptions!#REF!</definedName>
    <definedName name="FAR_4" localSheetId="47">[1]Assumptions!#REF!</definedName>
    <definedName name="FAR_4" localSheetId="41">[1]Assumptions!#REF!</definedName>
    <definedName name="FAR_4" localSheetId="48">[1]Assumptions!#REF!</definedName>
    <definedName name="FAR_4" localSheetId="42">[1]Assumptions!#REF!</definedName>
    <definedName name="FAR_4" localSheetId="49">[1]Assumptions!#REF!</definedName>
    <definedName name="FAR_4" localSheetId="43">[1]Assumptions!#REF!</definedName>
    <definedName name="FAR_4" localSheetId="50">[1]Assumptions!#REF!</definedName>
    <definedName name="FAR_4" localSheetId="44">[1]Assumptions!#REF!</definedName>
    <definedName name="FAR_4" localSheetId="24">[1]Assumptions!#REF!</definedName>
    <definedName name="FAR_4" localSheetId="25">[1]Assumptions!#REF!</definedName>
    <definedName name="FAR_4" localSheetId="19">[1]Assumptions!#REF!</definedName>
    <definedName name="FAR_4" localSheetId="26">[1]Assumptions!#REF!</definedName>
    <definedName name="FAR_4" localSheetId="20">[1]Assumptions!#REF!</definedName>
    <definedName name="FAR_4" localSheetId="27">[1]Assumptions!#REF!</definedName>
    <definedName name="FAR_4" localSheetId="21">[1]Assumptions!#REF!</definedName>
    <definedName name="FAR_4" localSheetId="28">[1]Assumptions!#REF!</definedName>
    <definedName name="FAR_4" localSheetId="22">[1]Assumptions!#REF!</definedName>
    <definedName name="FAR_4" localSheetId="29">[1]Assumptions!#REF!</definedName>
    <definedName name="FAR_4" localSheetId="23">[1]Assumptions!#REF!</definedName>
    <definedName name="FAR_4" localSheetId="12">[1]Assumptions!#REF!</definedName>
    <definedName name="FAR_4" localSheetId="6">[1]Assumptions!#REF!</definedName>
    <definedName name="FAR_4" localSheetId="13">[1]Assumptions!#REF!</definedName>
    <definedName name="FAR_4" localSheetId="7">[1]Assumptions!#REF!</definedName>
    <definedName name="FAR_4" localSheetId="14">[1]Assumptions!#REF!</definedName>
    <definedName name="FAR_4" localSheetId="8">[1]Assumptions!#REF!</definedName>
    <definedName name="FAR_4" localSheetId="15">[1]Assumptions!#REF!</definedName>
    <definedName name="FAR_4" localSheetId="9">[1]Assumptions!#REF!</definedName>
    <definedName name="FAR_4" localSheetId="17">[1]Assumptions!#REF!</definedName>
    <definedName name="FAR_4" localSheetId="11">[1]Assumptions!#REF!</definedName>
    <definedName name="FAR_4" localSheetId="16">[1]Assumptions!#REF!</definedName>
    <definedName name="FAR_4" localSheetId="10">[1]Assumptions!#REF!</definedName>
    <definedName name="FAR_4" localSheetId="2">[2]Assumptions!#REF!</definedName>
    <definedName name="FAR_4" localSheetId="37">[1]Assumptions!#REF!</definedName>
    <definedName name="FAR_4" localSheetId="32">[1]Assumptions!#REF!</definedName>
    <definedName name="FAR_4" localSheetId="33">[1]Assumptions!#REF!</definedName>
    <definedName name="FAR_4" localSheetId="39">[1]Assumptions!#REF!</definedName>
    <definedName name="FAR_4" localSheetId="34">[1]Assumptions!#REF!</definedName>
    <definedName name="FAR_4" localSheetId="5">[1]Assumptions!#REF!</definedName>
    <definedName name="FAR_4">[1]Assumptions!#REF!</definedName>
    <definedName name="ferla2" localSheetId="46">#REF!</definedName>
    <definedName name="ferla2" localSheetId="40">#REF!</definedName>
    <definedName name="ferla2" localSheetId="47">#REF!</definedName>
    <definedName name="ferla2" localSheetId="41">#REF!</definedName>
    <definedName name="ferla2" localSheetId="48">#REF!</definedName>
    <definedName name="ferla2" localSheetId="42">#REF!</definedName>
    <definedName name="ferla2" localSheetId="49">#REF!</definedName>
    <definedName name="ferla2" localSheetId="43">#REF!</definedName>
    <definedName name="ferla2" localSheetId="50">#REF!</definedName>
    <definedName name="ferla2" localSheetId="44">#REF!</definedName>
    <definedName name="ferla2" localSheetId="24">#REF!</definedName>
    <definedName name="ferla2" localSheetId="25">#REF!</definedName>
    <definedName name="ferla2" localSheetId="19">#REF!</definedName>
    <definedName name="ferla2" localSheetId="26">#REF!</definedName>
    <definedName name="ferla2" localSheetId="20">#REF!</definedName>
    <definedName name="ferla2" localSheetId="27">#REF!</definedName>
    <definedName name="ferla2" localSheetId="21">#REF!</definedName>
    <definedName name="ferla2" localSheetId="28">#REF!</definedName>
    <definedName name="ferla2" localSheetId="22">#REF!</definedName>
    <definedName name="ferla2" localSheetId="29">#REF!</definedName>
    <definedName name="ferla2" localSheetId="23">#REF!</definedName>
    <definedName name="ferla2" localSheetId="12">#REF!</definedName>
    <definedName name="ferla2" localSheetId="6">#REF!</definedName>
    <definedName name="ferla2" localSheetId="13">#REF!</definedName>
    <definedName name="ferla2" localSheetId="7">#REF!</definedName>
    <definedName name="ferla2" localSheetId="14">#REF!</definedName>
    <definedName name="ferla2" localSheetId="8">#REF!</definedName>
    <definedName name="ferla2" localSheetId="15">#REF!</definedName>
    <definedName name="ferla2" localSheetId="9">#REF!</definedName>
    <definedName name="ferla2" localSheetId="17">#REF!</definedName>
    <definedName name="ferla2" localSheetId="11">#REF!</definedName>
    <definedName name="ferla2" localSheetId="16">#REF!</definedName>
    <definedName name="ferla2" localSheetId="10">#REF!</definedName>
    <definedName name="ferla2" localSheetId="2">#REF!</definedName>
    <definedName name="ferla2" localSheetId="37">#REF!</definedName>
    <definedName name="ferla2" localSheetId="32">#REF!</definedName>
    <definedName name="ferla2" localSheetId="33">#REF!</definedName>
    <definedName name="ferla2" localSheetId="39">#REF!</definedName>
    <definedName name="ferla2" localSheetId="34">#REF!</definedName>
    <definedName name="ferla2" localSheetId="5">#REF!</definedName>
    <definedName name="ferla2">#REF!</definedName>
    <definedName name="figures_max" localSheetId="46">#REF!</definedName>
    <definedName name="figures_max" localSheetId="40">#REF!</definedName>
    <definedName name="figures_max" localSheetId="47">#REF!</definedName>
    <definedName name="figures_max" localSheetId="41">#REF!</definedName>
    <definedName name="figures_max" localSheetId="48">#REF!</definedName>
    <definedName name="figures_max" localSheetId="42">#REF!</definedName>
    <definedName name="figures_max" localSheetId="49">#REF!</definedName>
    <definedName name="figures_max" localSheetId="43">#REF!</definedName>
    <definedName name="figures_max" localSheetId="50">#REF!</definedName>
    <definedName name="figures_max" localSheetId="44">#REF!</definedName>
    <definedName name="figures_max" localSheetId="24">#REF!</definedName>
    <definedName name="figures_max" localSheetId="25">#REF!</definedName>
    <definedName name="figures_max" localSheetId="19">#REF!</definedName>
    <definedName name="figures_max" localSheetId="26">#REF!</definedName>
    <definedName name="figures_max" localSheetId="20">#REF!</definedName>
    <definedName name="figures_max" localSheetId="27">#REF!</definedName>
    <definedName name="figures_max" localSheetId="21">#REF!</definedName>
    <definedName name="figures_max" localSheetId="28">#REF!</definedName>
    <definedName name="figures_max" localSheetId="22">#REF!</definedName>
    <definedName name="figures_max" localSheetId="29">#REF!</definedName>
    <definedName name="figures_max" localSheetId="23">#REF!</definedName>
    <definedName name="figures_max" localSheetId="12">#REF!</definedName>
    <definedName name="figures_max" localSheetId="6">#REF!</definedName>
    <definedName name="figures_max" localSheetId="13">#REF!</definedName>
    <definedName name="figures_max" localSheetId="7">#REF!</definedName>
    <definedName name="figures_max" localSheetId="14">#REF!</definedName>
    <definedName name="figures_max" localSheetId="8">#REF!</definedName>
    <definedName name="figures_max" localSheetId="15">#REF!</definedName>
    <definedName name="figures_max" localSheetId="9">#REF!</definedName>
    <definedName name="figures_max" localSheetId="17">#REF!</definedName>
    <definedName name="figures_max" localSheetId="11">#REF!</definedName>
    <definedName name="figures_max" localSheetId="16">#REF!</definedName>
    <definedName name="figures_max" localSheetId="10">#REF!</definedName>
    <definedName name="figures_max" localSheetId="2">#REF!</definedName>
    <definedName name="figures_max" localSheetId="37">#REF!</definedName>
    <definedName name="figures_max" localSheetId="32">#REF!</definedName>
    <definedName name="figures_max" localSheetId="33">#REF!</definedName>
    <definedName name="figures_max" localSheetId="39">#REF!</definedName>
    <definedName name="figures_max" localSheetId="34">#REF!</definedName>
    <definedName name="figures_max" localSheetId="5">#REF!</definedName>
    <definedName name="figures_max">#REF!</definedName>
    <definedName name="figures_max_1" localSheetId="46">#REF!</definedName>
    <definedName name="figures_max_1" localSheetId="40">#REF!</definedName>
    <definedName name="figures_max_1" localSheetId="47">#REF!</definedName>
    <definedName name="figures_max_1" localSheetId="41">#REF!</definedName>
    <definedName name="figures_max_1" localSheetId="48">#REF!</definedName>
    <definedName name="figures_max_1" localSheetId="42">#REF!</definedName>
    <definedName name="figures_max_1" localSheetId="49">#REF!</definedName>
    <definedName name="figures_max_1" localSheetId="43">#REF!</definedName>
    <definedName name="figures_max_1" localSheetId="50">#REF!</definedName>
    <definedName name="figures_max_1" localSheetId="44">#REF!</definedName>
    <definedName name="figures_max_1" localSheetId="24">#REF!</definedName>
    <definedName name="figures_max_1" localSheetId="25">#REF!</definedName>
    <definedName name="figures_max_1" localSheetId="19">#REF!</definedName>
    <definedName name="figures_max_1" localSheetId="26">#REF!</definedName>
    <definedName name="figures_max_1" localSheetId="20">#REF!</definedName>
    <definedName name="figures_max_1" localSheetId="27">#REF!</definedName>
    <definedName name="figures_max_1" localSheetId="21">#REF!</definedName>
    <definedName name="figures_max_1" localSheetId="28">#REF!</definedName>
    <definedName name="figures_max_1" localSheetId="22">#REF!</definedName>
    <definedName name="figures_max_1" localSheetId="29">#REF!</definedName>
    <definedName name="figures_max_1" localSheetId="23">#REF!</definedName>
    <definedName name="figures_max_1" localSheetId="12">#REF!</definedName>
    <definedName name="figures_max_1" localSheetId="6">#REF!</definedName>
    <definedName name="figures_max_1" localSheetId="13">#REF!</definedName>
    <definedName name="figures_max_1" localSheetId="7">#REF!</definedName>
    <definedName name="figures_max_1" localSheetId="14">#REF!</definedName>
    <definedName name="figures_max_1" localSheetId="8">#REF!</definedName>
    <definedName name="figures_max_1" localSheetId="15">#REF!</definedName>
    <definedName name="figures_max_1" localSheetId="9">#REF!</definedName>
    <definedName name="figures_max_1" localSheetId="17">#REF!</definedName>
    <definedName name="figures_max_1" localSheetId="11">#REF!</definedName>
    <definedName name="figures_max_1" localSheetId="16">#REF!</definedName>
    <definedName name="figures_max_1" localSheetId="10">#REF!</definedName>
    <definedName name="figures_max_1" localSheetId="2">#REF!</definedName>
    <definedName name="figures_max_1" localSheetId="37">#REF!</definedName>
    <definedName name="figures_max_1" localSheetId="32">#REF!</definedName>
    <definedName name="figures_max_1" localSheetId="33">#REF!</definedName>
    <definedName name="figures_max_1" localSheetId="39">#REF!</definedName>
    <definedName name="figures_max_1" localSheetId="34">#REF!</definedName>
    <definedName name="figures_max_1" localSheetId="5">#REF!</definedName>
    <definedName name="figures_max_1">#REF!</definedName>
    <definedName name="figures_min" localSheetId="46">#REF!</definedName>
    <definedName name="figures_min" localSheetId="40">#REF!</definedName>
    <definedName name="figures_min" localSheetId="47">#REF!</definedName>
    <definedName name="figures_min" localSheetId="41">#REF!</definedName>
    <definedName name="figures_min" localSheetId="48">#REF!</definedName>
    <definedName name="figures_min" localSheetId="42">#REF!</definedName>
    <definedName name="figures_min" localSheetId="49">#REF!</definedName>
    <definedName name="figures_min" localSheetId="43">#REF!</definedName>
    <definedName name="figures_min" localSheetId="50">#REF!</definedName>
    <definedName name="figures_min" localSheetId="44">#REF!</definedName>
    <definedName name="figures_min" localSheetId="24">#REF!</definedName>
    <definedName name="figures_min" localSheetId="25">#REF!</definedName>
    <definedName name="figures_min" localSheetId="19">#REF!</definedName>
    <definedName name="figures_min" localSheetId="26">#REF!</definedName>
    <definedName name="figures_min" localSheetId="20">#REF!</definedName>
    <definedName name="figures_min" localSheetId="27">#REF!</definedName>
    <definedName name="figures_min" localSheetId="21">#REF!</definedName>
    <definedName name="figures_min" localSheetId="28">#REF!</definedName>
    <definedName name="figures_min" localSheetId="22">#REF!</definedName>
    <definedName name="figures_min" localSheetId="29">#REF!</definedName>
    <definedName name="figures_min" localSheetId="23">#REF!</definedName>
    <definedName name="figures_min" localSheetId="12">#REF!</definedName>
    <definedName name="figures_min" localSheetId="6">#REF!</definedName>
    <definedName name="figures_min" localSheetId="13">#REF!</definedName>
    <definedName name="figures_min" localSheetId="7">#REF!</definedName>
    <definedName name="figures_min" localSheetId="14">#REF!</definedName>
    <definedName name="figures_min" localSheetId="8">#REF!</definedName>
    <definedName name="figures_min" localSheetId="15">#REF!</definedName>
    <definedName name="figures_min" localSheetId="9">#REF!</definedName>
    <definedName name="figures_min" localSheetId="17">#REF!</definedName>
    <definedName name="figures_min" localSheetId="11">#REF!</definedName>
    <definedName name="figures_min" localSheetId="16">#REF!</definedName>
    <definedName name="figures_min" localSheetId="10">#REF!</definedName>
    <definedName name="figures_min" localSheetId="2">#REF!</definedName>
    <definedName name="figures_min" localSheetId="37">#REF!</definedName>
    <definedName name="figures_min" localSheetId="32">#REF!</definedName>
    <definedName name="figures_min" localSheetId="33">#REF!</definedName>
    <definedName name="figures_min" localSheetId="39">#REF!</definedName>
    <definedName name="figures_min" localSheetId="34">#REF!</definedName>
    <definedName name="figures_min" localSheetId="5">#REF!</definedName>
    <definedName name="figures_min">#REF!</definedName>
    <definedName name="figures_min_1" localSheetId="46">#REF!</definedName>
    <definedName name="figures_min_1" localSheetId="40">#REF!</definedName>
    <definedName name="figures_min_1" localSheetId="47">#REF!</definedName>
    <definedName name="figures_min_1" localSheetId="41">#REF!</definedName>
    <definedName name="figures_min_1" localSheetId="48">#REF!</definedName>
    <definedName name="figures_min_1" localSheetId="42">#REF!</definedName>
    <definedName name="figures_min_1" localSheetId="49">#REF!</definedName>
    <definedName name="figures_min_1" localSheetId="43">#REF!</definedName>
    <definedName name="figures_min_1" localSheetId="50">#REF!</definedName>
    <definedName name="figures_min_1" localSheetId="44">#REF!</definedName>
    <definedName name="figures_min_1" localSheetId="24">#REF!</definedName>
    <definedName name="figures_min_1" localSheetId="25">#REF!</definedName>
    <definedName name="figures_min_1" localSheetId="19">#REF!</definedName>
    <definedName name="figures_min_1" localSheetId="26">#REF!</definedName>
    <definedName name="figures_min_1" localSheetId="20">#REF!</definedName>
    <definedName name="figures_min_1" localSheetId="27">#REF!</definedName>
    <definedName name="figures_min_1" localSheetId="21">#REF!</definedName>
    <definedName name="figures_min_1" localSheetId="28">#REF!</definedName>
    <definedName name="figures_min_1" localSheetId="22">#REF!</definedName>
    <definedName name="figures_min_1" localSheetId="29">#REF!</definedName>
    <definedName name="figures_min_1" localSheetId="23">#REF!</definedName>
    <definedName name="figures_min_1" localSheetId="12">#REF!</definedName>
    <definedName name="figures_min_1" localSheetId="6">#REF!</definedName>
    <definedName name="figures_min_1" localSheetId="13">#REF!</definedName>
    <definedName name="figures_min_1" localSheetId="7">#REF!</definedName>
    <definedName name="figures_min_1" localSheetId="14">#REF!</definedName>
    <definedName name="figures_min_1" localSheetId="8">#REF!</definedName>
    <definedName name="figures_min_1" localSheetId="15">#REF!</definedName>
    <definedName name="figures_min_1" localSheetId="9">#REF!</definedName>
    <definedName name="figures_min_1" localSheetId="17">#REF!</definedName>
    <definedName name="figures_min_1" localSheetId="11">#REF!</definedName>
    <definedName name="figures_min_1" localSheetId="16">#REF!</definedName>
    <definedName name="figures_min_1" localSheetId="10">#REF!</definedName>
    <definedName name="figures_min_1" localSheetId="2">#REF!</definedName>
    <definedName name="figures_min_1" localSheetId="37">#REF!</definedName>
    <definedName name="figures_min_1" localSheetId="32">#REF!</definedName>
    <definedName name="figures_min_1" localSheetId="33">#REF!</definedName>
    <definedName name="figures_min_1" localSheetId="39">#REF!</definedName>
    <definedName name="figures_min_1" localSheetId="34">#REF!</definedName>
    <definedName name="figures_min_1" localSheetId="5">#REF!</definedName>
    <definedName name="figures_min_1">#REF!</definedName>
    <definedName name="financepartners">[22]dbase!$E$5:$E$12</definedName>
    <definedName name="financepartners1">[23]dbase!$E$5:$E$12</definedName>
    <definedName name="fly_12">[13]CRITERIA1!$J$3</definedName>
    <definedName name="FREQUENCY" localSheetId="12">#REF!</definedName>
    <definedName name="FREQUENCY" localSheetId="13">#REF!</definedName>
    <definedName name="FREQUENCY" localSheetId="7">#REF!</definedName>
    <definedName name="FREQUENCY" localSheetId="14">#REF!</definedName>
    <definedName name="FREQUENCY" localSheetId="8">#REF!</definedName>
    <definedName name="FREQUENCY" localSheetId="15">#REF!</definedName>
    <definedName name="FREQUENCY" localSheetId="9">#REF!</definedName>
    <definedName name="FREQUENCY" localSheetId="17">#REF!</definedName>
    <definedName name="FREQUENCY" localSheetId="11">#REF!</definedName>
    <definedName name="FREQUENCY" localSheetId="16">#REF!</definedName>
    <definedName name="FREQUENCY" localSheetId="10">#REF!</definedName>
    <definedName name="FREQUENCY" localSheetId="2">#REF!</definedName>
    <definedName name="FREQUENCY">#REF!</definedName>
    <definedName name="G" localSheetId="46">#REF!</definedName>
    <definedName name="G" localSheetId="40">#REF!</definedName>
    <definedName name="G" localSheetId="47">#REF!</definedName>
    <definedName name="G" localSheetId="41">#REF!</definedName>
    <definedName name="G" localSheetId="48">#REF!</definedName>
    <definedName name="G" localSheetId="42">#REF!</definedName>
    <definedName name="G" localSheetId="49">#REF!</definedName>
    <definedName name="G" localSheetId="43">#REF!</definedName>
    <definedName name="G" localSheetId="50">#REF!</definedName>
    <definedName name="G" localSheetId="44">#REF!</definedName>
    <definedName name="G" localSheetId="24">#REF!</definedName>
    <definedName name="G" localSheetId="25">#REF!</definedName>
    <definedName name="G" localSheetId="19">#REF!</definedName>
    <definedName name="G" localSheetId="26">#REF!</definedName>
    <definedName name="G" localSheetId="20">#REF!</definedName>
    <definedName name="G" localSheetId="27">#REF!</definedName>
    <definedName name="G" localSheetId="21">#REF!</definedName>
    <definedName name="G" localSheetId="28">#REF!</definedName>
    <definedName name="G" localSheetId="22">#REF!</definedName>
    <definedName name="G" localSheetId="29">#REF!</definedName>
    <definedName name="G" localSheetId="23">#REF!</definedName>
    <definedName name="G" localSheetId="12">#REF!</definedName>
    <definedName name="G" localSheetId="6">#REF!</definedName>
    <definedName name="G" localSheetId="13">#REF!</definedName>
    <definedName name="G" localSheetId="7">#REF!</definedName>
    <definedName name="G" localSheetId="14">#REF!</definedName>
    <definedName name="G" localSheetId="8">#REF!</definedName>
    <definedName name="G" localSheetId="15">#REF!</definedName>
    <definedName name="G" localSheetId="9">#REF!</definedName>
    <definedName name="G" localSheetId="17">#REF!</definedName>
    <definedName name="G" localSheetId="11">#REF!</definedName>
    <definedName name="G" localSheetId="16">#REF!</definedName>
    <definedName name="G" localSheetId="10">#REF!</definedName>
    <definedName name="G" localSheetId="2">#REF!</definedName>
    <definedName name="G" localSheetId="37">#REF!</definedName>
    <definedName name="G" localSheetId="32">#REF!</definedName>
    <definedName name="G" localSheetId="33">#REF!</definedName>
    <definedName name="G" localSheetId="39">#REF!</definedName>
    <definedName name="G" localSheetId="34">#REF!</definedName>
    <definedName name="G" localSheetId="5">#REF!</definedName>
    <definedName name="G">#REF!</definedName>
    <definedName name="GAE" localSheetId="2">[6]Assumptions!$E$80</definedName>
    <definedName name="GAE">[7]Assumptions!$E$80</definedName>
    <definedName name="gas" localSheetId="12">#REF!</definedName>
    <definedName name="gas" localSheetId="13">#REF!</definedName>
    <definedName name="gas" localSheetId="7">#REF!</definedName>
    <definedName name="gas" localSheetId="14">#REF!</definedName>
    <definedName name="gas" localSheetId="8">#REF!</definedName>
    <definedName name="gas" localSheetId="15">#REF!</definedName>
    <definedName name="gas" localSheetId="9">#REF!</definedName>
    <definedName name="gas" localSheetId="17">#REF!</definedName>
    <definedName name="gas" localSheetId="11">#REF!</definedName>
    <definedName name="gas" localSheetId="16">#REF!</definedName>
    <definedName name="gas" localSheetId="10">#REF!</definedName>
    <definedName name="gas" localSheetId="2">#REF!</definedName>
    <definedName name="gas">#REF!</definedName>
    <definedName name="GemmabeL" localSheetId="46">#REF!</definedName>
    <definedName name="GemmabeL" localSheetId="40">#REF!</definedName>
    <definedName name="GemmabeL" localSheetId="47">#REF!</definedName>
    <definedName name="GemmabeL" localSheetId="41">#REF!</definedName>
    <definedName name="GemmabeL" localSheetId="48">#REF!</definedName>
    <definedName name="GemmabeL" localSheetId="42">#REF!</definedName>
    <definedName name="GemmabeL" localSheetId="49">#REF!</definedName>
    <definedName name="GemmabeL" localSheetId="43">#REF!</definedName>
    <definedName name="GemmabeL" localSheetId="50">#REF!</definedName>
    <definedName name="GemmabeL" localSheetId="44">#REF!</definedName>
    <definedName name="GemmabeL" localSheetId="19">#REF!</definedName>
    <definedName name="GemmabeL" localSheetId="26">#REF!</definedName>
    <definedName name="GemmabeL" localSheetId="20">#REF!</definedName>
    <definedName name="GemmabeL" localSheetId="27">#REF!</definedName>
    <definedName name="GemmabeL" localSheetId="21">#REF!</definedName>
    <definedName name="GemmabeL" localSheetId="28">#REF!</definedName>
    <definedName name="GemmabeL" localSheetId="22">#REF!</definedName>
    <definedName name="GemmabeL" localSheetId="29">#REF!</definedName>
    <definedName name="GemmabeL" localSheetId="23">#REF!</definedName>
    <definedName name="GemmabeL" localSheetId="12">#REF!</definedName>
    <definedName name="GemmabeL" localSheetId="6">#REF!</definedName>
    <definedName name="GemmabeL" localSheetId="13">#REF!</definedName>
    <definedName name="GemmabeL" localSheetId="7">#REF!</definedName>
    <definedName name="GemmabeL" localSheetId="14">#REF!</definedName>
    <definedName name="GemmabeL" localSheetId="8">#REF!</definedName>
    <definedName name="GemmabeL" localSheetId="15">#REF!</definedName>
    <definedName name="GemmabeL" localSheetId="9">#REF!</definedName>
    <definedName name="GemmabeL" localSheetId="17">#REF!</definedName>
    <definedName name="GemmabeL" localSheetId="11">#REF!</definedName>
    <definedName name="GemmabeL" localSheetId="16">#REF!</definedName>
    <definedName name="GemmabeL" localSheetId="10">#REF!</definedName>
    <definedName name="GemmabeL" localSheetId="2">#REF!</definedName>
    <definedName name="GemmabeL" localSheetId="37">#REF!</definedName>
    <definedName name="GemmabeL" localSheetId="32">#REF!</definedName>
    <definedName name="GemmabeL" localSheetId="33">#REF!</definedName>
    <definedName name="GemmabeL" localSheetId="39">#REF!</definedName>
    <definedName name="GemmabeL" localSheetId="34">#REF!</definedName>
    <definedName name="GemmabeL" localSheetId="5">#REF!</definedName>
    <definedName name="GemmabeL">#REF!</definedName>
    <definedName name="gggg">[3]CRITERIA1!$D$4</definedName>
    <definedName name="gggg_12">[4]CRITERIA1!$D$4</definedName>
    <definedName name="ggggg">[3]CRITERIA3!$B$7</definedName>
    <definedName name="ggggg_12">[4]CRITERIA3!$B$7</definedName>
    <definedName name="gina" localSheetId="12">'[12]car reg dbase'!#REF!</definedName>
    <definedName name="gina" localSheetId="13">'[12]car reg dbase'!#REF!</definedName>
    <definedName name="gina" localSheetId="7">'[12]car reg dbase'!#REF!</definedName>
    <definedName name="gina" localSheetId="14">'[12]car reg dbase'!#REF!</definedName>
    <definedName name="gina" localSheetId="8">'[12]car reg dbase'!#REF!</definedName>
    <definedName name="gina" localSheetId="15">'[12]car reg dbase'!#REF!</definedName>
    <definedName name="gina" localSheetId="9">'[12]car reg dbase'!#REF!</definedName>
    <definedName name="gina" localSheetId="17">'[12]car reg dbase'!#REF!</definedName>
    <definedName name="gina" localSheetId="11">'[12]car reg dbase'!#REF!</definedName>
    <definedName name="gina" localSheetId="16">'[12]car reg dbase'!#REF!</definedName>
    <definedName name="gina" localSheetId="10">'[12]car reg dbase'!#REF!</definedName>
    <definedName name="gina" localSheetId="2">'[12]car reg dbase'!#REF!</definedName>
    <definedName name="gina">'[12]car reg dbase'!#REF!</definedName>
    <definedName name="H" localSheetId="46">#REF!</definedName>
    <definedName name="H" localSheetId="40">#REF!</definedName>
    <definedName name="H" localSheetId="47">#REF!</definedName>
    <definedName name="H" localSheetId="41">#REF!</definedName>
    <definedName name="H" localSheetId="48">#REF!</definedName>
    <definedName name="H" localSheetId="42">#REF!</definedName>
    <definedName name="H" localSheetId="49">#REF!</definedName>
    <definedName name="H" localSheetId="43">#REF!</definedName>
    <definedName name="H" localSheetId="50">#REF!</definedName>
    <definedName name="H" localSheetId="44">#REF!</definedName>
    <definedName name="H" localSheetId="19">#REF!</definedName>
    <definedName name="H" localSheetId="26">#REF!</definedName>
    <definedName name="H" localSheetId="20">#REF!</definedName>
    <definedName name="H" localSheetId="27">#REF!</definedName>
    <definedName name="H" localSheetId="21">#REF!</definedName>
    <definedName name="H" localSheetId="28">#REF!</definedName>
    <definedName name="H" localSheetId="22">#REF!</definedName>
    <definedName name="H" localSheetId="29">#REF!</definedName>
    <definedName name="H" localSheetId="23">#REF!</definedName>
    <definedName name="H" localSheetId="12">#REF!</definedName>
    <definedName name="H" localSheetId="6">#REF!</definedName>
    <definedName name="H" localSheetId="13">#REF!</definedName>
    <definedName name="H" localSheetId="7">#REF!</definedName>
    <definedName name="H" localSheetId="14">#REF!</definedName>
    <definedName name="H" localSheetId="8">#REF!</definedName>
    <definedName name="H" localSheetId="15">#REF!</definedName>
    <definedName name="H" localSheetId="9">#REF!</definedName>
    <definedName name="H" localSheetId="17">#REF!</definedName>
    <definedName name="H" localSheetId="11">#REF!</definedName>
    <definedName name="H" localSheetId="16">#REF!</definedName>
    <definedName name="H" localSheetId="10">#REF!</definedName>
    <definedName name="H" localSheetId="2">#REF!</definedName>
    <definedName name="H" localSheetId="37">#REF!</definedName>
    <definedName name="H" localSheetId="32">#REF!</definedName>
    <definedName name="H" localSheetId="33">#REF!</definedName>
    <definedName name="H" localSheetId="39">#REF!</definedName>
    <definedName name="H" localSheetId="34">#REF!</definedName>
    <definedName name="H" localSheetId="5">#REF!</definedName>
    <definedName name="H">#REF!</definedName>
    <definedName name="Heraclene888" localSheetId="46">#REF!</definedName>
    <definedName name="Heraclene888" localSheetId="40">#REF!</definedName>
    <definedName name="Heraclene888" localSheetId="47">#REF!</definedName>
    <definedName name="Heraclene888" localSheetId="41">#REF!</definedName>
    <definedName name="Heraclene888" localSheetId="48">#REF!</definedName>
    <definedName name="Heraclene888" localSheetId="42">#REF!</definedName>
    <definedName name="Heraclene888" localSheetId="49">#REF!</definedName>
    <definedName name="Heraclene888" localSheetId="43">#REF!</definedName>
    <definedName name="Heraclene888" localSheetId="50">#REF!</definedName>
    <definedName name="Heraclene888" localSheetId="44">#REF!</definedName>
    <definedName name="Heraclene888" localSheetId="19">#REF!</definedName>
    <definedName name="Heraclene888" localSheetId="26">#REF!</definedName>
    <definedName name="Heraclene888" localSheetId="20">#REF!</definedName>
    <definedName name="Heraclene888" localSheetId="27">#REF!</definedName>
    <definedName name="Heraclene888" localSheetId="21">#REF!</definedName>
    <definedName name="Heraclene888" localSheetId="28">#REF!</definedName>
    <definedName name="Heraclene888" localSheetId="22">#REF!</definedName>
    <definedName name="Heraclene888" localSheetId="29">#REF!</definedName>
    <definedName name="Heraclene888" localSheetId="23">#REF!</definedName>
    <definedName name="Heraclene888" localSheetId="12">#REF!</definedName>
    <definedName name="Heraclene888" localSheetId="6">#REF!</definedName>
    <definedName name="Heraclene888" localSheetId="13">#REF!</definedName>
    <definedName name="Heraclene888" localSheetId="7">#REF!</definedName>
    <definedName name="Heraclene888" localSheetId="14">#REF!</definedName>
    <definedName name="Heraclene888" localSheetId="8">#REF!</definedName>
    <definedName name="Heraclene888" localSheetId="15">#REF!</definedName>
    <definedName name="Heraclene888" localSheetId="9">#REF!</definedName>
    <definedName name="Heraclene888" localSheetId="17">#REF!</definedName>
    <definedName name="Heraclene888" localSheetId="11">#REF!</definedName>
    <definedName name="Heraclene888" localSheetId="16">#REF!</definedName>
    <definedName name="Heraclene888" localSheetId="10">#REF!</definedName>
    <definedName name="Heraclene888" localSheetId="2">#REF!</definedName>
    <definedName name="Heraclene888" localSheetId="37">#REF!</definedName>
    <definedName name="Heraclene888" localSheetId="32">#REF!</definedName>
    <definedName name="Heraclene888" localSheetId="33">#REF!</definedName>
    <definedName name="Heraclene888" localSheetId="39">#REF!</definedName>
    <definedName name="Heraclene888" localSheetId="34">#REF!</definedName>
    <definedName name="Heraclene888" localSheetId="5">#REF!</definedName>
    <definedName name="Heraclene888">#REF!</definedName>
    <definedName name="hhhhh_12">[4]CRITERIA1!$B$8</definedName>
    <definedName name="hILLSIDE" localSheetId="46">#REF!</definedName>
    <definedName name="hILLSIDE" localSheetId="40">#REF!</definedName>
    <definedName name="hILLSIDE" localSheetId="47">#REF!</definedName>
    <definedName name="hILLSIDE" localSheetId="41">#REF!</definedName>
    <definedName name="hILLSIDE" localSheetId="48">#REF!</definedName>
    <definedName name="hILLSIDE" localSheetId="42">#REF!</definedName>
    <definedName name="hILLSIDE" localSheetId="49">#REF!</definedName>
    <definedName name="hILLSIDE" localSheetId="43">#REF!</definedName>
    <definedName name="hILLSIDE" localSheetId="50">#REF!</definedName>
    <definedName name="hILLSIDE" localSheetId="44">#REF!</definedName>
    <definedName name="hILLSIDE" localSheetId="24">#REF!</definedName>
    <definedName name="hILLSIDE" localSheetId="25">#REF!</definedName>
    <definedName name="hILLSIDE" localSheetId="19">#REF!</definedName>
    <definedName name="hILLSIDE" localSheetId="26">#REF!</definedName>
    <definedName name="hILLSIDE" localSheetId="20">#REF!</definedName>
    <definedName name="hILLSIDE" localSheetId="27">#REF!</definedName>
    <definedName name="hILLSIDE" localSheetId="21">#REF!</definedName>
    <definedName name="hILLSIDE" localSheetId="28">#REF!</definedName>
    <definedName name="hILLSIDE" localSheetId="22">#REF!</definedName>
    <definedName name="hILLSIDE" localSheetId="29">#REF!</definedName>
    <definedName name="hILLSIDE" localSheetId="23">#REF!</definedName>
    <definedName name="hILLSIDE" localSheetId="12">#REF!</definedName>
    <definedName name="hILLSIDE" localSheetId="6">#REF!</definedName>
    <definedName name="hILLSIDE" localSheetId="13">#REF!</definedName>
    <definedName name="hILLSIDE" localSheetId="7">#REF!</definedName>
    <definedName name="hILLSIDE" localSheetId="14">#REF!</definedName>
    <definedName name="hILLSIDE" localSheetId="8">#REF!</definedName>
    <definedName name="hILLSIDE" localSheetId="15">#REF!</definedName>
    <definedName name="hILLSIDE" localSheetId="9">#REF!</definedName>
    <definedName name="hILLSIDE" localSheetId="17">#REF!</definedName>
    <definedName name="hILLSIDE" localSheetId="11">#REF!</definedName>
    <definedName name="hILLSIDE" localSheetId="16">#REF!</definedName>
    <definedName name="hILLSIDE" localSheetId="10">#REF!</definedName>
    <definedName name="hILLSIDE" localSheetId="2">#REF!</definedName>
    <definedName name="hILLSIDE" localSheetId="37">#REF!</definedName>
    <definedName name="hILLSIDE" localSheetId="32">#REF!</definedName>
    <definedName name="hILLSIDE" localSheetId="33">#REF!</definedName>
    <definedName name="hILLSIDE" localSheetId="39">#REF!</definedName>
    <definedName name="hILLSIDE" localSheetId="34">#REF!</definedName>
    <definedName name="hILLSIDE" localSheetId="5">#REF!</definedName>
    <definedName name="hILLSIDE">#REF!</definedName>
    <definedName name="Hometown_2007" localSheetId="12">#REF!</definedName>
    <definedName name="Hometown_2007" localSheetId="13">#REF!</definedName>
    <definedName name="Hometown_2007" localSheetId="7">#REF!</definedName>
    <definedName name="Hometown_2007" localSheetId="14">#REF!</definedName>
    <definedName name="Hometown_2007" localSheetId="8">#REF!</definedName>
    <definedName name="Hometown_2007" localSheetId="15">#REF!</definedName>
    <definedName name="Hometown_2007" localSheetId="9">#REF!</definedName>
    <definedName name="Hometown_2007" localSheetId="17">#REF!</definedName>
    <definedName name="Hometown_2007" localSheetId="11">#REF!</definedName>
    <definedName name="Hometown_2007" localSheetId="16">#REF!</definedName>
    <definedName name="Hometown_2007" localSheetId="10">#REF!</definedName>
    <definedName name="Hometown_2007" localSheetId="2">#REF!</definedName>
    <definedName name="Hometown_2007">#REF!</definedName>
    <definedName name="Hometown_2008" localSheetId="12">#REF!</definedName>
    <definedName name="Hometown_2008" localSheetId="13">#REF!</definedName>
    <definedName name="Hometown_2008" localSheetId="7">#REF!</definedName>
    <definedName name="Hometown_2008" localSheetId="14">#REF!</definedName>
    <definedName name="Hometown_2008" localSheetId="8">#REF!</definedName>
    <definedName name="Hometown_2008" localSheetId="15">#REF!</definedName>
    <definedName name="Hometown_2008" localSheetId="9">#REF!</definedName>
    <definedName name="Hometown_2008" localSheetId="17">#REF!</definedName>
    <definedName name="Hometown_2008" localSheetId="11">#REF!</definedName>
    <definedName name="Hometown_2008" localSheetId="16">#REF!</definedName>
    <definedName name="Hometown_2008" localSheetId="10">#REF!</definedName>
    <definedName name="Hometown_2008" localSheetId="2">#REF!</definedName>
    <definedName name="Hometown_2008">#REF!</definedName>
    <definedName name="Hometown_annual" localSheetId="12">#REF!</definedName>
    <definedName name="Hometown_annual" localSheetId="13">#REF!</definedName>
    <definedName name="Hometown_annual" localSheetId="7">#REF!</definedName>
    <definedName name="Hometown_annual" localSheetId="14">#REF!</definedName>
    <definedName name="Hometown_annual" localSheetId="8">#REF!</definedName>
    <definedName name="Hometown_annual" localSheetId="15">#REF!</definedName>
    <definedName name="Hometown_annual" localSheetId="9">#REF!</definedName>
    <definedName name="Hometown_annual" localSheetId="17">#REF!</definedName>
    <definedName name="Hometown_annual" localSheetId="11">#REF!</definedName>
    <definedName name="Hometown_annual" localSheetId="16">#REF!</definedName>
    <definedName name="Hometown_annual" localSheetId="10">#REF!</definedName>
    <definedName name="Hometown_annual" localSheetId="2">#REF!</definedName>
    <definedName name="Hometown_annual">#REF!</definedName>
    <definedName name="hsproject143" localSheetId="46">#REF!</definedName>
    <definedName name="hsproject143" localSheetId="40">#REF!</definedName>
    <definedName name="hsproject143" localSheetId="47">#REF!</definedName>
    <definedName name="hsproject143" localSheetId="41">#REF!</definedName>
    <definedName name="hsproject143" localSheetId="48">#REF!</definedName>
    <definedName name="hsproject143" localSheetId="42">#REF!</definedName>
    <definedName name="hsproject143" localSheetId="49">#REF!</definedName>
    <definedName name="hsproject143" localSheetId="43">#REF!</definedName>
    <definedName name="hsproject143" localSheetId="50">#REF!</definedName>
    <definedName name="hsproject143" localSheetId="44">#REF!</definedName>
    <definedName name="hsproject143" localSheetId="19">#REF!</definedName>
    <definedName name="hsproject143" localSheetId="26">#REF!</definedName>
    <definedName name="hsproject143" localSheetId="20">#REF!</definedName>
    <definedName name="hsproject143" localSheetId="27">#REF!</definedName>
    <definedName name="hsproject143" localSheetId="21">#REF!</definedName>
    <definedName name="hsproject143" localSheetId="28">#REF!</definedName>
    <definedName name="hsproject143" localSheetId="22">#REF!</definedName>
    <definedName name="hsproject143" localSheetId="29">#REF!</definedName>
    <definedName name="hsproject143" localSheetId="23">#REF!</definedName>
    <definedName name="hsproject143" localSheetId="12">#REF!</definedName>
    <definedName name="hsproject143" localSheetId="6">#REF!</definedName>
    <definedName name="hsproject143" localSheetId="13">#REF!</definedName>
    <definedName name="hsproject143" localSheetId="7">#REF!</definedName>
    <definedName name="hsproject143" localSheetId="14">#REF!</definedName>
    <definedName name="hsproject143" localSheetId="8">#REF!</definedName>
    <definedName name="hsproject143" localSheetId="15">#REF!</definedName>
    <definedName name="hsproject143" localSheetId="9">#REF!</definedName>
    <definedName name="hsproject143" localSheetId="17">#REF!</definedName>
    <definedName name="hsproject143" localSheetId="11">#REF!</definedName>
    <definedName name="hsproject143" localSheetId="16">#REF!</definedName>
    <definedName name="hsproject143" localSheetId="10">#REF!</definedName>
    <definedName name="hsproject143" localSheetId="2">#REF!</definedName>
    <definedName name="hsproject143" localSheetId="37">#REF!</definedName>
    <definedName name="hsproject143" localSheetId="32">#REF!</definedName>
    <definedName name="hsproject143" localSheetId="33">#REF!</definedName>
    <definedName name="hsproject143" localSheetId="39">#REF!</definedName>
    <definedName name="hsproject143" localSheetId="34">#REF!</definedName>
    <definedName name="hsproject143" localSheetId="5">#REF!</definedName>
    <definedName name="hsproject143">#REF!</definedName>
    <definedName name="HTML_LineBefore" hidden="1">FALSE</definedName>
    <definedName name="HTML_Name" hidden="1">"DBMI"</definedName>
    <definedName name="HTML_OBDlg2" hidden="1">TRUE</definedName>
    <definedName name="HTML_OBDlg4" hidden="1">TRUE</definedName>
    <definedName name="HTML_OS" hidden="1">0</definedName>
    <definedName name="HTML_PathFile" hidden="1">"C:\Ali\Excel\BAAN\STOCK\MyHTML.htm"</definedName>
    <definedName name="HTML_Title" hidden="1">"4PAST_P"</definedName>
    <definedName name="I" localSheetId="46">#REF!</definedName>
    <definedName name="I" localSheetId="40">#REF!</definedName>
    <definedName name="I" localSheetId="47">#REF!</definedName>
    <definedName name="I" localSheetId="41">#REF!</definedName>
    <definedName name="I" localSheetId="48">#REF!</definedName>
    <definedName name="I" localSheetId="42">#REF!</definedName>
    <definedName name="I" localSheetId="49">#REF!</definedName>
    <definedName name="I" localSheetId="43">#REF!</definedName>
    <definedName name="I" localSheetId="50">#REF!</definedName>
    <definedName name="I" localSheetId="44">#REF!</definedName>
    <definedName name="I" localSheetId="19">#REF!</definedName>
    <definedName name="I" localSheetId="26">#REF!</definedName>
    <definedName name="I" localSheetId="20">#REF!</definedName>
    <definedName name="I" localSheetId="27">#REF!</definedName>
    <definedName name="I" localSheetId="21">#REF!</definedName>
    <definedName name="I" localSheetId="28">#REF!</definedName>
    <definedName name="I" localSheetId="22">#REF!</definedName>
    <definedName name="I" localSheetId="29">#REF!</definedName>
    <definedName name="I" localSheetId="23">#REF!</definedName>
    <definedName name="I" localSheetId="12">#REF!</definedName>
    <definedName name="I" localSheetId="6">#REF!</definedName>
    <definedName name="I" localSheetId="13">#REF!</definedName>
    <definedName name="I" localSheetId="7">#REF!</definedName>
    <definedName name="I" localSheetId="14">#REF!</definedName>
    <definedName name="I" localSheetId="8">#REF!</definedName>
    <definedName name="I" localSheetId="15">#REF!</definedName>
    <definedName name="I" localSheetId="9">#REF!</definedName>
    <definedName name="I" localSheetId="17">#REF!</definedName>
    <definedName name="I" localSheetId="11">#REF!</definedName>
    <definedName name="I" localSheetId="16">#REF!</definedName>
    <definedName name="I" localSheetId="10">#REF!</definedName>
    <definedName name="I" localSheetId="2">#REF!</definedName>
    <definedName name="I" localSheetId="37">#REF!</definedName>
    <definedName name="I" localSheetId="32">#REF!</definedName>
    <definedName name="I" localSheetId="33">#REF!</definedName>
    <definedName name="I" localSheetId="39">#REF!</definedName>
    <definedName name="I" localSheetId="34">#REF!</definedName>
    <definedName name="I" localSheetId="5">#REF!</definedName>
    <definedName name="I">#REF!</definedName>
    <definedName name="iiii_12">[4]CRITERIA3!$D$4</definedName>
    <definedName name="iiiii">[3]CRITERIA2!$B$8</definedName>
    <definedName name="iiiii_12">[4]CRITERIA2!$B$8</definedName>
    <definedName name="Ikay" localSheetId="46">#REF!</definedName>
    <definedName name="Ikay" localSheetId="40">#REF!</definedName>
    <definedName name="Ikay" localSheetId="47">#REF!</definedName>
    <definedName name="Ikay" localSheetId="41">#REF!</definedName>
    <definedName name="Ikay" localSheetId="48">#REF!</definedName>
    <definedName name="Ikay" localSheetId="42">#REF!</definedName>
    <definedName name="Ikay" localSheetId="49">#REF!</definedName>
    <definedName name="Ikay" localSheetId="43">#REF!</definedName>
    <definedName name="Ikay" localSheetId="50">#REF!</definedName>
    <definedName name="Ikay" localSheetId="44">#REF!</definedName>
    <definedName name="Ikay" localSheetId="19">#REF!</definedName>
    <definedName name="Ikay" localSheetId="26">#REF!</definedName>
    <definedName name="Ikay" localSheetId="20">#REF!</definedName>
    <definedName name="Ikay" localSheetId="27">#REF!</definedName>
    <definedName name="Ikay" localSheetId="21">#REF!</definedName>
    <definedName name="Ikay" localSheetId="28">#REF!</definedName>
    <definedName name="Ikay" localSheetId="22">#REF!</definedName>
    <definedName name="Ikay" localSheetId="29">#REF!</definedName>
    <definedName name="Ikay" localSheetId="23">#REF!</definedName>
    <definedName name="Ikay" localSheetId="12">#REF!</definedName>
    <definedName name="Ikay" localSheetId="6">#REF!</definedName>
    <definedName name="Ikay" localSheetId="13">#REF!</definedName>
    <definedName name="Ikay" localSheetId="7">#REF!</definedName>
    <definedName name="Ikay" localSheetId="14">#REF!</definedName>
    <definedName name="Ikay" localSheetId="8">#REF!</definedName>
    <definedName name="Ikay" localSheetId="15">#REF!</definedName>
    <definedName name="Ikay" localSheetId="9">#REF!</definedName>
    <definedName name="Ikay" localSheetId="17">#REF!</definedName>
    <definedName name="Ikay" localSheetId="11">#REF!</definedName>
    <definedName name="Ikay" localSheetId="16">#REF!</definedName>
    <definedName name="Ikay" localSheetId="10">#REF!</definedName>
    <definedName name="Ikay" localSheetId="2">#REF!</definedName>
    <definedName name="Ikay" localSheetId="37">#REF!</definedName>
    <definedName name="Ikay" localSheetId="32">#REF!</definedName>
    <definedName name="Ikay" localSheetId="33">#REF!</definedName>
    <definedName name="Ikay" localSheetId="39">#REF!</definedName>
    <definedName name="Ikay" localSheetId="34">#REF!</definedName>
    <definedName name="Ikay" localSheetId="5">#REF!</definedName>
    <definedName name="Ikay">#REF!</definedName>
    <definedName name="IL" localSheetId="46">#REF!</definedName>
    <definedName name="IL" localSheetId="40">#REF!</definedName>
    <definedName name="IL" localSheetId="47">#REF!</definedName>
    <definedName name="IL" localSheetId="41">#REF!</definedName>
    <definedName name="IL" localSheetId="48">#REF!</definedName>
    <definedName name="IL" localSheetId="42">#REF!</definedName>
    <definedName name="IL" localSheetId="49">#REF!</definedName>
    <definedName name="IL" localSheetId="43">#REF!</definedName>
    <definedName name="IL" localSheetId="50">#REF!</definedName>
    <definedName name="IL" localSheetId="44">#REF!</definedName>
    <definedName name="IL" localSheetId="19">#REF!</definedName>
    <definedName name="IL" localSheetId="26">#REF!</definedName>
    <definedName name="IL" localSheetId="20">#REF!</definedName>
    <definedName name="IL" localSheetId="27">#REF!</definedName>
    <definedName name="IL" localSheetId="21">#REF!</definedName>
    <definedName name="IL" localSheetId="28">#REF!</definedName>
    <definedName name="IL" localSheetId="22">#REF!</definedName>
    <definedName name="IL" localSheetId="29">#REF!</definedName>
    <definedName name="IL" localSheetId="23">#REF!</definedName>
    <definedName name="IL" localSheetId="12">#REF!</definedName>
    <definedName name="IL" localSheetId="6">#REF!</definedName>
    <definedName name="IL" localSheetId="13">#REF!</definedName>
    <definedName name="IL" localSheetId="7">#REF!</definedName>
    <definedName name="IL" localSheetId="14">#REF!</definedName>
    <definedName name="IL" localSheetId="8">#REF!</definedName>
    <definedName name="IL" localSheetId="15">#REF!</definedName>
    <definedName name="IL" localSheetId="9">#REF!</definedName>
    <definedName name="IL" localSheetId="17">#REF!</definedName>
    <definedName name="IL" localSheetId="11">#REF!</definedName>
    <definedName name="IL" localSheetId="16">#REF!</definedName>
    <definedName name="IL" localSheetId="10">#REF!</definedName>
    <definedName name="IL" localSheetId="2">#REF!</definedName>
    <definedName name="IL" localSheetId="37">#REF!</definedName>
    <definedName name="IL" localSheetId="32">#REF!</definedName>
    <definedName name="IL" localSheetId="33">#REF!</definedName>
    <definedName name="IL" localSheetId="39">#REF!</definedName>
    <definedName name="IL" localSheetId="34">#REF!</definedName>
    <definedName name="IL" localSheetId="5">#REF!</definedName>
    <definedName name="IL">#REF!</definedName>
    <definedName name="ILInoise_4" localSheetId="46">#REF!</definedName>
    <definedName name="ILInoise_4" localSheetId="40">#REF!</definedName>
    <definedName name="ILInoise_4" localSheetId="47">#REF!</definedName>
    <definedName name="ILInoise_4" localSheetId="41">#REF!</definedName>
    <definedName name="ILInoise_4" localSheetId="48">#REF!</definedName>
    <definedName name="ILInoise_4" localSheetId="42">#REF!</definedName>
    <definedName name="ILInoise_4" localSheetId="49">#REF!</definedName>
    <definedName name="ILInoise_4" localSheetId="43">#REF!</definedName>
    <definedName name="ILInoise_4" localSheetId="50">#REF!</definedName>
    <definedName name="ILInoise_4" localSheetId="44">#REF!</definedName>
    <definedName name="ILInoise_4" localSheetId="19">#REF!</definedName>
    <definedName name="ILInoise_4" localSheetId="26">#REF!</definedName>
    <definedName name="ILInoise_4" localSheetId="20">#REF!</definedName>
    <definedName name="ILInoise_4" localSheetId="27">#REF!</definedName>
    <definedName name="ILInoise_4" localSheetId="21">#REF!</definedName>
    <definedName name="ILInoise_4" localSheetId="28">#REF!</definedName>
    <definedName name="ILInoise_4" localSheetId="22">#REF!</definedName>
    <definedName name="ILInoise_4" localSheetId="29">#REF!</definedName>
    <definedName name="ILInoise_4" localSheetId="23">#REF!</definedName>
    <definedName name="ILInoise_4" localSheetId="12">#REF!</definedName>
    <definedName name="ILInoise_4" localSheetId="6">#REF!</definedName>
    <definedName name="ILInoise_4" localSheetId="13">#REF!</definedName>
    <definedName name="ILInoise_4" localSheetId="7">#REF!</definedName>
    <definedName name="ILInoise_4" localSheetId="14">#REF!</definedName>
    <definedName name="ILInoise_4" localSheetId="8">#REF!</definedName>
    <definedName name="ILInoise_4" localSheetId="15">#REF!</definedName>
    <definedName name="ILInoise_4" localSheetId="9">#REF!</definedName>
    <definedName name="ILInoise_4" localSheetId="17">#REF!</definedName>
    <definedName name="ILInoise_4" localSheetId="11">#REF!</definedName>
    <definedName name="ILInoise_4" localSheetId="16">#REF!</definedName>
    <definedName name="ILInoise_4" localSheetId="10">#REF!</definedName>
    <definedName name="ILInoise_4" localSheetId="2">#REF!</definedName>
    <definedName name="ILInoise_4" localSheetId="37">#REF!</definedName>
    <definedName name="ILInoise_4" localSheetId="32">#REF!</definedName>
    <definedName name="ILInoise_4" localSheetId="33">#REF!</definedName>
    <definedName name="ILInoise_4" localSheetId="39">#REF!</definedName>
    <definedName name="ILInoise_4" localSheetId="34">#REF!</definedName>
    <definedName name="ILInoise_4" localSheetId="5">#REF!</definedName>
    <definedName name="ILInoise_4">#REF!</definedName>
    <definedName name="ILOVEYOU" localSheetId="46">#REF!</definedName>
    <definedName name="ILOVEYOU" localSheetId="40">#REF!</definedName>
    <definedName name="ILOVEYOU" localSheetId="47">#REF!</definedName>
    <definedName name="ILOVEYOU" localSheetId="41">#REF!</definedName>
    <definedName name="ILOVEYOU" localSheetId="48">#REF!</definedName>
    <definedName name="ILOVEYOU" localSheetId="42">#REF!</definedName>
    <definedName name="ILOVEYOU" localSheetId="49">#REF!</definedName>
    <definedName name="ILOVEYOU" localSheetId="43">#REF!</definedName>
    <definedName name="ILOVEYOU" localSheetId="50">#REF!</definedName>
    <definedName name="ILOVEYOU" localSheetId="44">#REF!</definedName>
    <definedName name="ILOVEYOU" localSheetId="19">#REF!</definedName>
    <definedName name="ILOVEYOU" localSheetId="26">#REF!</definedName>
    <definedName name="ILOVEYOU" localSheetId="20">#REF!</definedName>
    <definedName name="ILOVEYOU" localSheetId="27">#REF!</definedName>
    <definedName name="ILOVEYOU" localSheetId="21">#REF!</definedName>
    <definedName name="ILOVEYOU" localSheetId="28">#REF!</definedName>
    <definedName name="ILOVEYOU" localSheetId="22">#REF!</definedName>
    <definedName name="ILOVEYOU" localSheetId="29">#REF!</definedName>
    <definedName name="ILOVEYOU" localSheetId="23">#REF!</definedName>
    <definedName name="ILOVEYOU" localSheetId="12">#REF!</definedName>
    <definedName name="ILOVEYOU" localSheetId="6">#REF!</definedName>
    <definedName name="ILOVEYOU" localSheetId="13">#REF!</definedName>
    <definedName name="ILOVEYOU" localSheetId="7">#REF!</definedName>
    <definedName name="ILOVEYOU" localSheetId="14">#REF!</definedName>
    <definedName name="ILOVEYOU" localSheetId="8">#REF!</definedName>
    <definedName name="ILOVEYOU" localSheetId="15">#REF!</definedName>
    <definedName name="ILOVEYOU" localSheetId="9">#REF!</definedName>
    <definedName name="ILOVEYOU" localSheetId="17">#REF!</definedName>
    <definedName name="ILOVEYOU" localSheetId="11">#REF!</definedName>
    <definedName name="ILOVEYOU" localSheetId="16">#REF!</definedName>
    <definedName name="ILOVEYOU" localSheetId="10">#REF!</definedName>
    <definedName name="ILOVEYOU" localSheetId="2">#REF!</definedName>
    <definedName name="ILOVEYOU" localSheetId="37">#REF!</definedName>
    <definedName name="ILOVEYOU" localSheetId="32">#REF!</definedName>
    <definedName name="ILOVEYOU" localSheetId="33">#REF!</definedName>
    <definedName name="ILOVEYOU" localSheetId="39">#REF!</definedName>
    <definedName name="ILOVEYOU" localSheetId="34">#REF!</definedName>
    <definedName name="ILOVEYOU" localSheetId="5">#REF!</definedName>
    <definedName name="ILOVEYOU">#REF!</definedName>
    <definedName name="inah" localSheetId="12">#REF!</definedName>
    <definedName name="inah" localSheetId="13">#REF!</definedName>
    <definedName name="inah" localSheetId="7">#REF!</definedName>
    <definedName name="inah" localSheetId="14">#REF!</definedName>
    <definedName name="inah" localSheetId="8">#REF!</definedName>
    <definedName name="inah" localSheetId="15">#REF!</definedName>
    <definedName name="inah" localSheetId="9">#REF!</definedName>
    <definedName name="inah" localSheetId="17">#REF!</definedName>
    <definedName name="inah" localSheetId="11">#REF!</definedName>
    <definedName name="inah" localSheetId="16">#REF!</definedName>
    <definedName name="inah" localSheetId="10">#REF!</definedName>
    <definedName name="inah" localSheetId="2">#REF!</definedName>
    <definedName name="inah">#REF!</definedName>
    <definedName name="insurance" localSheetId="12">#REF!</definedName>
    <definedName name="insurance" localSheetId="13">#REF!</definedName>
    <definedName name="insurance" localSheetId="7">#REF!</definedName>
    <definedName name="insurance" localSheetId="14">#REF!</definedName>
    <definedName name="insurance" localSheetId="8">#REF!</definedName>
    <definedName name="insurance" localSheetId="15">#REF!</definedName>
    <definedName name="insurance" localSheetId="9">#REF!</definedName>
    <definedName name="insurance" localSheetId="17">#REF!</definedName>
    <definedName name="insurance" localSheetId="11">#REF!</definedName>
    <definedName name="insurance" localSheetId="16">#REF!</definedName>
    <definedName name="insurance" localSheetId="10">#REF!</definedName>
    <definedName name="insurance" localSheetId="2">#REF!</definedName>
    <definedName name="insurance">#REF!</definedName>
    <definedName name="insurance2" localSheetId="12">'[12]insurance dtb'!#REF!</definedName>
    <definedName name="insurance2" localSheetId="13">'[12]insurance dtb'!#REF!</definedName>
    <definedName name="insurance2" localSheetId="7">'[12]insurance dtb'!#REF!</definedName>
    <definedName name="insurance2" localSheetId="14">'[12]insurance dtb'!#REF!</definedName>
    <definedName name="insurance2" localSheetId="8">'[12]insurance dtb'!#REF!</definedName>
    <definedName name="insurance2" localSheetId="15">'[12]insurance dtb'!#REF!</definedName>
    <definedName name="insurance2" localSheetId="9">'[12]insurance dtb'!#REF!</definedName>
    <definedName name="insurance2" localSheetId="17">'[12]insurance dtb'!#REF!</definedName>
    <definedName name="insurance2" localSheetId="11">'[12]insurance dtb'!#REF!</definedName>
    <definedName name="insurance2" localSheetId="16">'[12]insurance dtb'!#REF!</definedName>
    <definedName name="insurance2" localSheetId="10">'[12]insurance dtb'!#REF!</definedName>
    <definedName name="insurance2" localSheetId="2">'[12]insurance dtb'!#REF!</definedName>
    <definedName name="insurance2">'[12]insurance dtb'!#REF!</definedName>
    <definedName name="ITEMS" localSheetId="12">#REF!</definedName>
    <definedName name="ITEMS" localSheetId="13">#REF!</definedName>
    <definedName name="ITEMS" localSheetId="7">#REF!</definedName>
    <definedName name="ITEMS" localSheetId="14">#REF!</definedName>
    <definedName name="ITEMS" localSheetId="8">#REF!</definedName>
    <definedName name="ITEMS" localSheetId="15">#REF!</definedName>
    <definedName name="ITEMS" localSheetId="9">#REF!</definedName>
    <definedName name="ITEMS" localSheetId="17">#REF!</definedName>
    <definedName name="ITEMS" localSheetId="11">#REF!</definedName>
    <definedName name="ITEMS" localSheetId="16">#REF!</definedName>
    <definedName name="ITEMS" localSheetId="10">#REF!</definedName>
    <definedName name="ITEMS" localSheetId="2">#REF!</definedName>
    <definedName name="ITEMS">#REF!</definedName>
    <definedName name="Jan_I11" localSheetId="46">#REF!</definedName>
    <definedName name="Jan_I11" localSheetId="40">#REF!</definedName>
    <definedName name="Jan_I11" localSheetId="47">#REF!</definedName>
    <definedName name="Jan_I11" localSheetId="41">#REF!</definedName>
    <definedName name="Jan_I11" localSheetId="48">#REF!</definedName>
    <definedName name="Jan_I11" localSheetId="42">#REF!</definedName>
    <definedName name="Jan_I11" localSheetId="49">#REF!</definedName>
    <definedName name="Jan_I11" localSheetId="43">#REF!</definedName>
    <definedName name="Jan_I11" localSheetId="50">#REF!</definedName>
    <definedName name="Jan_I11" localSheetId="44">#REF!</definedName>
    <definedName name="Jan_I11" localSheetId="19">#REF!</definedName>
    <definedName name="Jan_I11" localSheetId="26">#REF!</definedName>
    <definedName name="Jan_I11" localSheetId="20">#REF!</definedName>
    <definedName name="Jan_I11" localSheetId="27">#REF!</definedName>
    <definedName name="Jan_I11" localSheetId="21">#REF!</definedName>
    <definedName name="Jan_I11" localSheetId="28">#REF!</definedName>
    <definedName name="Jan_I11" localSheetId="22">#REF!</definedName>
    <definedName name="Jan_I11" localSheetId="29">#REF!</definedName>
    <definedName name="Jan_I11" localSheetId="23">#REF!</definedName>
    <definedName name="Jan_I11" localSheetId="12">#REF!</definedName>
    <definedName name="Jan_I11" localSheetId="6">#REF!</definedName>
    <definedName name="Jan_I11" localSheetId="13">#REF!</definedName>
    <definedName name="Jan_I11" localSheetId="7">#REF!</definedName>
    <definedName name="Jan_I11" localSheetId="14">#REF!</definedName>
    <definedName name="Jan_I11" localSheetId="8">#REF!</definedName>
    <definedName name="Jan_I11" localSheetId="15">#REF!</definedName>
    <definedName name="Jan_I11" localSheetId="9">#REF!</definedName>
    <definedName name="Jan_I11" localSheetId="17">#REF!</definedName>
    <definedName name="Jan_I11" localSheetId="11">#REF!</definedName>
    <definedName name="Jan_I11" localSheetId="16">#REF!</definedName>
    <definedName name="Jan_I11" localSheetId="10">#REF!</definedName>
    <definedName name="Jan_I11" localSheetId="2">#REF!</definedName>
    <definedName name="Jan_I11" localSheetId="37">#REF!</definedName>
    <definedName name="Jan_I11" localSheetId="32">#REF!</definedName>
    <definedName name="Jan_I11" localSheetId="33">#REF!</definedName>
    <definedName name="Jan_I11" localSheetId="39">#REF!</definedName>
    <definedName name="Jan_I11" localSheetId="34">#REF!</definedName>
    <definedName name="Jan_I11" localSheetId="5">#REF!</definedName>
    <definedName name="Jan_I11">#REF!</definedName>
    <definedName name="Javasz" localSheetId="46">#REF!</definedName>
    <definedName name="Javasz" localSheetId="40">#REF!</definedName>
    <definedName name="Javasz" localSheetId="47">#REF!</definedName>
    <definedName name="Javasz" localSheetId="41">#REF!</definedName>
    <definedName name="Javasz" localSheetId="48">#REF!</definedName>
    <definedName name="Javasz" localSheetId="42">#REF!</definedName>
    <definedName name="Javasz" localSheetId="49">#REF!</definedName>
    <definedName name="Javasz" localSheetId="43">#REF!</definedName>
    <definedName name="Javasz" localSheetId="50">#REF!</definedName>
    <definedName name="Javasz" localSheetId="44">#REF!</definedName>
    <definedName name="Javasz" localSheetId="19">#REF!</definedName>
    <definedName name="Javasz" localSheetId="26">#REF!</definedName>
    <definedName name="Javasz" localSheetId="20">#REF!</definedName>
    <definedName name="Javasz" localSheetId="27">#REF!</definedName>
    <definedName name="Javasz" localSheetId="21">#REF!</definedName>
    <definedName name="Javasz" localSheetId="28">#REF!</definedName>
    <definedName name="Javasz" localSheetId="22">#REF!</definedName>
    <definedName name="Javasz" localSheetId="29">#REF!</definedName>
    <definedName name="Javasz" localSheetId="23">#REF!</definedName>
    <definedName name="Javasz" localSheetId="12">#REF!</definedName>
    <definedName name="Javasz" localSheetId="6">#REF!</definedName>
    <definedName name="Javasz" localSheetId="13">#REF!</definedName>
    <definedName name="Javasz" localSheetId="7">#REF!</definedName>
    <definedName name="Javasz" localSheetId="14">#REF!</definedName>
    <definedName name="Javasz" localSheetId="8">#REF!</definedName>
    <definedName name="Javasz" localSheetId="15">#REF!</definedName>
    <definedName name="Javasz" localSheetId="9">#REF!</definedName>
    <definedName name="Javasz" localSheetId="17">#REF!</definedName>
    <definedName name="Javasz" localSheetId="11">#REF!</definedName>
    <definedName name="Javasz" localSheetId="16">#REF!</definedName>
    <definedName name="Javasz" localSheetId="10">#REF!</definedName>
    <definedName name="Javasz" localSheetId="2">#REF!</definedName>
    <definedName name="Javasz" localSheetId="37">#REF!</definedName>
    <definedName name="Javasz" localSheetId="32">#REF!</definedName>
    <definedName name="Javasz" localSheetId="33">#REF!</definedName>
    <definedName name="Javasz" localSheetId="39">#REF!</definedName>
    <definedName name="Javasz" localSheetId="34">#REF!</definedName>
    <definedName name="Javasz" localSheetId="5">#REF!</definedName>
    <definedName name="Javasz">#REF!</definedName>
    <definedName name="Javz" localSheetId="46">#REF!</definedName>
    <definedName name="Javz" localSheetId="40">#REF!</definedName>
    <definedName name="Javz" localSheetId="47">#REF!</definedName>
    <definedName name="Javz" localSheetId="41">#REF!</definedName>
    <definedName name="Javz" localSheetId="48">#REF!</definedName>
    <definedName name="Javz" localSheetId="42">#REF!</definedName>
    <definedName name="Javz" localSheetId="49">#REF!</definedName>
    <definedName name="Javz" localSheetId="43">#REF!</definedName>
    <definedName name="Javz" localSheetId="50">#REF!</definedName>
    <definedName name="Javz" localSheetId="44">#REF!</definedName>
    <definedName name="Javz" localSheetId="19">#REF!</definedName>
    <definedName name="Javz" localSheetId="26">#REF!</definedName>
    <definedName name="Javz" localSheetId="20">#REF!</definedName>
    <definedName name="Javz" localSheetId="27">#REF!</definedName>
    <definedName name="Javz" localSheetId="21">#REF!</definedName>
    <definedName name="Javz" localSheetId="28">#REF!</definedName>
    <definedName name="Javz" localSheetId="22">#REF!</definedName>
    <definedName name="Javz" localSheetId="29">#REF!</definedName>
    <definedName name="Javz" localSheetId="23">#REF!</definedName>
    <definedName name="Javz" localSheetId="12">#REF!</definedName>
    <definedName name="Javz" localSheetId="6">#REF!</definedName>
    <definedName name="Javz" localSheetId="13">#REF!</definedName>
    <definedName name="Javz" localSheetId="7">#REF!</definedName>
    <definedName name="Javz" localSheetId="14">#REF!</definedName>
    <definedName name="Javz" localSheetId="8">#REF!</definedName>
    <definedName name="Javz" localSheetId="15">#REF!</definedName>
    <definedName name="Javz" localSheetId="9">#REF!</definedName>
    <definedName name="Javz" localSheetId="17">#REF!</definedName>
    <definedName name="Javz" localSheetId="11">#REF!</definedName>
    <definedName name="Javz" localSheetId="16">#REF!</definedName>
    <definedName name="Javz" localSheetId="10">#REF!</definedName>
    <definedName name="Javz" localSheetId="2">#REF!</definedName>
    <definedName name="Javz" localSheetId="37">#REF!</definedName>
    <definedName name="Javz" localSheetId="32">#REF!</definedName>
    <definedName name="Javz" localSheetId="33">#REF!</definedName>
    <definedName name="Javz" localSheetId="39">#REF!</definedName>
    <definedName name="Javz" localSheetId="34">#REF!</definedName>
    <definedName name="Javz" localSheetId="5">#REF!</definedName>
    <definedName name="Javz">#REF!</definedName>
    <definedName name="Jessa" localSheetId="46">#REF!</definedName>
    <definedName name="Jessa" localSheetId="40">#REF!</definedName>
    <definedName name="Jessa" localSheetId="47">#REF!</definedName>
    <definedName name="Jessa" localSheetId="41">#REF!</definedName>
    <definedName name="Jessa" localSheetId="48">#REF!</definedName>
    <definedName name="Jessa" localSheetId="42">#REF!</definedName>
    <definedName name="Jessa" localSheetId="49">#REF!</definedName>
    <definedName name="Jessa" localSheetId="43">#REF!</definedName>
    <definedName name="Jessa" localSheetId="50">#REF!</definedName>
    <definedName name="Jessa" localSheetId="44">#REF!</definedName>
    <definedName name="Jessa" localSheetId="19">#REF!</definedName>
    <definedName name="Jessa" localSheetId="26">#REF!</definedName>
    <definedName name="Jessa" localSheetId="20">#REF!</definedName>
    <definedName name="Jessa" localSheetId="27">#REF!</definedName>
    <definedName name="Jessa" localSheetId="21">#REF!</definedName>
    <definedName name="Jessa" localSheetId="28">#REF!</definedName>
    <definedName name="Jessa" localSheetId="22">#REF!</definedName>
    <definedName name="Jessa" localSheetId="29">#REF!</definedName>
    <definedName name="Jessa" localSheetId="23">#REF!</definedName>
    <definedName name="Jessa" localSheetId="12">#REF!</definedName>
    <definedName name="Jessa" localSheetId="6">#REF!</definedName>
    <definedName name="Jessa" localSheetId="13">#REF!</definedName>
    <definedName name="Jessa" localSheetId="7">#REF!</definedName>
    <definedName name="Jessa" localSheetId="14">#REF!</definedName>
    <definedName name="Jessa" localSheetId="8">#REF!</definedName>
    <definedName name="Jessa" localSheetId="15">#REF!</definedName>
    <definedName name="Jessa" localSheetId="9">#REF!</definedName>
    <definedName name="Jessa" localSheetId="17">#REF!</definedName>
    <definedName name="Jessa" localSheetId="11">#REF!</definedName>
    <definedName name="Jessa" localSheetId="16">#REF!</definedName>
    <definedName name="Jessa" localSheetId="10">#REF!</definedName>
    <definedName name="Jessa" localSheetId="2">#REF!</definedName>
    <definedName name="Jessa" localSheetId="37">#REF!</definedName>
    <definedName name="Jessa" localSheetId="32">#REF!</definedName>
    <definedName name="Jessa" localSheetId="33">#REF!</definedName>
    <definedName name="Jessa" localSheetId="39">#REF!</definedName>
    <definedName name="Jessa" localSheetId="34">#REF!</definedName>
    <definedName name="Jessa" localSheetId="5">#REF!</definedName>
    <definedName name="Jessa">#REF!</definedName>
    <definedName name="jfjk4r" localSheetId="46">#REF!</definedName>
    <definedName name="jfjk4r" localSheetId="40">#REF!</definedName>
    <definedName name="jfjk4r" localSheetId="47">#REF!</definedName>
    <definedName name="jfjk4r" localSheetId="41">#REF!</definedName>
    <definedName name="jfjk4r" localSheetId="48">#REF!</definedName>
    <definedName name="jfjk4r" localSheetId="42">#REF!</definedName>
    <definedName name="jfjk4r" localSheetId="49">#REF!</definedName>
    <definedName name="jfjk4r" localSheetId="43">#REF!</definedName>
    <definedName name="jfjk4r" localSheetId="50">#REF!</definedName>
    <definedName name="jfjk4r" localSheetId="44">#REF!</definedName>
    <definedName name="jfjk4r" localSheetId="19">#REF!</definedName>
    <definedName name="jfjk4r" localSheetId="26">#REF!</definedName>
    <definedName name="jfjk4r" localSheetId="20">#REF!</definedName>
    <definedName name="jfjk4r" localSheetId="27">#REF!</definedName>
    <definedName name="jfjk4r" localSheetId="21">#REF!</definedName>
    <definedName name="jfjk4r" localSheetId="28">#REF!</definedName>
    <definedName name="jfjk4r" localSheetId="22">#REF!</definedName>
    <definedName name="jfjk4r" localSheetId="29">#REF!</definedName>
    <definedName name="jfjk4r" localSheetId="23">#REF!</definedName>
    <definedName name="jfjk4r" localSheetId="12">#REF!</definedName>
    <definedName name="jfjk4r" localSheetId="6">#REF!</definedName>
    <definedName name="jfjk4r" localSheetId="13">#REF!</definedName>
    <definedName name="jfjk4r" localSheetId="7">#REF!</definedName>
    <definedName name="jfjk4r" localSheetId="14">#REF!</definedName>
    <definedName name="jfjk4r" localSheetId="8">#REF!</definedName>
    <definedName name="jfjk4r" localSheetId="15">#REF!</definedName>
    <definedName name="jfjk4r" localSheetId="9">#REF!</definedName>
    <definedName name="jfjk4r" localSheetId="17">#REF!</definedName>
    <definedName name="jfjk4r" localSheetId="11">#REF!</definedName>
    <definedName name="jfjk4r" localSheetId="16">#REF!</definedName>
    <definedName name="jfjk4r" localSheetId="10">#REF!</definedName>
    <definedName name="jfjk4r" localSheetId="2">#REF!</definedName>
    <definedName name="jfjk4r" localSheetId="37">#REF!</definedName>
    <definedName name="jfjk4r" localSheetId="32">#REF!</definedName>
    <definedName name="jfjk4r" localSheetId="33">#REF!</definedName>
    <definedName name="jfjk4r" localSheetId="39">#REF!</definedName>
    <definedName name="jfjk4r" localSheetId="34">#REF!</definedName>
    <definedName name="jfjk4r" localSheetId="5">#REF!</definedName>
    <definedName name="jfjk4r">#REF!</definedName>
    <definedName name="jg">'[24]FF-3'!$A$1:$IV$8</definedName>
    <definedName name="jgj">'[25]FF-2 (1)'!$A$1:$IV$9</definedName>
    <definedName name="jicueiufe3" localSheetId="46">#REF!</definedName>
    <definedName name="jicueiufe3" localSheetId="40">#REF!</definedName>
    <definedName name="jicueiufe3" localSheetId="47">#REF!</definedName>
    <definedName name="jicueiufe3" localSheetId="41">#REF!</definedName>
    <definedName name="jicueiufe3" localSheetId="48">#REF!</definedName>
    <definedName name="jicueiufe3" localSheetId="42">#REF!</definedName>
    <definedName name="jicueiufe3" localSheetId="49">#REF!</definedName>
    <definedName name="jicueiufe3" localSheetId="43">#REF!</definedName>
    <definedName name="jicueiufe3" localSheetId="50">#REF!</definedName>
    <definedName name="jicueiufe3" localSheetId="44">#REF!</definedName>
    <definedName name="jicueiufe3" localSheetId="19">#REF!</definedName>
    <definedName name="jicueiufe3" localSheetId="26">#REF!</definedName>
    <definedName name="jicueiufe3" localSheetId="20">#REF!</definedName>
    <definedName name="jicueiufe3" localSheetId="27">#REF!</definedName>
    <definedName name="jicueiufe3" localSheetId="21">#REF!</definedName>
    <definedName name="jicueiufe3" localSheetId="28">#REF!</definedName>
    <definedName name="jicueiufe3" localSheetId="22">#REF!</definedName>
    <definedName name="jicueiufe3" localSheetId="29">#REF!</definedName>
    <definedName name="jicueiufe3" localSheetId="23">#REF!</definedName>
    <definedName name="jicueiufe3" localSheetId="12">#REF!</definedName>
    <definedName name="jicueiufe3" localSheetId="6">#REF!</definedName>
    <definedName name="jicueiufe3" localSheetId="13">#REF!</definedName>
    <definedName name="jicueiufe3" localSheetId="7">#REF!</definedName>
    <definedName name="jicueiufe3" localSheetId="14">#REF!</definedName>
    <definedName name="jicueiufe3" localSheetId="8">#REF!</definedName>
    <definedName name="jicueiufe3" localSheetId="15">#REF!</definedName>
    <definedName name="jicueiufe3" localSheetId="9">#REF!</definedName>
    <definedName name="jicueiufe3" localSheetId="17">#REF!</definedName>
    <definedName name="jicueiufe3" localSheetId="11">#REF!</definedName>
    <definedName name="jicueiufe3" localSheetId="16">#REF!</definedName>
    <definedName name="jicueiufe3" localSheetId="10">#REF!</definedName>
    <definedName name="jicueiufe3" localSheetId="2">#REF!</definedName>
    <definedName name="jicueiufe3" localSheetId="37">#REF!</definedName>
    <definedName name="jicueiufe3" localSheetId="32">#REF!</definedName>
    <definedName name="jicueiufe3" localSheetId="33">#REF!</definedName>
    <definedName name="jicueiufe3" localSheetId="39">#REF!</definedName>
    <definedName name="jicueiufe3" localSheetId="34">#REF!</definedName>
    <definedName name="jicueiufe3" localSheetId="5">#REF!</definedName>
    <definedName name="jicueiufe3">#REF!</definedName>
    <definedName name="jjjj_12">[4]CRITERIA1!$B$17</definedName>
    <definedName name="jjjjj">[3]CRITERIA3!$B$8</definedName>
    <definedName name="jjjjj_12">[4]CRITERIA3!$B$8</definedName>
    <definedName name="JKJEWJE9" localSheetId="46">#REF!</definedName>
    <definedName name="JKJEWJE9" localSheetId="40">#REF!</definedName>
    <definedName name="JKJEWJE9" localSheetId="47">#REF!</definedName>
    <definedName name="JKJEWJE9" localSheetId="41">#REF!</definedName>
    <definedName name="JKJEWJE9" localSheetId="48">#REF!</definedName>
    <definedName name="JKJEWJE9" localSheetId="42">#REF!</definedName>
    <definedName name="JKJEWJE9" localSheetId="49">#REF!</definedName>
    <definedName name="JKJEWJE9" localSheetId="43">#REF!</definedName>
    <definedName name="JKJEWJE9" localSheetId="50">#REF!</definedName>
    <definedName name="JKJEWJE9" localSheetId="44">#REF!</definedName>
    <definedName name="JKJEWJE9" localSheetId="19">#REF!</definedName>
    <definedName name="JKJEWJE9" localSheetId="26">#REF!</definedName>
    <definedName name="JKJEWJE9" localSheetId="20">#REF!</definedName>
    <definedName name="JKJEWJE9" localSheetId="27">#REF!</definedName>
    <definedName name="JKJEWJE9" localSheetId="21">#REF!</definedName>
    <definedName name="JKJEWJE9" localSheetId="28">#REF!</definedName>
    <definedName name="JKJEWJE9" localSheetId="22">#REF!</definedName>
    <definedName name="JKJEWJE9" localSheetId="29">#REF!</definedName>
    <definedName name="JKJEWJE9" localSheetId="23">#REF!</definedName>
    <definedName name="JKJEWJE9" localSheetId="12">#REF!</definedName>
    <definedName name="JKJEWJE9" localSheetId="6">#REF!</definedName>
    <definedName name="JKJEWJE9" localSheetId="13">#REF!</definedName>
    <definedName name="JKJEWJE9" localSheetId="7">#REF!</definedName>
    <definedName name="JKJEWJE9" localSheetId="14">#REF!</definedName>
    <definedName name="JKJEWJE9" localSheetId="8">#REF!</definedName>
    <definedName name="JKJEWJE9" localSheetId="15">#REF!</definedName>
    <definedName name="JKJEWJE9" localSheetId="9">#REF!</definedName>
    <definedName name="JKJEWJE9" localSheetId="17">#REF!</definedName>
    <definedName name="JKJEWJE9" localSheetId="11">#REF!</definedName>
    <definedName name="JKJEWJE9" localSheetId="16">#REF!</definedName>
    <definedName name="JKJEWJE9" localSheetId="10">#REF!</definedName>
    <definedName name="JKJEWJE9" localSheetId="2">#REF!</definedName>
    <definedName name="JKJEWJE9" localSheetId="37">#REF!</definedName>
    <definedName name="JKJEWJE9" localSheetId="32">#REF!</definedName>
    <definedName name="JKJEWJE9" localSheetId="33">#REF!</definedName>
    <definedName name="JKJEWJE9" localSheetId="39">#REF!</definedName>
    <definedName name="JKJEWJE9" localSheetId="34">#REF!</definedName>
    <definedName name="JKJEWJE9" localSheetId="5">#REF!</definedName>
    <definedName name="JKJEWJE9">#REF!</definedName>
    <definedName name="Joice" localSheetId="46">#REF!</definedName>
    <definedName name="Joice" localSheetId="40">#REF!</definedName>
    <definedName name="Joice" localSheetId="47">#REF!</definedName>
    <definedName name="Joice" localSheetId="41">#REF!</definedName>
    <definedName name="Joice" localSheetId="48">#REF!</definedName>
    <definedName name="Joice" localSheetId="42">#REF!</definedName>
    <definedName name="Joice" localSheetId="49">#REF!</definedName>
    <definedName name="Joice" localSheetId="43">#REF!</definedName>
    <definedName name="Joice" localSheetId="50">#REF!</definedName>
    <definedName name="Joice" localSheetId="44">#REF!</definedName>
    <definedName name="Joice" localSheetId="19">#REF!</definedName>
    <definedName name="Joice" localSheetId="26">#REF!</definedName>
    <definedName name="Joice" localSheetId="20">#REF!</definedName>
    <definedName name="Joice" localSheetId="27">#REF!</definedName>
    <definedName name="Joice" localSheetId="21">#REF!</definedName>
    <definedName name="Joice" localSheetId="28">#REF!</definedName>
    <definedName name="Joice" localSheetId="22">#REF!</definedName>
    <definedName name="Joice" localSheetId="29">#REF!</definedName>
    <definedName name="Joice" localSheetId="23">#REF!</definedName>
    <definedName name="Joice" localSheetId="12">#REF!</definedName>
    <definedName name="Joice" localSheetId="6">#REF!</definedName>
    <definedName name="Joice" localSheetId="13">#REF!</definedName>
    <definedName name="Joice" localSheetId="7">#REF!</definedName>
    <definedName name="Joice" localSheetId="14">#REF!</definedName>
    <definedName name="Joice" localSheetId="8">#REF!</definedName>
    <definedName name="Joice" localSheetId="15">#REF!</definedName>
    <definedName name="Joice" localSheetId="9">#REF!</definedName>
    <definedName name="Joice" localSheetId="17">#REF!</definedName>
    <definedName name="Joice" localSheetId="11">#REF!</definedName>
    <definedName name="Joice" localSheetId="16">#REF!</definedName>
    <definedName name="Joice" localSheetId="10">#REF!</definedName>
    <definedName name="Joice" localSheetId="2">#REF!</definedName>
    <definedName name="Joice" localSheetId="37">#REF!</definedName>
    <definedName name="Joice" localSheetId="32">#REF!</definedName>
    <definedName name="Joice" localSheetId="33">#REF!</definedName>
    <definedName name="Joice" localSheetId="39">#REF!</definedName>
    <definedName name="Joice" localSheetId="34">#REF!</definedName>
    <definedName name="Joice" localSheetId="5">#REF!</definedName>
    <definedName name="Joice">#REF!</definedName>
    <definedName name="Joice101" localSheetId="46">#REF!</definedName>
    <definedName name="Joice101" localSheetId="40">#REF!</definedName>
    <definedName name="Joice101" localSheetId="47">#REF!</definedName>
    <definedName name="Joice101" localSheetId="41">#REF!</definedName>
    <definedName name="Joice101" localSheetId="48">#REF!</definedName>
    <definedName name="Joice101" localSheetId="42">#REF!</definedName>
    <definedName name="Joice101" localSheetId="49">#REF!</definedName>
    <definedName name="Joice101" localSheetId="43">#REF!</definedName>
    <definedName name="Joice101" localSheetId="50">#REF!</definedName>
    <definedName name="Joice101" localSheetId="44">#REF!</definedName>
    <definedName name="Joice101" localSheetId="19">#REF!</definedName>
    <definedName name="Joice101" localSheetId="26">#REF!</definedName>
    <definedName name="Joice101" localSheetId="20">#REF!</definedName>
    <definedName name="Joice101" localSheetId="27">#REF!</definedName>
    <definedName name="Joice101" localSheetId="21">#REF!</definedName>
    <definedName name="Joice101" localSheetId="28">#REF!</definedName>
    <definedName name="Joice101" localSheetId="22">#REF!</definedName>
    <definedName name="Joice101" localSheetId="29">#REF!</definedName>
    <definedName name="Joice101" localSheetId="23">#REF!</definedName>
    <definedName name="Joice101" localSheetId="12">#REF!</definedName>
    <definedName name="Joice101" localSheetId="6">#REF!</definedName>
    <definedName name="Joice101" localSheetId="13">#REF!</definedName>
    <definedName name="Joice101" localSheetId="7">#REF!</definedName>
    <definedName name="Joice101" localSheetId="14">#REF!</definedName>
    <definedName name="Joice101" localSheetId="8">#REF!</definedName>
    <definedName name="Joice101" localSheetId="15">#REF!</definedName>
    <definedName name="Joice101" localSheetId="9">#REF!</definedName>
    <definedName name="Joice101" localSheetId="17">#REF!</definedName>
    <definedName name="Joice101" localSheetId="11">#REF!</definedName>
    <definedName name="Joice101" localSheetId="16">#REF!</definedName>
    <definedName name="Joice101" localSheetId="10">#REF!</definedName>
    <definedName name="Joice101" localSheetId="2">#REF!</definedName>
    <definedName name="Joice101" localSheetId="37">#REF!</definedName>
    <definedName name="Joice101" localSheetId="32">#REF!</definedName>
    <definedName name="Joice101" localSheetId="33">#REF!</definedName>
    <definedName name="Joice101" localSheetId="39">#REF!</definedName>
    <definedName name="Joice101" localSheetId="34">#REF!</definedName>
    <definedName name="Joice101" localSheetId="5">#REF!</definedName>
    <definedName name="Joice101">#REF!</definedName>
    <definedName name="Joice123" localSheetId="46">#REF!</definedName>
    <definedName name="Joice123" localSheetId="40">#REF!</definedName>
    <definedName name="Joice123" localSheetId="47">#REF!</definedName>
    <definedName name="Joice123" localSheetId="41">#REF!</definedName>
    <definedName name="Joice123" localSheetId="48">#REF!</definedName>
    <definedName name="Joice123" localSheetId="42">#REF!</definedName>
    <definedName name="Joice123" localSheetId="49">#REF!</definedName>
    <definedName name="Joice123" localSheetId="43">#REF!</definedName>
    <definedName name="Joice123" localSheetId="50">#REF!</definedName>
    <definedName name="Joice123" localSheetId="44">#REF!</definedName>
    <definedName name="Joice123" localSheetId="19">#REF!</definedName>
    <definedName name="Joice123" localSheetId="26">#REF!</definedName>
    <definedName name="Joice123" localSheetId="20">#REF!</definedName>
    <definedName name="Joice123" localSheetId="27">#REF!</definedName>
    <definedName name="Joice123" localSheetId="21">#REF!</definedName>
    <definedName name="Joice123" localSheetId="28">#REF!</definedName>
    <definedName name="Joice123" localSheetId="22">#REF!</definedName>
    <definedName name="Joice123" localSheetId="29">#REF!</definedName>
    <definedName name="Joice123" localSheetId="23">#REF!</definedName>
    <definedName name="Joice123" localSheetId="12">#REF!</definedName>
    <definedName name="Joice123" localSheetId="6">#REF!</definedName>
    <definedName name="Joice123" localSheetId="13">#REF!</definedName>
    <definedName name="Joice123" localSheetId="7">#REF!</definedName>
    <definedName name="Joice123" localSheetId="14">#REF!</definedName>
    <definedName name="Joice123" localSheetId="8">#REF!</definedName>
    <definedName name="Joice123" localSheetId="15">#REF!</definedName>
    <definedName name="Joice123" localSheetId="9">#REF!</definedName>
    <definedName name="Joice123" localSheetId="17">#REF!</definedName>
    <definedName name="Joice123" localSheetId="11">#REF!</definedName>
    <definedName name="Joice123" localSheetId="16">#REF!</definedName>
    <definedName name="Joice123" localSheetId="10">#REF!</definedName>
    <definedName name="Joice123" localSheetId="2">#REF!</definedName>
    <definedName name="Joice123" localSheetId="37">#REF!</definedName>
    <definedName name="Joice123" localSheetId="32">#REF!</definedName>
    <definedName name="Joice123" localSheetId="33">#REF!</definedName>
    <definedName name="Joice123" localSheetId="39">#REF!</definedName>
    <definedName name="Joice123" localSheetId="34">#REF!</definedName>
    <definedName name="Joice123" localSheetId="5">#REF!</definedName>
    <definedName name="Joice123">#REF!</definedName>
    <definedName name="judy_12">[8]CRITERIA2!$L$4</definedName>
    <definedName name="K" localSheetId="46">#REF!</definedName>
    <definedName name="K" localSheetId="40">#REF!</definedName>
    <definedName name="K" localSheetId="47">#REF!</definedName>
    <definedName name="K" localSheetId="41">#REF!</definedName>
    <definedName name="K" localSheetId="48">#REF!</definedName>
    <definedName name="K" localSheetId="42">#REF!</definedName>
    <definedName name="K" localSheetId="49">#REF!</definedName>
    <definedName name="K" localSheetId="43">#REF!</definedName>
    <definedName name="K" localSheetId="50">#REF!</definedName>
    <definedName name="K" localSheetId="44">#REF!</definedName>
    <definedName name="K" localSheetId="19">#REF!</definedName>
    <definedName name="K" localSheetId="26">#REF!</definedName>
    <definedName name="K" localSheetId="20">#REF!</definedName>
    <definedName name="K" localSheetId="27">#REF!</definedName>
    <definedName name="K" localSheetId="21">#REF!</definedName>
    <definedName name="K" localSheetId="28">#REF!</definedName>
    <definedName name="K" localSheetId="22">#REF!</definedName>
    <definedName name="K" localSheetId="29">#REF!</definedName>
    <definedName name="K" localSheetId="23">#REF!</definedName>
    <definedName name="K" localSheetId="12">#REF!</definedName>
    <definedName name="K" localSheetId="6">#REF!</definedName>
    <definedName name="K" localSheetId="13">#REF!</definedName>
    <definedName name="K" localSheetId="7">#REF!</definedName>
    <definedName name="K" localSheetId="14">#REF!</definedName>
    <definedName name="K" localSheetId="8">#REF!</definedName>
    <definedName name="K" localSheetId="15">#REF!</definedName>
    <definedName name="K" localSheetId="9">#REF!</definedName>
    <definedName name="K" localSheetId="17">#REF!</definedName>
    <definedName name="K" localSheetId="11">#REF!</definedName>
    <definedName name="K" localSheetId="16">#REF!</definedName>
    <definedName name="K" localSheetId="10">#REF!</definedName>
    <definedName name="K" localSheetId="2">#REF!</definedName>
    <definedName name="K" localSheetId="37">#REF!</definedName>
    <definedName name="K" localSheetId="32">#REF!</definedName>
    <definedName name="K" localSheetId="33">#REF!</definedName>
    <definedName name="K" localSheetId="39">#REF!</definedName>
    <definedName name="K" localSheetId="34">#REF!</definedName>
    <definedName name="K" localSheetId="5">#REF!</definedName>
    <definedName name="K">#REF!</definedName>
    <definedName name="kARE" localSheetId="46">#REF!</definedName>
    <definedName name="kARE" localSheetId="40">#REF!</definedName>
    <definedName name="kARE" localSheetId="47">#REF!</definedName>
    <definedName name="kARE" localSheetId="41">#REF!</definedName>
    <definedName name="kARE" localSheetId="48">#REF!</definedName>
    <definedName name="kARE" localSheetId="42">#REF!</definedName>
    <definedName name="kARE" localSheetId="49">#REF!</definedName>
    <definedName name="kARE" localSheetId="43">#REF!</definedName>
    <definedName name="kARE" localSheetId="50">#REF!</definedName>
    <definedName name="kARE" localSheetId="44">#REF!</definedName>
    <definedName name="kARE" localSheetId="19">#REF!</definedName>
    <definedName name="kARE" localSheetId="26">#REF!</definedName>
    <definedName name="kARE" localSheetId="20">#REF!</definedName>
    <definedName name="kARE" localSheetId="27">#REF!</definedName>
    <definedName name="kARE" localSheetId="21">#REF!</definedName>
    <definedName name="kARE" localSheetId="28">#REF!</definedName>
    <definedName name="kARE" localSheetId="22">#REF!</definedName>
    <definedName name="kARE" localSheetId="29">#REF!</definedName>
    <definedName name="kARE" localSheetId="23">#REF!</definedName>
    <definedName name="kARE" localSheetId="12">#REF!</definedName>
    <definedName name="kARE" localSheetId="6">#REF!</definedName>
    <definedName name="kARE" localSheetId="13">#REF!</definedName>
    <definedName name="kARE" localSheetId="7">#REF!</definedName>
    <definedName name="kARE" localSheetId="14">#REF!</definedName>
    <definedName name="kARE" localSheetId="8">#REF!</definedName>
    <definedName name="kARE" localSheetId="15">#REF!</definedName>
    <definedName name="kARE" localSheetId="9">#REF!</definedName>
    <definedName name="kARE" localSheetId="17">#REF!</definedName>
    <definedName name="kARE" localSheetId="11">#REF!</definedName>
    <definedName name="kARE" localSheetId="16">#REF!</definedName>
    <definedName name="kARE" localSheetId="10">#REF!</definedName>
    <definedName name="kARE" localSheetId="2">#REF!</definedName>
    <definedName name="kARE" localSheetId="37">#REF!</definedName>
    <definedName name="kARE" localSheetId="32">#REF!</definedName>
    <definedName name="kARE" localSheetId="33">#REF!</definedName>
    <definedName name="kARE" localSheetId="39">#REF!</definedName>
    <definedName name="kARE" localSheetId="34">#REF!</definedName>
    <definedName name="kARE" localSheetId="5">#REF!</definedName>
    <definedName name="kARE">#REF!</definedName>
    <definedName name="kclkd2" localSheetId="46">#REF!</definedName>
    <definedName name="kclkd2" localSheetId="40">#REF!</definedName>
    <definedName name="kclkd2" localSheetId="47">#REF!</definedName>
    <definedName name="kclkd2" localSheetId="41">#REF!</definedName>
    <definedName name="kclkd2" localSheetId="48">#REF!</definedName>
    <definedName name="kclkd2" localSheetId="42">#REF!</definedName>
    <definedName name="kclkd2" localSheetId="49">#REF!</definedName>
    <definedName name="kclkd2" localSheetId="43">#REF!</definedName>
    <definedName name="kclkd2" localSheetId="50">#REF!</definedName>
    <definedName name="kclkd2" localSheetId="44">#REF!</definedName>
    <definedName name="kclkd2" localSheetId="19">#REF!</definedName>
    <definedName name="kclkd2" localSheetId="26">#REF!</definedName>
    <definedName name="kclkd2" localSheetId="20">#REF!</definedName>
    <definedName name="kclkd2" localSheetId="27">#REF!</definedName>
    <definedName name="kclkd2" localSheetId="21">#REF!</definedName>
    <definedName name="kclkd2" localSheetId="28">#REF!</definedName>
    <definedName name="kclkd2" localSheetId="22">#REF!</definedName>
    <definedName name="kclkd2" localSheetId="29">#REF!</definedName>
    <definedName name="kclkd2" localSheetId="23">#REF!</definedName>
    <definedName name="kclkd2" localSheetId="12">#REF!</definedName>
    <definedName name="kclkd2" localSheetId="6">#REF!</definedName>
    <definedName name="kclkd2" localSheetId="13">#REF!</definedName>
    <definedName name="kclkd2" localSheetId="7">#REF!</definedName>
    <definedName name="kclkd2" localSheetId="14">#REF!</definedName>
    <definedName name="kclkd2" localSheetId="8">#REF!</definedName>
    <definedName name="kclkd2" localSheetId="15">#REF!</definedName>
    <definedName name="kclkd2" localSheetId="9">#REF!</definedName>
    <definedName name="kclkd2" localSheetId="17">#REF!</definedName>
    <definedName name="kclkd2" localSheetId="11">#REF!</definedName>
    <definedName name="kclkd2" localSheetId="16">#REF!</definedName>
    <definedName name="kclkd2" localSheetId="10">#REF!</definedName>
    <definedName name="kclkd2" localSheetId="2">#REF!</definedName>
    <definedName name="kclkd2" localSheetId="37">#REF!</definedName>
    <definedName name="kclkd2" localSheetId="32">#REF!</definedName>
    <definedName name="kclkd2" localSheetId="33">#REF!</definedName>
    <definedName name="kclkd2" localSheetId="39">#REF!</definedName>
    <definedName name="kclkd2" localSheetId="34">#REF!</definedName>
    <definedName name="kclkd2" localSheetId="5">#REF!</definedName>
    <definedName name="kclkd2">#REF!</definedName>
    <definedName name="kim_12">[13]CRITERIA1!$L$1</definedName>
    <definedName name="kin">[15]CRITERIA2!$J$4</definedName>
    <definedName name="kin_12">[13]CRITERIA2!$J$4</definedName>
    <definedName name="king">[15]CRITERIA1!$H$4</definedName>
    <definedName name="kkkk_12">[4]CRITERIA2!$B$17</definedName>
    <definedName name="kkkkk">[3]CRITERIA1!$B$6</definedName>
    <definedName name="kkkkk_12">[4]CRITERIA1!$B$6</definedName>
    <definedName name="L" localSheetId="46">#REF!</definedName>
    <definedName name="L" localSheetId="40">#REF!</definedName>
    <definedName name="L" localSheetId="47">#REF!</definedName>
    <definedName name="L" localSheetId="41">#REF!</definedName>
    <definedName name="L" localSheetId="48">#REF!</definedName>
    <definedName name="L" localSheetId="42">#REF!</definedName>
    <definedName name="L" localSheetId="49">#REF!</definedName>
    <definedName name="L" localSheetId="43">#REF!</definedName>
    <definedName name="L" localSheetId="50">#REF!</definedName>
    <definedName name="L" localSheetId="44">#REF!</definedName>
    <definedName name="L" localSheetId="19">#REF!</definedName>
    <definedName name="L" localSheetId="26">#REF!</definedName>
    <definedName name="L" localSheetId="20">#REF!</definedName>
    <definedName name="L" localSheetId="27">#REF!</definedName>
    <definedName name="L" localSheetId="21">#REF!</definedName>
    <definedName name="L" localSheetId="28">#REF!</definedName>
    <definedName name="L" localSheetId="22">#REF!</definedName>
    <definedName name="L" localSheetId="29">#REF!</definedName>
    <definedName name="L" localSheetId="23">#REF!</definedName>
    <definedName name="L" localSheetId="12">#REF!</definedName>
    <definedName name="L" localSheetId="6">#REF!</definedName>
    <definedName name="L" localSheetId="13">#REF!</definedName>
    <definedName name="L" localSheetId="7">#REF!</definedName>
    <definedName name="L" localSheetId="14">#REF!</definedName>
    <definedName name="L" localSheetId="8">#REF!</definedName>
    <definedName name="L" localSheetId="15">#REF!</definedName>
    <definedName name="L" localSheetId="9">#REF!</definedName>
    <definedName name="L" localSheetId="17">#REF!</definedName>
    <definedName name="L" localSheetId="11">#REF!</definedName>
    <definedName name="L" localSheetId="16">#REF!</definedName>
    <definedName name="L" localSheetId="10">#REF!</definedName>
    <definedName name="L" localSheetId="2">#REF!</definedName>
    <definedName name="L" localSheetId="37">#REF!</definedName>
    <definedName name="L" localSheetId="32">#REF!</definedName>
    <definedName name="L" localSheetId="33">#REF!</definedName>
    <definedName name="L" localSheetId="39">#REF!</definedName>
    <definedName name="L" localSheetId="34">#REF!</definedName>
    <definedName name="L" localSheetId="5">#REF!</definedName>
    <definedName name="L">#REF!</definedName>
    <definedName name="LandownerShare">[17]Assumptions!$E$132</definedName>
    <definedName name="LEVEL" localSheetId="12">#REF!</definedName>
    <definedName name="LEVEL" localSheetId="13">#REF!</definedName>
    <definedName name="LEVEL" localSheetId="7">#REF!</definedName>
    <definedName name="LEVEL" localSheetId="14">#REF!</definedName>
    <definedName name="LEVEL" localSheetId="8">#REF!</definedName>
    <definedName name="LEVEL" localSheetId="15">#REF!</definedName>
    <definedName name="LEVEL" localSheetId="9">#REF!</definedName>
    <definedName name="LEVEL" localSheetId="17">#REF!</definedName>
    <definedName name="LEVEL" localSheetId="11">#REF!</definedName>
    <definedName name="LEVEL" localSheetId="16">#REF!</definedName>
    <definedName name="LEVEL" localSheetId="10">#REF!</definedName>
    <definedName name="LEVEL" localSheetId="2">#REF!</definedName>
    <definedName name="LEVEL">#REF!</definedName>
    <definedName name="List">[26]List!$D$7:$D$190</definedName>
    <definedName name="list2">[27]List!$D$7:$D$190</definedName>
    <definedName name="llll">[3]CRITERIA3!$B$17</definedName>
    <definedName name="llll_12">[4]CRITERIA3!$B$17</definedName>
    <definedName name="lllll">[3]CRITERIA2!$B$6</definedName>
    <definedName name="lllll_12">[4]CRITERIA2!$B$6</definedName>
    <definedName name="Lots" localSheetId="46">[7]Assumptions!#REF!</definedName>
    <definedName name="Lots" localSheetId="40">[7]Assumptions!#REF!</definedName>
    <definedName name="Lots" localSheetId="47">[7]Assumptions!#REF!</definedName>
    <definedName name="Lots" localSheetId="41">[7]Assumptions!#REF!</definedName>
    <definedName name="Lots" localSheetId="48">[7]Assumptions!#REF!</definedName>
    <definedName name="Lots" localSheetId="42">[7]Assumptions!#REF!</definedName>
    <definedName name="Lots" localSheetId="49">[7]Assumptions!#REF!</definedName>
    <definedName name="Lots" localSheetId="43">[7]Assumptions!#REF!</definedName>
    <definedName name="Lots" localSheetId="50">[7]Assumptions!#REF!</definedName>
    <definedName name="Lots" localSheetId="44">[7]Assumptions!#REF!</definedName>
    <definedName name="Lots" localSheetId="24">[7]Assumptions!#REF!</definedName>
    <definedName name="Lots" localSheetId="25">[7]Assumptions!#REF!</definedName>
    <definedName name="Lots" localSheetId="19">[7]Assumptions!#REF!</definedName>
    <definedName name="Lots" localSheetId="26">[7]Assumptions!#REF!</definedName>
    <definedName name="Lots" localSheetId="20">[7]Assumptions!#REF!</definedName>
    <definedName name="Lots" localSheetId="27">[7]Assumptions!#REF!</definedName>
    <definedName name="Lots" localSheetId="21">[7]Assumptions!#REF!</definedName>
    <definedName name="Lots" localSheetId="28">[7]Assumptions!#REF!</definedName>
    <definedName name="Lots" localSheetId="22">[7]Assumptions!#REF!</definedName>
    <definedName name="Lots" localSheetId="29">[7]Assumptions!#REF!</definedName>
    <definedName name="Lots" localSheetId="23">[7]Assumptions!#REF!</definedName>
    <definedName name="Lots" localSheetId="12">[7]Assumptions!#REF!</definedName>
    <definedName name="Lots" localSheetId="6">[7]Assumptions!#REF!</definedName>
    <definedName name="Lots" localSheetId="13">[7]Assumptions!#REF!</definedName>
    <definedName name="Lots" localSheetId="7">[7]Assumptions!#REF!</definedName>
    <definedName name="Lots" localSheetId="14">[7]Assumptions!#REF!</definedName>
    <definedName name="Lots" localSheetId="8">[7]Assumptions!#REF!</definedName>
    <definedName name="Lots" localSheetId="15">[7]Assumptions!#REF!</definedName>
    <definedName name="Lots" localSheetId="9">[7]Assumptions!#REF!</definedName>
    <definedName name="Lots" localSheetId="17">[7]Assumptions!#REF!</definedName>
    <definedName name="Lots" localSheetId="11">[7]Assumptions!#REF!</definedName>
    <definedName name="Lots" localSheetId="16">[7]Assumptions!#REF!</definedName>
    <definedName name="Lots" localSheetId="10">[7]Assumptions!#REF!</definedName>
    <definedName name="Lots" localSheetId="2">[6]Assumptions!#REF!</definedName>
    <definedName name="Lots" localSheetId="37">[7]Assumptions!#REF!</definedName>
    <definedName name="Lots" localSheetId="32">[7]Assumptions!#REF!</definedName>
    <definedName name="Lots" localSheetId="33">[7]Assumptions!#REF!</definedName>
    <definedName name="Lots" localSheetId="39">[7]Assumptions!#REF!</definedName>
    <definedName name="Lots" localSheetId="34">[7]Assumptions!#REF!</definedName>
    <definedName name="Lots" localSheetId="5">[7]Assumptions!#REF!</definedName>
    <definedName name="Lots">[7]Assumptions!#REF!</definedName>
    <definedName name="LRNS_2007" localSheetId="12">#REF!</definedName>
    <definedName name="LRNS_2007" localSheetId="13">#REF!</definedName>
    <definedName name="LRNS_2007" localSheetId="7">#REF!</definedName>
    <definedName name="LRNS_2007" localSheetId="14">#REF!</definedName>
    <definedName name="LRNS_2007" localSheetId="8">#REF!</definedName>
    <definedName name="LRNS_2007" localSheetId="15">#REF!</definedName>
    <definedName name="LRNS_2007" localSheetId="9">#REF!</definedName>
    <definedName name="LRNS_2007" localSheetId="17">#REF!</definedName>
    <definedName name="LRNS_2007" localSheetId="11">#REF!</definedName>
    <definedName name="LRNS_2007" localSheetId="16">#REF!</definedName>
    <definedName name="LRNS_2007" localSheetId="10">#REF!</definedName>
    <definedName name="LRNS_2007" localSheetId="2">#REF!</definedName>
    <definedName name="LRNS_2007">#REF!</definedName>
    <definedName name="LRNS_2008" localSheetId="12">#REF!</definedName>
    <definedName name="LRNS_2008" localSheetId="13">#REF!</definedName>
    <definedName name="LRNS_2008" localSheetId="7">#REF!</definedName>
    <definedName name="LRNS_2008" localSheetId="14">#REF!</definedName>
    <definedName name="LRNS_2008" localSheetId="8">#REF!</definedName>
    <definedName name="LRNS_2008" localSheetId="15">#REF!</definedName>
    <definedName name="LRNS_2008" localSheetId="9">#REF!</definedName>
    <definedName name="LRNS_2008" localSheetId="17">#REF!</definedName>
    <definedName name="LRNS_2008" localSheetId="11">#REF!</definedName>
    <definedName name="LRNS_2008" localSheetId="16">#REF!</definedName>
    <definedName name="LRNS_2008" localSheetId="10">#REF!</definedName>
    <definedName name="LRNS_2008" localSheetId="2">#REF!</definedName>
    <definedName name="LRNS_2008">#REF!</definedName>
    <definedName name="LRNS_annual" localSheetId="12">#REF!</definedName>
    <definedName name="LRNS_annual" localSheetId="13">#REF!</definedName>
    <definedName name="LRNS_annual" localSheetId="7">#REF!</definedName>
    <definedName name="LRNS_annual" localSheetId="14">#REF!</definedName>
    <definedName name="LRNS_annual" localSheetId="8">#REF!</definedName>
    <definedName name="LRNS_annual" localSheetId="15">#REF!</definedName>
    <definedName name="LRNS_annual" localSheetId="9">#REF!</definedName>
    <definedName name="LRNS_annual" localSheetId="17">#REF!</definedName>
    <definedName name="LRNS_annual" localSheetId="11">#REF!</definedName>
    <definedName name="LRNS_annual" localSheetId="16">#REF!</definedName>
    <definedName name="LRNS_annual" localSheetId="10">#REF!</definedName>
    <definedName name="LRNS_annual" localSheetId="2">#REF!</definedName>
    <definedName name="LRNS_annual">#REF!</definedName>
    <definedName name="LRS_2007" localSheetId="12">#REF!</definedName>
    <definedName name="LRS_2007" localSheetId="13">#REF!</definedName>
    <definedName name="LRS_2007" localSheetId="7">#REF!</definedName>
    <definedName name="LRS_2007" localSheetId="14">#REF!</definedName>
    <definedName name="LRS_2007" localSheetId="8">#REF!</definedName>
    <definedName name="LRS_2007" localSheetId="15">#REF!</definedName>
    <definedName name="LRS_2007" localSheetId="9">#REF!</definedName>
    <definedName name="LRS_2007" localSheetId="17">#REF!</definedName>
    <definedName name="LRS_2007" localSheetId="11">#REF!</definedName>
    <definedName name="LRS_2007" localSheetId="16">#REF!</definedName>
    <definedName name="LRS_2007" localSheetId="10">#REF!</definedName>
    <definedName name="LRS_2007" localSheetId="2">#REF!</definedName>
    <definedName name="LRS_2007">#REF!</definedName>
    <definedName name="LRS_2008" localSheetId="12">#REF!</definedName>
    <definedName name="LRS_2008" localSheetId="13">#REF!</definedName>
    <definedName name="LRS_2008" localSheetId="7">#REF!</definedName>
    <definedName name="LRS_2008" localSheetId="14">#REF!</definedName>
    <definedName name="LRS_2008" localSheetId="8">#REF!</definedName>
    <definedName name="LRS_2008" localSheetId="15">#REF!</definedName>
    <definedName name="LRS_2008" localSheetId="9">#REF!</definedName>
    <definedName name="LRS_2008" localSheetId="17">#REF!</definedName>
    <definedName name="LRS_2008" localSheetId="11">#REF!</definedName>
    <definedName name="LRS_2008" localSheetId="16">#REF!</definedName>
    <definedName name="LRS_2008" localSheetId="10">#REF!</definedName>
    <definedName name="LRS_2008" localSheetId="2">#REF!</definedName>
    <definedName name="LRS_2008">#REF!</definedName>
    <definedName name="LRS_annual" localSheetId="12">#REF!</definedName>
    <definedName name="LRS_annual" localSheetId="13">#REF!</definedName>
    <definedName name="LRS_annual" localSheetId="7">#REF!</definedName>
    <definedName name="LRS_annual" localSheetId="14">#REF!</definedName>
    <definedName name="LRS_annual" localSheetId="8">#REF!</definedName>
    <definedName name="LRS_annual" localSheetId="15">#REF!</definedName>
    <definedName name="LRS_annual" localSheetId="9">#REF!</definedName>
    <definedName name="LRS_annual" localSheetId="17">#REF!</definedName>
    <definedName name="LRS_annual" localSheetId="11">#REF!</definedName>
    <definedName name="LRS_annual" localSheetId="16">#REF!</definedName>
    <definedName name="LRS_annual" localSheetId="10">#REF!</definedName>
    <definedName name="LRS_annual" localSheetId="2">#REF!</definedName>
    <definedName name="LRS_annual">#REF!</definedName>
    <definedName name="mall">[10]CRITERIA1!$L$2</definedName>
    <definedName name="mall_12">[8]CRITERIA1!$L$2</definedName>
    <definedName name="managers" localSheetId="12">'[12]manpower dbase'!#REF!</definedName>
    <definedName name="managers" localSheetId="13">'[12]manpower dbase'!#REF!</definedName>
    <definedName name="managers" localSheetId="7">'[12]manpower dbase'!#REF!</definedName>
    <definedName name="managers" localSheetId="14">'[12]manpower dbase'!#REF!</definedName>
    <definedName name="managers" localSheetId="8">'[12]manpower dbase'!#REF!</definedName>
    <definedName name="managers" localSheetId="15">'[12]manpower dbase'!#REF!</definedName>
    <definedName name="managers" localSheetId="9">'[12]manpower dbase'!#REF!</definedName>
    <definedName name="managers" localSheetId="17">'[12]manpower dbase'!#REF!</definedName>
    <definedName name="managers" localSheetId="11">'[12]manpower dbase'!#REF!</definedName>
    <definedName name="managers" localSheetId="16">'[12]manpower dbase'!#REF!</definedName>
    <definedName name="managers" localSheetId="10">'[12]manpower dbase'!#REF!</definedName>
    <definedName name="managers" localSheetId="2">'[12]manpower dbase'!#REF!</definedName>
    <definedName name="managers">'[12]manpower dbase'!#REF!</definedName>
    <definedName name="managersup" localSheetId="12">'[12]manpower dbase'!#REF!</definedName>
    <definedName name="managersup" localSheetId="13">'[12]manpower dbase'!#REF!</definedName>
    <definedName name="managersup" localSheetId="7">'[12]manpower dbase'!#REF!</definedName>
    <definedName name="managersup" localSheetId="14">'[12]manpower dbase'!#REF!</definedName>
    <definedName name="managersup" localSheetId="8">'[12]manpower dbase'!#REF!</definedName>
    <definedName name="managersup" localSheetId="15">'[12]manpower dbase'!#REF!</definedName>
    <definedName name="managersup" localSheetId="9">'[12]manpower dbase'!#REF!</definedName>
    <definedName name="managersup" localSheetId="17">'[12]manpower dbase'!#REF!</definedName>
    <definedName name="managersup" localSheetId="11">'[12]manpower dbase'!#REF!</definedName>
    <definedName name="managersup" localSheetId="16">'[12]manpower dbase'!#REF!</definedName>
    <definedName name="managersup" localSheetId="10">'[12]manpower dbase'!#REF!</definedName>
    <definedName name="managersup" localSheetId="2">'[12]manpower dbase'!#REF!</definedName>
    <definedName name="managersup">'[12]manpower dbase'!#REF!</definedName>
    <definedName name="Manolo_fern" localSheetId="46">#REF!</definedName>
    <definedName name="Manolo_fern" localSheetId="40">#REF!</definedName>
    <definedName name="Manolo_fern" localSheetId="47">#REF!</definedName>
    <definedName name="Manolo_fern" localSheetId="41">#REF!</definedName>
    <definedName name="Manolo_fern" localSheetId="48">#REF!</definedName>
    <definedName name="Manolo_fern" localSheetId="42">#REF!</definedName>
    <definedName name="Manolo_fern" localSheetId="49">#REF!</definedName>
    <definedName name="Manolo_fern" localSheetId="43">#REF!</definedName>
    <definedName name="Manolo_fern" localSheetId="50">#REF!</definedName>
    <definedName name="Manolo_fern" localSheetId="44">#REF!</definedName>
    <definedName name="Manolo_fern" localSheetId="19">#REF!</definedName>
    <definedName name="Manolo_fern" localSheetId="26">#REF!</definedName>
    <definedName name="Manolo_fern" localSheetId="20">#REF!</definedName>
    <definedName name="Manolo_fern" localSheetId="27">#REF!</definedName>
    <definedName name="Manolo_fern" localSheetId="21">#REF!</definedName>
    <definedName name="Manolo_fern" localSheetId="28">#REF!</definedName>
    <definedName name="Manolo_fern" localSheetId="22">#REF!</definedName>
    <definedName name="Manolo_fern" localSheetId="29">#REF!</definedName>
    <definedName name="Manolo_fern" localSheetId="23">#REF!</definedName>
    <definedName name="Manolo_fern" localSheetId="12">#REF!</definedName>
    <definedName name="Manolo_fern" localSheetId="6">#REF!</definedName>
    <definedName name="Manolo_fern" localSheetId="13">#REF!</definedName>
    <definedName name="Manolo_fern" localSheetId="7">#REF!</definedName>
    <definedName name="Manolo_fern" localSheetId="14">#REF!</definedName>
    <definedName name="Manolo_fern" localSheetId="8">#REF!</definedName>
    <definedName name="Manolo_fern" localSheetId="15">#REF!</definedName>
    <definedName name="Manolo_fern" localSheetId="9">#REF!</definedName>
    <definedName name="Manolo_fern" localSheetId="17">#REF!</definedName>
    <definedName name="Manolo_fern" localSheetId="11">#REF!</definedName>
    <definedName name="Manolo_fern" localSheetId="16">#REF!</definedName>
    <definedName name="Manolo_fern" localSheetId="10">#REF!</definedName>
    <definedName name="Manolo_fern" localSheetId="2">#REF!</definedName>
    <definedName name="Manolo_fern" localSheetId="37">#REF!</definedName>
    <definedName name="Manolo_fern" localSheetId="32">#REF!</definedName>
    <definedName name="Manolo_fern" localSheetId="33">#REF!</definedName>
    <definedName name="Manolo_fern" localSheetId="39">#REF!</definedName>
    <definedName name="Manolo_fern" localSheetId="34">#REF!</definedName>
    <definedName name="Manolo_fern" localSheetId="5">#REF!</definedName>
    <definedName name="Manolo_fern">#REF!</definedName>
    <definedName name="Manolo777" localSheetId="46">#REF!</definedName>
    <definedName name="Manolo777" localSheetId="40">#REF!</definedName>
    <definedName name="Manolo777" localSheetId="47">#REF!</definedName>
    <definedName name="Manolo777" localSheetId="41">#REF!</definedName>
    <definedName name="Manolo777" localSheetId="48">#REF!</definedName>
    <definedName name="Manolo777" localSheetId="42">#REF!</definedName>
    <definedName name="Manolo777" localSheetId="49">#REF!</definedName>
    <definedName name="Manolo777" localSheetId="43">#REF!</definedName>
    <definedName name="Manolo777" localSheetId="50">#REF!</definedName>
    <definedName name="Manolo777" localSheetId="44">#REF!</definedName>
    <definedName name="Manolo777" localSheetId="19">#REF!</definedName>
    <definedName name="Manolo777" localSheetId="26">#REF!</definedName>
    <definedName name="Manolo777" localSheetId="20">#REF!</definedName>
    <definedName name="Manolo777" localSheetId="27">#REF!</definedName>
    <definedName name="Manolo777" localSheetId="21">#REF!</definedName>
    <definedName name="Manolo777" localSheetId="28">#REF!</definedName>
    <definedName name="Manolo777" localSheetId="22">#REF!</definedName>
    <definedName name="Manolo777" localSheetId="29">#REF!</definedName>
    <definedName name="Manolo777" localSheetId="23">#REF!</definedName>
    <definedName name="Manolo777" localSheetId="12">#REF!</definedName>
    <definedName name="Manolo777" localSheetId="6">#REF!</definedName>
    <definedName name="Manolo777" localSheetId="13">#REF!</definedName>
    <definedName name="Manolo777" localSheetId="7">#REF!</definedName>
    <definedName name="Manolo777" localSheetId="14">#REF!</definedName>
    <definedName name="Manolo777" localSheetId="8">#REF!</definedName>
    <definedName name="Manolo777" localSheetId="15">#REF!</definedName>
    <definedName name="Manolo777" localSheetId="9">#REF!</definedName>
    <definedName name="Manolo777" localSheetId="17">#REF!</definedName>
    <definedName name="Manolo777" localSheetId="11">#REF!</definedName>
    <definedName name="Manolo777" localSheetId="16">#REF!</definedName>
    <definedName name="Manolo777" localSheetId="10">#REF!</definedName>
    <definedName name="Manolo777" localSheetId="2">#REF!</definedName>
    <definedName name="Manolo777" localSheetId="37">#REF!</definedName>
    <definedName name="Manolo777" localSheetId="32">#REF!</definedName>
    <definedName name="Manolo777" localSheetId="33">#REF!</definedName>
    <definedName name="Manolo777" localSheetId="39">#REF!</definedName>
    <definedName name="Manolo777" localSheetId="34">#REF!</definedName>
    <definedName name="Manolo777" localSheetId="5">#REF!</definedName>
    <definedName name="Manolo777">#REF!</definedName>
    <definedName name="MAnolo999" localSheetId="46">#REF!</definedName>
    <definedName name="MAnolo999" localSheetId="40">#REF!</definedName>
    <definedName name="MAnolo999" localSheetId="47">#REF!</definedName>
    <definedName name="MAnolo999" localSheetId="41">#REF!</definedName>
    <definedName name="MAnolo999" localSheetId="48">#REF!</definedName>
    <definedName name="MAnolo999" localSheetId="42">#REF!</definedName>
    <definedName name="MAnolo999" localSheetId="49">#REF!</definedName>
    <definedName name="MAnolo999" localSheetId="43">#REF!</definedName>
    <definedName name="MAnolo999" localSheetId="50">#REF!</definedName>
    <definedName name="MAnolo999" localSheetId="44">#REF!</definedName>
    <definedName name="MAnolo999" localSheetId="19">#REF!</definedName>
    <definedName name="MAnolo999" localSheetId="26">#REF!</definedName>
    <definedName name="MAnolo999" localSheetId="20">#REF!</definedName>
    <definedName name="MAnolo999" localSheetId="27">#REF!</definedName>
    <definedName name="MAnolo999" localSheetId="21">#REF!</definedName>
    <definedName name="MAnolo999" localSheetId="28">#REF!</definedName>
    <definedName name="MAnolo999" localSheetId="22">#REF!</definedName>
    <definedName name="MAnolo999" localSheetId="29">#REF!</definedName>
    <definedName name="MAnolo999" localSheetId="23">#REF!</definedName>
    <definedName name="MAnolo999" localSheetId="12">#REF!</definedName>
    <definedName name="MAnolo999" localSheetId="6">#REF!</definedName>
    <definedName name="MAnolo999" localSheetId="13">#REF!</definedName>
    <definedName name="MAnolo999" localSheetId="7">#REF!</definedName>
    <definedName name="MAnolo999" localSheetId="14">#REF!</definedName>
    <definedName name="MAnolo999" localSheetId="8">#REF!</definedName>
    <definedName name="MAnolo999" localSheetId="15">#REF!</definedName>
    <definedName name="MAnolo999" localSheetId="9">#REF!</definedName>
    <definedName name="MAnolo999" localSheetId="17">#REF!</definedName>
    <definedName name="MAnolo999" localSheetId="11">#REF!</definedName>
    <definedName name="MAnolo999" localSheetId="16">#REF!</definedName>
    <definedName name="MAnolo999" localSheetId="10">#REF!</definedName>
    <definedName name="MAnolo999" localSheetId="2">#REF!</definedName>
    <definedName name="MAnolo999" localSheetId="37">#REF!</definedName>
    <definedName name="MAnolo999" localSheetId="32">#REF!</definedName>
    <definedName name="MAnolo999" localSheetId="33">#REF!</definedName>
    <definedName name="MAnolo999" localSheetId="39">#REF!</definedName>
    <definedName name="MAnolo999" localSheetId="34">#REF!</definedName>
    <definedName name="MAnolo999" localSheetId="5">#REF!</definedName>
    <definedName name="MAnolo999">#REF!</definedName>
    <definedName name="manpower">[19]manpower!$B$9:$B$426</definedName>
    <definedName name="MANPOWER_employees" localSheetId="12">'[12]manpower dbase'!#REF!</definedName>
    <definedName name="MANPOWER_employees" localSheetId="13">'[12]manpower dbase'!#REF!</definedName>
    <definedName name="MANPOWER_employees" localSheetId="7">'[12]manpower dbase'!#REF!</definedName>
    <definedName name="MANPOWER_employees" localSheetId="14">'[12]manpower dbase'!#REF!</definedName>
    <definedName name="MANPOWER_employees" localSheetId="8">'[12]manpower dbase'!#REF!</definedName>
    <definedName name="MANPOWER_employees" localSheetId="15">'[12]manpower dbase'!#REF!</definedName>
    <definedName name="MANPOWER_employees" localSheetId="9">'[12]manpower dbase'!#REF!</definedName>
    <definedName name="MANPOWER_employees" localSheetId="17">'[12]manpower dbase'!#REF!</definedName>
    <definedName name="MANPOWER_employees" localSheetId="11">'[12]manpower dbase'!#REF!</definedName>
    <definedName name="MANPOWER_employees" localSheetId="16">'[12]manpower dbase'!#REF!</definedName>
    <definedName name="MANPOWER_employees" localSheetId="10">'[12]manpower dbase'!#REF!</definedName>
    <definedName name="MANPOWER_employees" localSheetId="2">'[12]manpower dbase'!#REF!</definedName>
    <definedName name="MANPOWER_employees">'[12]manpower dbase'!#REF!</definedName>
    <definedName name="MASTERLIST" localSheetId="12">#REF!</definedName>
    <definedName name="MASTERLIST" localSheetId="13">#REF!</definedName>
    <definedName name="MASTERLIST" localSheetId="7">#REF!</definedName>
    <definedName name="MASTERLIST" localSheetId="14">#REF!</definedName>
    <definedName name="MASTERLIST" localSheetId="8">#REF!</definedName>
    <definedName name="MASTERLIST" localSheetId="15">#REF!</definedName>
    <definedName name="MASTERLIST" localSheetId="9">#REF!</definedName>
    <definedName name="MASTERLIST" localSheetId="17">#REF!</definedName>
    <definedName name="MASTERLIST" localSheetId="11">#REF!</definedName>
    <definedName name="MASTERLIST" localSheetId="16">#REF!</definedName>
    <definedName name="MASTERLIST" localSheetId="10">#REF!</definedName>
    <definedName name="MASTERLIST" localSheetId="2">#REF!</definedName>
    <definedName name="MASTERLIST">#REF!</definedName>
    <definedName name="MASTERLIST_cellphone" localSheetId="12">#REF!</definedName>
    <definedName name="MASTERLIST_cellphone" localSheetId="13">#REF!</definedName>
    <definedName name="MASTERLIST_cellphone" localSheetId="7">#REF!</definedName>
    <definedName name="MASTERLIST_cellphone" localSheetId="14">#REF!</definedName>
    <definedName name="MASTERLIST_cellphone" localSheetId="8">#REF!</definedName>
    <definedName name="MASTERLIST_cellphone" localSheetId="15">#REF!</definedName>
    <definedName name="MASTERLIST_cellphone" localSheetId="9">#REF!</definedName>
    <definedName name="MASTERLIST_cellphone" localSheetId="17">#REF!</definedName>
    <definedName name="MASTERLIST_cellphone" localSheetId="11">#REF!</definedName>
    <definedName name="MASTERLIST_cellphone" localSheetId="16">#REF!</definedName>
    <definedName name="MASTERLIST_cellphone" localSheetId="10">#REF!</definedName>
    <definedName name="MASTERLIST_cellphone" localSheetId="2">#REF!</definedName>
    <definedName name="MASTERLIST_cellphone">#REF!</definedName>
    <definedName name="mgm">[10]CRITERIA3!$H$4</definedName>
    <definedName name="mgm_12">[8]CRITERIA3!$H$4</definedName>
    <definedName name="mia">[10]CRITERIA3!$D$1</definedName>
    <definedName name="mia_12">[8]CRITERIA3!$D$1</definedName>
    <definedName name="micro">[10]CRITERIA1!$B$6</definedName>
    <definedName name="micro_12">[8]CRITERIA1!$B$6</definedName>
    <definedName name="Miscellaneous" localSheetId="2">[6]Assumptions!$E$74</definedName>
    <definedName name="Miscellaneous">[7]Assumptions!$E$74</definedName>
    <definedName name="mmmmm_12">[4]CRITERIA3!$B$6</definedName>
    <definedName name="MODE" localSheetId="12">#REF!</definedName>
    <definedName name="MODE" localSheetId="13">#REF!</definedName>
    <definedName name="MODE" localSheetId="7">#REF!</definedName>
    <definedName name="MODE" localSheetId="14">#REF!</definedName>
    <definedName name="MODE" localSheetId="8">#REF!</definedName>
    <definedName name="MODE" localSheetId="15">#REF!</definedName>
    <definedName name="MODE" localSheetId="9">#REF!</definedName>
    <definedName name="MODE" localSheetId="17">#REF!</definedName>
    <definedName name="MODE" localSheetId="11">#REF!</definedName>
    <definedName name="MODE" localSheetId="16">#REF!</definedName>
    <definedName name="MODE" localSheetId="10">#REF!</definedName>
    <definedName name="MODE" localSheetId="2">#REF!</definedName>
    <definedName name="MODE">#REF!</definedName>
    <definedName name="month" localSheetId="12">#REF!</definedName>
    <definedName name="month" localSheetId="13">#REF!</definedName>
    <definedName name="month" localSheetId="7">#REF!</definedName>
    <definedName name="month" localSheetId="14">#REF!</definedName>
    <definedName name="month" localSheetId="8">#REF!</definedName>
    <definedName name="month" localSheetId="15">#REF!</definedName>
    <definedName name="month" localSheetId="9">#REF!</definedName>
    <definedName name="month" localSheetId="17">#REF!</definedName>
    <definedName name="month" localSheetId="11">#REF!</definedName>
    <definedName name="month" localSheetId="16">#REF!</definedName>
    <definedName name="month" localSheetId="10">#REF!</definedName>
    <definedName name="month" localSheetId="2">#REF!</definedName>
    <definedName name="month">#REF!</definedName>
    <definedName name="Month1">[28]dbase!$B$7:$B$18</definedName>
    <definedName name="monthly_loan">[9]loans!$J$2:$W$97</definedName>
    <definedName name="monthlycf08" localSheetId="12">#REF!</definedName>
    <definedName name="monthlycf08" localSheetId="13">#REF!</definedName>
    <definedName name="monthlycf08" localSheetId="7">#REF!</definedName>
    <definedName name="monthlycf08" localSheetId="14">#REF!</definedName>
    <definedName name="monthlycf08" localSheetId="8">#REF!</definedName>
    <definedName name="monthlycf08" localSheetId="15">#REF!</definedName>
    <definedName name="monthlycf08" localSheetId="9">#REF!</definedName>
    <definedName name="monthlycf08" localSheetId="17">#REF!</definedName>
    <definedName name="monthlycf08" localSheetId="11">#REF!</definedName>
    <definedName name="monthlycf08" localSheetId="16">#REF!</definedName>
    <definedName name="monthlycf08" localSheetId="10">#REF!</definedName>
    <definedName name="monthlycf08" localSheetId="2">#REF!</definedName>
    <definedName name="monthlycf08">#REF!</definedName>
    <definedName name="monthlypnl08" localSheetId="12">#REF!</definedName>
    <definedName name="monthlypnl08" localSheetId="13">#REF!</definedName>
    <definedName name="monthlypnl08" localSheetId="7">#REF!</definedName>
    <definedName name="monthlypnl08" localSheetId="14">#REF!</definedName>
    <definedName name="monthlypnl08" localSheetId="8">#REF!</definedName>
    <definedName name="monthlypnl08" localSheetId="15">#REF!</definedName>
    <definedName name="monthlypnl08" localSheetId="9">#REF!</definedName>
    <definedName name="monthlypnl08" localSheetId="17">#REF!</definedName>
    <definedName name="monthlypnl08" localSheetId="11">#REF!</definedName>
    <definedName name="monthlypnl08" localSheetId="16">#REF!</definedName>
    <definedName name="monthlypnl08" localSheetId="10">#REF!</definedName>
    <definedName name="monthlypnl08" localSheetId="2">#REF!</definedName>
    <definedName name="monthlypnl08">#REF!</definedName>
    <definedName name="MP_2007" localSheetId="12">#REF!</definedName>
    <definedName name="MP_2007" localSheetId="13">#REF!</definedName>
    <definedName name="MP_2007" localSheetId="7">#REF!</definedName>
    <definedName name="MP_2007" localSheetId="14">#REF!</definedName>
    <definedName name="MP_2007" localSheetId="8">#REF!</definedName>
    <definedName name="MP_2007" localSheetId="15">#REF!</definedName>
    <definedName name="MP_2007" localSheetId="9">#REF!</definedName>
    <definedName name="MP_2007" localSheetId="17">#REF!</definedName>
    <definedName name="MP_2007" localSheetId="11">#REF!</definedName>
    <definedName name="MP_2007" localSheetId="16">#REF!</definedName>
    <definedName name="MP_2007" localSheetId="10">#REF!</definedName>
    <definedName name="MP_2007" localSheetId="2">#REF!</definedName>
    <definedName name="MP_2007">#REF!</definedName>
    <definedName name="MP_2008" localSheetId="12">#REF!</definedName>
    <definedName name="MP_2008" localSheetId="13">#REF!</definedName>
    <definedName name="MP_2008" localSheetId="7">#REF!</definedName>
    <definedName name="MP_2008" localSheetId="14">#REF!</definedName>
    <definedName name="MP_2008" localSheetId="8">#REF!</definedName>
    <definedName name="MP_2008" localSheetId="15">#REF!</definedName>
    <definedName name="MP_2008" localSheetId="9">#REF!</definedName>
    <definedName name="MP_2008" localSheetId="17">#REF!</definedName>
    <definedName name="MP_2008" localSheetId="11">#REF!</definedName>
    <definedName name="MP_2008" localSheetId="16">#REF!</definedName>
    <definedName name="MP_2008" localSheetId="10">#REF!</definedName>
    <definedName name="MP_2008" localSheetId="2">#REF!</definedName>
    <definedName name="MP_2008">#REF!</definedName>
    <definedName name="MP_annual" localSheetId="12">#REF!</definedName>
    <definedName name="MP_annual" localSheetId="13">#REF!</definedName>
    <definedName name="MP_annual" localSheetId="7">#REF!</definedName>
    <definedName name="MP_annual" localSheetId="14">#REF!</definedName>
    <definedName name="MP_annual" localSheetId="8">#REF!</definedName>
    <definedName name="MP_annual" localSheetId="15">#REF!</definedName>
    <definedName name="MP_annual" localSheetId="9">#REF!</definedName>
    <definedName name="MP_annual" localSheetId="17">#REF!</definedName>
    <definedName name="MP_annual" localSheetId="11">#REF!</definedName>
    <definedName name="MP_annual" localSheetId="16">#REF!</definedName>
    <definedName name="MP_annual" localSheetId="10">#REF!</definedName>
    <definedName name="MP_annual" localSheetId="2">#REF!</definedName>
    <definedName name="MP_annual">#REF!</definedName>
    <definedName name="N" localSheetId="46">#REF!</definedName>
    <definedName name="N" localSheetId="40">#REF!</definedName>
    <definedName name="N" localSheetId="47">#REF!</definedName>
    <definedName name="N" localSheetId="41">#REF!</definedName>
    <definedName name="N" localSheetId="48">#REF!</definedName>
    <definedName name="N" localSheetId="42">#REF!</definedName>
    <definedName name="N" localSheetId="49">#REF!</definedName>
    <definedName name="N" localSheetId="43">#REF!</definedName>
    <definedName name="N" localSheetId="50">#REF!</definedName>
    <definedName name="N" localSheetId="44">#REF!</definedName>
    <definedName name="N" localSheetId="19">#REF!</definedName>
    <definedName name="N" localSheetId="26">#REF!</definedName>
    <definedName name="N" localSheetId="20">#REF!</definedName>
    <definedName name="N" localSheetId="27">#REF!</definedName>
    <definedName name="N" localSheetId="21">#REF!</definedName>
    <definedName name="N" localSheetId="28">#REF!</definedName>
    <definedName name="N" localSheetId="22">#REF!</definedName>
    <definedName name="N" localSheetId="29">#REF!</definedName>
    <definedName name="N" localSheetId="23">#REF!</definedName>
    <definedName name="N" localSheetId="12">#REF!</definedName>
    <definedName name="N" localSheetId="6">#REF!</definedName>
    <definedName name="N" localSheetId="13">#REF!</definedName>
    <definedName name="N" localSheetId="7">#REF!</definedName>
    <definedName name="N" localSheetId="14">#REF!</definedName>
    <definedName name="N" localSheetId="8">#REF!</definedName>
    <definedName name="N" localSheetId="15">#REF!</definedName>
    <definedName name="N" localSheetId="9">#REF!</definedName>
    <definedName name="N" localSheetId="17">#REF!</definedName>
    <definedName name="N" localSheetId="11">#REF!</definedName>
    <definedName name="N" localSheetId="16">#REF!</definedName>
    <definedName name="N" localSheetId="10">#REF!</definedName>
    <definedName name="N" localSheetId="2">#REF!</definedName>
    <definedName name="N" localSheetId="37">#REF!</definedName>
    <definedName name="N" localSheetId="32">#REF!</definedName>
    <definedName name="N" localSheetId="33">#REF!</definedName>
    <definedName name="N" localSheetId="39">#REF!</definedName>
    <definedName name="N" localSheetId="34">#REF!</definedName>
    <definedName name="N" localSheetId="5">#REF!</definedName>
    <definedName name="N">#REF!</definedName>
    <definedName name="nnnn">[3]CRITERIA2!$B$12</definedName>
    <definedName name="nnnn_12">[4]CRITERIA2!$B$12</definedName>
    <definedName name="nnnnn">[3]CRITERIA1!$B$1</definedName>
    <definedName name="nnnnn_12">[4]CRITERIA1!$B$1</definedName>
    <definedName name="O" localSheetId="46">#REF!</definedName>
    <definedName name="O" localSheetId="40">#REF!</definedName>
    <definedName name="O" localSheetId="47">#REF!</definedName>
    <definedName name="O" localSheetId="41">#REF!</definedName>
    <definedName name="O" localSheetId="48">#REF!</definedName>
    <definedName name="O" localSheetId="42">#REF!</definedName>
    <definedName name="O" localSheetId="49">#REF!</definedName>
    <definedName name="O" localSheetId="43">#REF!</definedName>
    <definedName name="O" localSheetId="50">#REF!</definedName>
    <definedName name="O" localSheetId="44">#REF!</definedName>
    <definedName name="O" localSheetId="19">#REF!</definedName>
    <definedName name="O" localSheetId="26">#REF!</definedName>
    <definedName name="O" localSheetId="20">#REF!</definedName>
    <definedName name="O" localSheetId="27">#REF!</definedName>
    <definedName name="O" localSheetId="21">#REF!</definedName>
    <definedName name="O" localSheetId="28">#REF!</definedName>
    <definedName name="O" localSheetId="22">#REF!</definedName>
    <definedName name="O" localSheetId="29">#REF!</definedName>
    <definedName name="O" localSheetId="23">#REF!</definedName>
    <definedName name="O" localSheetId="12">#REF!</definedName>
    <definedName name="O" localSheetId="6">#REF!</definedName>
    <definedName name="O" localSheetId="13">#REF!</definedName>
    <definedName name="O" localSheetId="7">#REF!</definedName>
    <definedName name="O" localSheetId="14">#REF!</definedName>
    <definedName name="O" localSheetId="8">#REF!</definedName>
    <definedName name="O" localSheetId="15">#REF!</definedName>
    <definedName name="O" localSheetId="9">#REF!</definedName>
    <definedName name="O" localSheetId="17">#REF!</definedName>
    <definedName name="O" localSheetId="11">#REF!</definedName>
    <definedName name="O" localSheetId="16">#REF!</definedName>
    <definedName name="O" localSheetId="10">#REF!</definedName>
    <definedName name="O" localSheetId="2">#REF!</definedName>
    <definedName name="O" localSheetId="37">#REF!</definedName>
    <definedName name="O" localSheetId="32">#REF!</definedName>
    <definedName name="O" localSheetId="33">#REF!</definedName>
    <definedName name="O" localSheetId="39">#REF!</definedName>
    <definedName name="O" localSheetId="34">#REF!</definedName>
    <definedName name="O" localSheetId="5">#REF!</definedName>
    <definedName name="O">#REF!</definedName>
    <definedName name="oftwo">[10]CRITERIA1!$B$11</definedName>
    <definedName name="oftwo_12">[8]CRITERIA1!$B$11</definedName>
    <definedName name="oi">[29]cashflowcomp!$C$1:$J$67</definedName>
    <definedName name="Okay" localSheetId="46">#REF!</definedName>
    <definedName name="Okay" localSheetId="40">#REF!</definedName>
    <definedName name="Okay" localSheetId="47">#REF!</definedName>
    <definedName name="Okay" localSheetId="41">#REF!</definedName>
    <definedName name="Okay" localSheetId="48">#REF!</definedName>
    <definedName name="Okay" localSheetId="42">#REF!</definedName>
    <definedName name="Okay" localSheetId="49">#REF!</definedName>
    <definedName name="Okay" localSheetId="43">#REF!</definedName>
    <definedName name="Okay" localSheetId="50">#REF!</definedName>
    <definedName name="Okay" localSheetId="44">#REF!</definedName>
    <definedName name="Okay" localSheetId="19">#REF!</definedName>
    <definedName name="Okay" localSheetId="26">#REF!</definedName>
    <definedName name="Okay" localSheetId="20">#REF!</definedName>
    <definedName name="Okay" localSheetId="27">#REF!</definedName>
    <definedName name="Okay" localSheetId="21">#REF!</definedName>
    <definedName name="Okay" localSheetId="28">#REF!</definedName>
    <definedName name="Okay" localSheetId="22">#REF!</definedName>
    <definedName name="Okay" localSheetId="29">#REF!</definedName>
    <definedName name="Okay" localSheetId="23">#REF!</definedName>
    <definedName name="Okay" localSheetId="12">#REF!</definedName>
    <definedName name="Okay" localSheetId="6">#REF!</definedName>
    <definedName name="Okay" localSheetId="13">#REF!</definedName>
    <definedName name="Okay" localSheetId="7">#REF!</definedName>
    <definedName name="Okay" localSheetId="14">#REF!</definedName>
    <definedName name="Okay" localSheetId="8">#REF!</definedName>
    <definedName name="Okay" localSheetId="15">#REF!</definedName>
    <definedName name="Okay" localSheetId="9">#REF!</definedName>
    <definedName name="Okay" localSheetId="17">#REF!</definedName>
    <definedName name="Okay" localSheetId="11">#REF!</definedName>
    <definedName name="Okay" localSheetId="16">#REF!</definedName>
    <definedName name="Okay" localSheetId="10">#REF!</definedName>
    <definedName name="Okay" localSheetId="2">#REF!</definedName>
    <definedName name="Okay" localSheetId="37">#REF!</definedName>
    <definedName name="Okay" localSheetId="32">#REF!</definedName>
    <definedName name="Okay" localSheetId="33">#REF!</definedName>
    <definedName name="Okay" localSheetId="39">#REF!</definedName>
    <definedName name="Okay" localSheetId="34">#REF!</definedName>
    <definedName name="Okay" localSheetId="5">#REF!</definedName>
    <definedName name="Okay">#REF!</definedName>
    <definedName name="okay101" localSheetId="46">#REF!</definedName>
    <definedName name="okay101" localSheetId="40">#REF!</definedName>
    <definedName name="okay101" localSheetId="47">#REF!</definedName>
    <definedName name="okay101" localSheetId="41">#REF!</definedName>
    <definedName name="okay101" localSheetId="48">#REF!</definedName>
    <definedName name="okay101" localSheetId="42">#REF!</definedName>
    <definedName name="okay101" localSheetId="49">#REF!</definedName>
    <definedName name="okay101" localSheetId="43">#REF!</definedName>
    <definedName name="okay101" localSheetId="50">#REF!</definedName>
    <definedName name="okay101" localSheetId="44">#REF!</definedName>
    <definedName name="okay101" localSheetId="19">#REF!</definedName>
    <definedName name="okay101" localSheetId="26">#REF!</definedName>
    <definedName name="okay101" localSheetId="20">#REF!</definedName>
    <definedName name="okay101" localSheetId="27">#REF!</definedName>
    <definedName name="okay101" localSheetId="21">#REF!</definedName>
    <definedName name="okay101" localSheetId="28">#REF!</definedName>
    <definedName name="okay101" localSheetId="22">#REF!</definedName>
    <definedName name="okay101" localSheetId="29">#REF!</definedName>
    <definedName name="okay101" localSheetId="23">#REF!</definedName>
    <definedName name="okay101" localSheetId="12">#REF!</definedName>
    <definedName name="okay101" localSheetId="6">#REF!</definedName>
    <definedName name="okay101" localSheetId="13">#REF!</definedName>
    <definedName name="okay101" localSheetId="7">#REF!</definedName>
    <definedName name="okay101" localSheetId="14">#REF!</definedName>
    <definedName name="okay101" localSheetId="8">#REF!</definedName>
    <definedName name="okay101" localSheetId="15">#REF!</definedName>
    <definedName name="okay101" localSheetId="9">#REF!</definedName>
    <definedName name="okay101" localSheetId="17">#REF!</definedName>
    <definedName name="okay101" localSheetId="11">#REF!</definedName>
    <definedName name="okay101" localSheetId="16">#REF!</definedName>
    <definedName name="okay101" localSheetId="10">#REF!</definedName>
    <definedName name="okay101" localSheetId="2">#REF!</definedName>
    <definedName name="okay101" localSheetId="37">#REF!</definedName>
    <definedName name="okay101" localSheetId="32">#REF!</definedName>
    <definedName name="okay101" localSheetId="33">#REF!</definedName>
    <definedName name="okay101" localSheetId="39">#REF!</definedName>
    <definedName name="okay101" localSheetId="34">#REF!</definedName>
    <definedName name="okay101" localSheetId="5">#REF!</definedName>
    <definedName name="okay101">#REF!</definedName>
    <definedName name="oks_98" localSheetId="46">#REF!</definedName>
    <definedName name="oks_98" localSheetId="40">#REF!</definedName>
    <definedName name="oks_98" localSheetId="47">#REF!</definedName>
    <definedName name="oks_98" localSheetId="41">#REF!</definedName>
    <definedName name="oks_98" localSheetId="48">#REF!</definedName>
    <definedName name="oks_98" localSheetId="42">#REF!</definedName>
    <definedName name="oks_98" localSheetId="49">#REF!</definedName>
    <definedName name="oks_98" localSheetId="43">#REF!</definedName>
    <definedName name="oks_98" localSheetId="50">#REF!</definedName>
    <definedName name="oks_98" localSheetId="44">#REF!</definedName>
    <definedName name="oks_98" localSheetId="19">#REF!</definedName>
    <definedName name="oks_98" localSheetId="26">#REF!</definedName>
    <definedName name="oks_98" localSheetId="20">#REF!</definedName>
    <definedName name="oks_98" localSheetId="27">#REF!</definedName>
    <definedName name="oks_98" localSheetId="21">#REF!</definedName>
    <definedName name="oks_98" localSheetId="28">#REF!</definedName>
    <definedName name="oks_98" localSheetId="22">#REF!</definedName>
    <definedName name="oks_98" localSheetId="29">#REF!</definedName>
    <definedName name="oks_98" localSheetId="23">#REF!</definedName>
    <definedName name="oks_98" localSheetId="12">#REF!</definedName>
    <definedName name="oks_98" localSheetId="6">#REF!</definedName>
    <definedName name="oks_98" localSheetId="13">#REF!</definedName>
    <definedName name="oks_98" localSheetId="7">#REF!</definedName>
    <definedName name="oks_98" localSheetId="14">#REF!</definedName>
    <definedName name="oks_98" localSheetId="8">#REF!</definedName>
    <definedName name="oks_98" localSheetId="15">#REF!</definedName>
    <definedName name="oks_98" localSheetId="9">#REF!</definedName>
    <definedName name="oks_98" localSheetId="17">#REF!</definedName>
    <definedName name="oks_98" localSheetId="11">#REF!</definedName>
    <definedName name="oks_98" localSheetId="16">#REF!</definedName>
    <definedName name="oks_98" localSheetId="10">#REF!</definedName>
    <definedName name="oks_98" localSheetId="2">#REF!</definedName>
    <definedName name="oks_98" localSheetId="37">#REF!</definedName>
    <definedName name="oks_98" localSheetId="32">#REF!</definedName>
    <definedName name="oks_98" localSheetId="33">#REF!</definedName>
    <definedName name="oks_98" localSheetId="39">#REF!</definedName>
    <definedName name="oks_98" localSheetId="34">#REF!</definedName>
    <definedName name="oks_98" localSheetId="5">#REF!</definedName>
    <definedName name="oks_98">#REF!</definedName>
    <definedName name="onsitead" localSheetId="12">'[12]Ads &amp; Promo'!#REF!</definedName>
    <definedName name="onsitead" localSheetId="13">'[12]Ads &amp; Promo'!#REF!</definedName>
    <definedName name="onsitead" localSheetId="7">'[12]Ads &amp; Promo'!#REF!</definedName>
    <definedName name="onsitead" localSheetId="14">'[12]Ads &amp; Promo'!#REF!</definedName>
    <definedName name="onsitead" localSheetId="8">'[12]Ads &amp; Promo'!#REF!</definedName>
    <definedName name="onsitead" localSheetId="15">'[12]Ads &amp; Promo'!#REF!</definedName>
    <definedName name="onsitead" localSheetId="9">'[12]Ads &amp; Promo'!#REF!</definedName>
    <definedName name="onsitead" localSheetId="17">'[12]Ads &amp; Promo'!#REF!</definedName>
    <definedName name="onsitead" localSheetId="11">'[12]Ads &amp; Promo'!#REF!</definedName>
    <definedName name="onsitead" localSheetId="16">'[12]Ads &amp; Promo'!#REF!</definedName>
    <definedName name="onsitead" localSheetId="10">'[12]Ads &amp; Promo'!#REF!</definedName>
    <definedName name="onsitead" localSheetId="2">'[12]Ads &amp; Promo'!#REF!</definedName>
    <definedName name="onsitead">'[12]Ads &amp; Promo'!#REF!</definedName>
    <definedName name="oooo_12">[4]CRITERIA3!$B$12</definedName>
    <definedName name="ooooo">[3]CRITERIA2!$B$1</definedName>
    <definedName name="ooooo_12">[4]CRITERIA2!$B$1</definedName>
    <definedName name="ORIG_DEST" localSheetId="12">#REF!</definedName>
    <definedName name="ORIG_DEST" localSheetId="13">#REF!</definedName>
    <definedName name="ORIG_DEST" localSheetId="7">#REF!</definedName>
    <definedName name="ORIG_DEST" localSheetId="14">#REF!</definedName>
    <definedName name="ORIG_DEST" localSheetId="8">#REF!</definedName>
    <definedName name="ORIG_DEST" localSheetId="15">#REF!</definedName>
    <definedName name="ORIG_DEST" localSheetId="9">#REF!</definedName>
    <definedName name="ORIG_DEST" localSheetId="17">#REF!</definedName>
    <definedName name="ORIG_DEST" localSheetId="11">#REF!</definedName>
    <definedName name="ORIG_DEST" localSheetId="16">#REF!</definedName>
    <definedName name="ORIG_DEST" localSheetId="10">#REF!</definedName>
    <definedName name="ORIG_DEST" localSheetId="2">#REF!</definedName>
    <definedName name="ORIG_DEST">#REF!</definedName>
    <definedName name="Ouding" localSheetId="46">#REF!</definedName>
    <definedName name="Ouding" localSheetId="40">#REF!</definedName>
    <definedName name="Ouding" localSheetId="47">#REF!</definedName>
    <definedName name="Ouding" localSheetId="41">#REF!</definedName>
    <definedName name="Ouding" localSheetId="48">#REF!</definedName>
    <definedName name="Ouding" localSheetId="42">#REF!</definedName>
    <definedName name="Ouding" localSheetId="49">#REF!</definedName>
    <definedName name="Ouding" localSheetId="43">#REF!</definedName>
    <definedName name="Ouding" localSheetId="50">#REF!</definedName>
    <definedName name="Ouding" localSheetId="44">#REF!</definedName>
    <definedName name="Ouding" localSheetId="19">#REF!</definedName>
    <definedName name="Ouding" localSheetId="26">#REF!</definedName>
    <definedName name="Ouding" localSheetId="20">#REF!</definedName>
    <definedName name="Ouding" localSheetId="27">#REF!</definedName>
    <definedName name="Ouding" localSheetId="21">#REF!</definedName>
    <definedName name="Ouding" localSheetId="28">#REF!</definedName>
    <definedName name="Ouding" localSheetId="22">#REF!</definedName>
    <definedName name="Ouding" localSheetId="29">#REF!</definedName>
    <definedName name="Ouding" localSheetId="23">#REF!</definedName>
    <definedName name="Ouding" localSheetId="12">#REF!</definedName>
    <definedName name="Ouding" localSheetId="6">#REF!</definedName>
    <definedName name="Ouding" localSheetId="13">#REF!</definedName>
    <definedName name="Ouding" localSheetId="7">#REF!</definedName>
    <definedName name="Ouding" localSheetId="14">#REF!</definedName>
    <definedName name="Ouding" localSheetId="8">#REF!</definedName>
    <definedName name="Ouding" localSheetId="15">#REF!</definedName>
    <definedName name="Ouding" localSheetId="9">#REF!</definedName>
    <definedName name="Ouding" localSheetId="17">#REF!</definedName>
    <definedName name="Ouding" localSheetId="11">#REF!</definedName>
    <definedName name="Ouding" localSheetId="16">#REF!</definedName>
    <definedName name="Ouding" localSheetId="10">#REF!</definedName>
    <definedName name="Ouding" localSheetId="2">#REF!</definedName>
    <definedName name="Ouding" localSheetId="37">#REF!</definedName>
    <definedName name="Ouding" localSheetId="32">#REF!</definedName>
    <definedName name="Ouding" localSheetId="33">#REF!</definedName>
    <definedName name="Ouding" localSheetId="39">#REF!</definedName>
    <definedName name="Ouding" localSheetId="34">#REF!</definedName>
    <definedName name="Ouding" localSheetId="5">#REF!</definedName>
    <definedName name="Ouding">#REF!</definedName>
    <definedName name="P" localSheetId="46">#REF!</definedName>
    <definedName name="P" localSheetId="40">#REF!</definedName>
    <definedName name="P" localSheetId="47">#REF!</definedName>
    <definedName name="P" localSheetId="41">#REF!</definedName>
    <definedName name="P" localSheetId="48">#REF!</definedName>
    <definedName name="P" localSheetId="42">#REF!</definedName>
    <definedName name="P" localSheetId="49">#REF!</definedName>
    <definedName name="P" localSheetId="43">#REF!</definedName>
    <definedName name="P" localSheetId="50">#REF!</definedName>
    <definedName name="P" localSheetId="44">#REF!</definedName>
    <definedName name="P" localSheetId="19">#REF!</definedName>
    <definedName name="P" localSheetId="26">#REF!</definedName>
    <definedName name="P" localSheetId="20">#REF!</definedName>
    <definedName name="P" localSheetId="27">#REF!</definedName>
    <definedName name="P" localSheetId="21">#REF!</definedName>
    <definedName name="P" localSheetId="28">#REF!</definedName>
    <definedName name="P" localSheetId="22">#REF!</definedName>
    <definedName name="P" localSheetId="29">#REF!</definedName>
    <definedName name="P" localSheetId="23">#REF!</definedName>
    <definedName name="P" localSheetId="12">#REF!</definedName>
    <definedName name="P" localSheetId="6">#REF!</definedName>
    <definedName name="P" localSheetId="13">#REF!</definedName>
    <definedName name="P" localSheetId="7">#REF!</definedName>
    <definedName name="P" localSheetId="14">#REF!</definedName>
    <definedName name="P" localSheetId="8">#REF!</definedName>
    <definedName name="P" localSheetId="15">#REF!</definedName>
    <definedName name="P" localSheetId="9">#REF!</definedName>
    <definedName name="P" localSheetId="17">#REF!</definedName>
    <definedName name="P" localSheetId="11">#REF!</definedName>
    <definedName name="P" localSheetId="16">#REF!</definedName>
    <definedName name="P" localSheetId="10">#REF!</definedName>
    <definedName name="P" localSheetId="2">#REF!</definedName>
    <definedName name="P" localSheetId="37">#REF!</definedName>
    <definedName name="P" localSheetId="32">#REF!</definedName>
    <definedName name="P" localSheetId="33">#REF!</definedName>
    <definedName name="P" localSheetId="39">#REF!</definedName>
    <definedName name="P" localSheetId="34">#REF!</definedName>
    <definedName name="P" localSheetId="5">#REF!</definedName>
    <definedName name="P">#REF!</definedName>
    <definedName name="PARTICULARS" localSheetId="12">#REF!</definedName>
    <definedName name="PARTICULARS" localSheetId="13">#REF!</definedName>
    <definedName name="PARTICULARS" localSheetId="7">#REF!</definedName>
    <definedName name="PARTICULARS" localSheetId="14">#REF!</definedName>
    <definedName name="PARTICULARS" localSheetId="8">#REF!</definedName>
    <definedName name="PARTICULARS" localSheetId="15">#REF!</definedName>
    <definedName name="PARTICULARS" localSheetId="9">#REF!</definedName>
    <definedName name="PARTICULARS" localSheetId="17">#REF!</definedName>
    <definedName name="PARTICULARS" localSheetId="11">#REF!</definedName>
    <definedName name="PARTICULARS" localSheetId="16">#REF!</definedName>
    <definedName name="PARTICULARS" localSheetId="10">#REF!</definedName>
    <definedName name="PARTICULARS" localSheetId="2">#REF!</definedName>
    <definedName name="PARTICULARS">#REF!</definedName>
    <definedName name="peodp3." localSheetId="46">#REF!</definedName>
    <definedName name="peodp3." localSheetId="40">#REF!</definedName>
    <definedName name="peodp3." localSheetId="47">#REF!</definedName>
    <definedName name="peodp3." localSheetId="41">#REF!</definedName>
    <definedName name="peodp3." localSheetId="48">#REF!</definedName>
    <definedName name="peodp3." localSheetId="42">#REF!</definedName>
    <definedName name="peodp3." localSheetId="49">#REF!</definedName>
    <definedName name="peodp3." localSheetId="43">#REF!</definedName>
    <definedName name="peodp3." localSheetId="50">#REF!</definedName>
    <definedName name="peodp3." localSheetId="44">#REF!</definedName>
    <definedName name="peodp3." localSheetId="19">#REF!</definedName>
    <definedName name="peodp3." localSheetId="26">#REF!</definedName>
    <definedName name="peodp3." localSheetId="20">#REF!</definedName>
    <definedName name="peodp3." localSheetId="27">#REF!</definedName>
    <definedName name="peodp3." localSheetId="21">#REF!</definedName>
    <definedName name="peodp3." localSheetId="28">#REF!</definedName>
    <definedName name="peodp3." localSheetId="22">#REF!</definedName>
    <definedName name="peodp3." localSheetId="29">#REF!</definedName>
    <definedName name="peodp3." localSheetId="23">#REF!</definedName>
    <definedName name="peodp3." localSheetId="12">#REF!</definedName>
    <definedName name="peodp3." localSheetId="6">#REF!</definedName>
    <definedName name="peodp3." localSheetId="13">#REF!</definedName>
    <definedName name="peodp3." localSheetId="7">#REF!</definedName>
    <definedName name="peodp3." localSheetId="14">#REF!</definedName>
    <definedName name="peodp3." localSheetId="8">#REF!</definedName>
    <definedName name="peodp3." localSheetId="15">#REF!</definedName>
    <definedName name="peodp3." localSheetId="9">#REF!</definedName>
    <definedName name="peodp3." localSheetId="17">#REF!</definedName>
    <definedName name="peodp3." localSheetId="11">#REF!</definedName>
    <definedName name="peodp3." localSheetId="16">#REF!</definedName>
    <definedName name="peodp3." localSheetId="10">#REF!</definedName>
    <definedName name="peodp3." localSheetId="2">#REF!</definedName>
    <definedName name="peodp3." localSheetId="37">#REF!</definedName>
    <definedName name="peodp3." localSheetId="32">#REF!</definedName>
    <definedName name="peodp3." localSheetId="33">#REF!</definedName>
    <definedName name="peodp3." localSheetId="39">#REF!</definedName>
    <definedName name="peodp3." localSheetId="34">#REF!</definedName>
    <definedName name="peodp3." localSheetId="5">#REF!</definedName>
    <definedName name="peodp3.">#REF!</definedName>
    <definedName name="phase" localSheetId="12">#REF!</definedName>
    <definedName name="phase" localSheetId="13">#REF!</definedName>
    <definedName name="phase" localSheetId="7">#REF!</definedName>
    <definedName name="phase" localSheetId="14">#REF!</definedName>
    <definedName name="phase" localSheetId="8">#REF!</definedName>
    <definedName name="phase" localSheetId="15">#REF!</definedName>
    <definedName name="phase" localSheetId="9">#REF!</definedName>
    <definedName name="phase" localSheetId="17">#REF!</definedName>
    <definedName name="phase" localSheetId="11">#REF!</definedName>
    <definedName name="phase" localSheetId="16">#REF!</definedName>
    <definedName name="phase" localSheetId="10">#REF!</definedName>
    <definedName name="phase" localSheetId="2">#REF!</definedName>
    <definedName name="phase">#REF!</definedName>
    <definedName name="phase_2" localSheetId="12">#REF!</definedName>
    <definedName name="phase_2" localSheetId="13">#REF!</definedName>
    <definedName name="phase_2" localSheetId="7">#REF!</definedName>
    <definedName name="phase_2" localSheetId="14">#REF!</definedName>
    <definedName name="phase_2" localSheetId="8">#REF!</definedName>
    <definedName name="phase_2" localSheetId="15">#REF!</definedName>
    <definedName name="phase_2" localSheetId="9">#REF!</definedName>
    <definedName name="phase_2" localSheetId="17">#REF!</definedName>
    <definedName name="phase_2" localSheetId="11">#REF!</definedName>
    <definedName name="phase_2" localSheetId="16">#REF!</definedName>
    <definedName name="phase_2" localSheetId="10">#REF!</definedName>
    <definedName name="phase_2" localSheetId="2">#REF!</definedName>
    <definedName name="phase_2">#REF!</definedName>
    <definedName name="phase_3" localSheetId="12">#REF!</definedName>
    <definedName name="phase_3" localSheetId="13">#REF!</definedName>
    <definedName name="phase_3" localSheetId="7">#REF!</definedName>
    <definedName name="phase_3" localSheetId="14">#REF!</definedName>
    <definedName name="phase_3" localSheetId="8">#REF!</definedName>
    <definedName name="phase_3" localSheetId="15">#REF!</definedName>
    <definedName name="phase_3" localSheetId="9">#REF!</definedName>
    <definedName name="phase_3" localSheetId="17">#REF!</definedName>
    <definedName name="phase_3" localSheetId="11">#REF!</definedName>
    <definedName name="phase_3" localSheetId="16">#REF!</definedName>
    <definedName name="phase_3" localSheetId="10">#REF!</definedName>
    <definedName name="phase_3" localSheetId="2">#REF!</definedName>
    <definedName name="phase_3">#REF!</definedName>
    <definedName name="phase2" localSheetId="12">#REF!</definedName>
    <definedName name="phase2" localSheetId="13">#REF!</definedName>
    <definedName name="phase2" localSheetId="7">#REF!</definedName>
    <definedName name="phase2" localSheetId="14">#REF!</definedName>
    <definedName name="phase2" localSheetId="8">#REF!</definedName>
    <definedName name="phase2" localSheetId="15">#REF!</definedName>
    <definedName name="phase2" localSheetId="9">#REF!</definedName>
    <definedName name="phase2" localSheetId="17">#REF!</definedName>
    <definedName name="phase2" localSheetId="11">#REF!</definedName>
    <definedName name="phase2" localSheetId="16">#REF!</definedName>
    <definedName name="phase2" localSheetId="10">#REF!</definedName>
    <definedName name="phase2" localSheetId="2">#REF!</definedName>
    <definedName name="phase2">#REF!</definedName>
    <definedName name="phases" localSheetId="12">#REF!</definedName>
    <definedName name="phases" localSheetId="13">#REF!</definedName>
    <definedName name="phases" localSheetId="7">#REF!</definedName>
    <definedName name="phases" localSheetId="14">#REF!</definedName>
    <definedName name="phases" localSheetId="8">#REF!</definedName>
    <definedName name="phases" localSheetId="15">#REF!</definedName>
    <definedName name="phases" localSheetId="9">#REF!</definedName>
    <definedName name="phases" localSheetId="17">#REF!</definedName>
    <definedName name="phases" localSheetId="11">#REF!</definedName>
    <definedName name="phases" localSheetId="16">#REF!</definedName>
    <definedName name="phases" localSheetId="10">#REF!</definedName>
    <definedName name="phases" localSheetId="2">#REF!</definedName>
    <definedName name="phases">#REF!</definedName>
    <definedName name="pin">'[5]tax-ss'!$O$7:$O$37</definedName>
    <definedName name="piolo">[15]CRITERIA1!$B$18</definedName>
    <definedName name="piolo_12">[13]CRITERIA1!$B$18</definedName>
    <definedName name="pitt">[10]CRITERIA2!$J$2</definedName>
    <definedName name="pitt_12">[8]CRITERIA2!$J$2</definedName>
    <definedName name="pivot" localSheetId="46">#REF!</definedName>
    <definedName name="pivot" localSheetId="40">#REF!</definedName>
    <definedName name="pivot" localSheetId="47">#REF!</definedName>
    <definedName name="pivot" localSheetId="41">#REF!</definedName>
    <definedName name="pivot" localSheetId="48">#REF!</definedName>
    <definedName name="pivot" localSheetId="42">#REF!</definedName>
    <definedName name="pivot" localSheetId="49">#REF!</definedName>
    <definedName name="pivot" localSheetId="43">#REF!</definedName>
    <definedName name="pivot" localSheetId="50">#REF!</definedName>
    <definedName name="pivot" localSheetId="44">#REF!</definedName>
    <definedName name="pivot" localSheetId="19">#REF!</definedName>
    <definedName name="pivot" localSheetId="26">#REF!</definedName>
    <definedName name="pivot" localSheetId="20">#REF!</definedName>
    <definedName name="pivot" localSheetId="27">#REF!</definedName>
    <definedName name="pivot" localSheetId="21">#REF!</definedName>
    <definedName name="pivot" localSheetId="28">#REF!</definedName>
    <definedName name="pivot" localSheetId="22">#REF!</definedName>
    <definedName name="pivot" localSheetId="29">#REF!</definedName>
    <definedName name="pivot" localSheetId="23">#REF!</definedName>
    <definedName name="pivot" localSheetId="12">#REF!</definedName>
    <definedName name="pivot" localSheetId="6">#REF!</definedName>
    <definedName name="pivot" localSheetId="13">#REF!</definedName>
    <definedName name="pivot" localSheetId="7">#REF!</definedName>
    <definedName name="pivot" localSheetId="14">#REF!</definedName>
    <definedName name="pivot" localSheetId="8">#REF!</definedName>
    <definedName name="pivot" localSheetId="15">#REF!</definedName>
    <definedName name="pivot" localSheetId="9">#REF!</definedName>
    <definedName name="pivot" localSheetId="17">#REF!</definedName>
    <definedName name="pivot" localSheetId="11">#REF!</definedName>
    <definedName name="pivot" localSheetId="16">#REF!</definedName>
    <definedName name="pivot" localSheetId="10">#REF!</definedName>
    <definedName name="pivot" localSheetId="2">#REF!</definedName>
    <definedName name="pivot" localSheetId="37">#REF!</definedName>
    <definedName name="pivot" localSheetId="32">#REF!</definedName>
    <definedName name="pivot" localSheetId="33">#REF!</definedName>
    <definedName name="pivot" localSheetId="39">#REF!</definedName>
    <definedName name="pivot" localSheetId="34">#REF!</definedName>
    <definedName name="pivot" localSheetId="5">#REF!</definedName>
    <definedName name="pivot">#REF!</definedName>
    <definedName name="pivot_1" localSheetId="46">#REF!</definedName>
    <definedName name="pivot_1" localSheetId="40">#REF!</definedName>
    <definedName name="pivot_1" localSheetId="47">#REF!</definedName>
    <definedName name="pivot_1" localSheetId="41">#REF!</definedName>
    <definedName name="pivot_1" localSheetId="48">#REF!</definedName>
    <definedName name="pivot_1" localSheetId="42">#REF!</definedName>
    <definedName name="pivot_1" localSheetId="49">#REF!</definedName>
    <definedName name="pivot_1" localSheetId="43">#REF!</definedName>
    <definedName name="pivot_1" localSheetId="50">#REF!</definedName>
    <definedName name="pivot_1" localSheetId="44">#REF!</definedName>
    <definedName name="pivot_1" localSheetId="19">#REF!</definedName>
    <definedName name="pivot_1" localSheetId="26">#REF!</definedName>
    <definedName name="pivot_1" localSheetId="20">#REF!</definedName>
    <definedName name="pivot_1" localSheetId="27">#REF!</definedName>
    <definedName name="pivot_1" localSheetId="21">#REF!</definedName>
    <definedName name="pivot_1" localSheetId="28">#REF!</definedName>
    <definedName name="pivot_1" localSheetId="22">#REF!</definedName>
    <definedName name="pivot_1" localSheetId="29">#REF!</definedName>
    <definedName name="pivot_1" localSheetId="23">#REF!</definedName>
    <definedName name="pivot_1" localSheetId="12">#REF!</definedName>
    <definedName name="pivot_1" localSheetId="6">#REF!</definedName>
    <definedName name="pivot_1" localSheetId="13">#REF!</definedName>
    <definedName name="pivot_1" localSheetId="7">#REF!</definedName>
    <definedName name="pivot_1" localSheetId="14">#REF!</definedName>
    <definedName name="pivot_1" localSheetId="8">#REF!</definedName>
    <definedName name="pivot_1" localSheetId="15">#REF!</definedName>
    <definedName name="pivot_1" localSheetId="9">#REF!</definedName>
    <definedName name="pivot_1" localSheetId="17">#REF!</definedName>
    <definedName name="pivot_1" localSheetId="11">#REF!</definedName>
    <definedName name="pivot_1" localSheetId="16">#REF!</definedName>
    <definedName name="pivot_1" localSheetId="10">#REF!</definedName>
    <definedName name="pivot_1" localSheetId="2">#REF!</definedName>
    <definedName name="pivot_1" localSheetId="37">#REF!</definedName>
    <definedName name="pivot_1" localSheetId="32">#REF!</definedName>
    <definedName name="pivot_1" localSheetId="33">#REF!</definedName>
    <definedName name="pivot_1" localSheetId="39">#REF!</definedName>
    <definedName name="pivot_1" localSheetId="34">#REF!</definedName>
    <definedName name="pivot_1" localSheetId="5">#REF!</definedName>
    <definedName name="pivot_1">#REF!</definedName>
    <definedName name="PLACE" localSheetId="12">#REF!</definedName>
    <definedName name="PLACE" localSheetId="13">#REF!</definedName>
    <definedName name="PLACE" localSheetId="7">#REF!</definedName>
    <definedName name="PLACE" localSheetId="14">#REF!</definedName>
    <definedName name="PLACE" localSheetId="8">#REF!</definedName>
    <definedName name="PLACE" localSheetId="15">#REF!</definedName>
    <definedName name="PLACE" localSheetId="9">#REF!</definedName>
    <definedName name="PLACE" localSheetId="17">#REF!</definedName>
    <definedName name="PLACE" localSheetId="11">#REF!</definedName>
    <definedName name="PLACE" localSheetId="16">#REF!</definedName>
    <definedName name="PLACE" localSheetId="10">#REF!</definedName>
    <definedName name="PLACE" localSheetId="2">#REF!</definedName>
    <definedName name="PLACE">#REF!</definedName>
    <definedName name="PNL_ONE" localSheetId="12">#REF!</definedName>
    <definedName name="PNL_ONE" localSheetId="13">#REF!</definedName>
    <definedName name="PNL_ONE" localSheetId="7">#REF!</definedName>
    <definedName name="PNL_ONE" localSheetId="14">#REF!</definedName>
    <definedName name="PNL_ONE" localSheetId="8">#REF!</definedName>
    <definedName name="PNL_ONE" localSheetId="15">#REF!</definedName>
    <definedName name="PNL_ONE" localSheetId="9">#REF!</definedName>
    <definedName name="PNL_ONE" localSheetId="17">#REF!</definedName>
    <definedName name="PNL_ONE" localSheetId="11">#REF!</definedName>
    <definedName name="PNL_ONE" localSheetId="16">#REF!</definedName>
    <definedName name="PNL_ONE" localSheetId="10">#REF!</definedName>
    <definedName name="PNL_ONE" localSheetId="2">#REF!</definedName>
    <definedName name="PNL_ONE">#REF!</definedName>
    <definedName name="POSITION" localSheetId="12">#REF!</definedName>
    <definedName name="POSITION" localSheetId="13">#REF!</definedName>
    <definedName name="POSITION" localSheetId="7">#REF!</definedName>
    <definedName name="POSITION" localSheetId="14">#REF!</definedName>
    <definedName name="POSITION" localSheetId="8">#REF!</definedName>
    <definedName name="POSITION" localSheetId="15">#REF!</definedName>
    <definedName name="POSITION" localSheetId="9">#REF!</definedName>
    <definedName name="POSITION" localSheetId="17">#REF!</definedName>
    <definedName name="POSITION" localSheetId="11">#REF!</definedName>
    <definedName name="POSITION" localSheetId="16">#REF!</definedName>
    <definedName name="POSITION" localSheetId="10">#REF!</definedName>
    <definedName name="POSITION" localSheetId="2">#REF!</definedName>
    <definedName name="POSITION">#REF!</definedName>
    <definedName name="Position1" localSheetId="12">#REF!</definedName>
    <definedName name="Position1" localSheetId="13">#REF!</definedName>
    <definedName name="Position1" localSheetId="7">#REF!</definedName>
    <definedName name="Position1" localSheetId="14">#REF!</definedName>
    <definedName name="Position1" localSheetId="8">#REF!</definedName>
    <definedName name="Position1" localSheetId="15">#REF!</definedName>
    <definedName name="Position1" localSheetId="9">#REF!</definedName>
    <definedName name="Position1" localSheetId="17">#REF!</definedName>
    <definedName name="Position1" localSheetId="11">#REF!</definedName>
    <definedName name="Position1" localSheetId="16">#REF!</definedName>
    <definedName name="Position1" localSheetId="10">#REF!</definedName>
    <definedName name="Position1" localSheetId="2">#REF!</definedName>
    <definedName name="Position1">#REF!</definedName>
    <definedName name="postages" localSheetId="12">#REF!</definedName>
    <definedName name="postages" localSheetId="13">#REF!</definedName>
    <definedName name="postages" localSheetId="7">#REF!</definedName>
    <definedName name="postages" localSheetId="14">#REF!</definedName>
    <definedName name="postages" localSheetId="8">#REF!</definedName>
    <definedName name="postages" localSheetId="15">#REF!</definedName>
    <definedName name="postages" localSheetId="9">#REF!</definedName>
    <definedName name="postages" localSheetId="17">#REF!</definedName>
    <definedName name="postages" localSheetId="11">#REF!</definedName>
    <definedName name="postages" localSheetId="16">#REF!</definedName>
    <definedName name="postages" localSheetId="10">#REF!</definedName>
    <definedName name="postages" localSheetId="2">#REF!</definedName>
    <definedName name="postages">#REF!</definedName>
    <definedName name="PP" localSheetId="46">#REF!</definedName>
    <definedName name="PP" localSheetId="40">#REF!</definedName>
    <definedName name="PP" localSheetId="47">#REF!</definedName>
    <definedName name="PP" localSheetId="41">#REF!</definedName>
    <definedName name="PP" localSheetId="48">#REF!</definedName>
    <definedName name="PP" localSheetId="42">#REF!</definedName>
    <definedName name="PP" localSheetId="49">#REF!</definedName>
    <definedName name="PP" localSheetId="43">#REF!</definedName>
    <definedName name="PP" localSheetId="50">#REF!</definedName>
    <definedName name="PP" localSheetId="44">#REF!</definedName>
    <definedName name="PP" localSheetId="19">#REF!</definedName>
    <definedName name="PP" localSheetId="26">#REF!</definedName>
    <definedName name="PP" localSheetId="20">#REF!</definedName>
    <definedName name="PP" localSheetId="27">#REF!</definedName>
    <definedName name="PP" localSheetId="21">#REF!</definedName>
    <definedName name="PP" localSheetId="28">#REF!</definedName>
    <definedName name="PP" localSheetId="22">#REF!</definedName>
    <definedName name="PP" localSheetId="29">#REF!</definedName>
    <definedName name="PP" localSheetId="23">#REF!</definedName>
    <definedName name="PP" localSheetId="12">#REF!</definedName>
    <definedName name="PP" localSheetId="6">#REF!</definedName>
    <definedName name="PP" localSheetId="13">#REF!</definedName>
    <definedName name="PP" localSheetId="7">#REF!</definedName>
    <definedName name="PP" localSheetId="14">#REF!</definedName>
    <definedName name="PP" localSheetId="8">#REF!</definedName>
    <definedName name="PP" localSheetId="15">#REF!</definedName>
    <definedName name="PP" localSheetId="9">#REF!</definedName>
    <definedName name="PP" localSheetId="17">#REF!</definedName>
    <definedName name="PP" localSheetId="11">#REF!</definedName>
    <definedName name="PP" localSheetId="16">#REF!</definedName>
    <definedName name="PP" localSheetId="10">#REF!</definedName>
    <definedName name="PP" localSheetId="2">#REF!</definedName>
    <definedName name="PP" localSheetId="37">#REF!</definedName>
    <definedName name="PP" localSheetId="32">#REF!</definedName>
    <definedName name="PP" localSheetId="33">#REF!</definedName>
    <definedName name="PP" localSheetId="39">#REF!</definedName>
    <definedName name="PP" localSheetId="34">#REF!</definedName>
    <definedName name="PP" localSheetId="5">#REF!</definedName>
    <definedName name="PP">#REF!</definedName>
    <definedName name="_xlnm.Print_Area" localSheetId="46">'G&amp;W CASH_Member'!$A$1:$H$40</definedName>
    <definedName name="_xlnm.Print_Area" localSheetId="40">'G&amp;W CASH_Non-mem'!$A$1:$H$42</definedName>
    <definedName name="_xlnm.Print_Area" localSheetId="47">'G&amp;W DP Term1_Member'!$A$1:$H$99</definedName>
    <definedName name="_xlnm.Print_Area" localSheetId="41">'G&amp;W DP Term1_Non-mem'!$A$1:$H$101</definedName>
    <definedName name="_xlnm.Print_Area" localSheetId="48">'G&amp;W DP Term2_Member'!$A$1:$H$99</definedName>
    <definedName name="_xlnm.Print_Area" localSheetId="42">'G&amp;W DP Term2_Non-mem'!$A$1:$H$101</definedName>
    <definedName name="_xlnm.Print_Area" localSheetId="49">'G&amp;W DP Term3_Member'!$A$1:$H$76</definedName>
    <definedName name="_xlnm.Print_Area" localSheetId="43">'G&amp;W DP Term3_Non-mem'!$A$1:$H$78</definedName>
    <definedName name="_xlnm.Print_Area" localSheetId="50">'G&amp;W DP Term4_Member'!$A$1:$H$76</definedName>
    <definedName name="_xlnm.Print_Area" localSheetId="44">'G&amp;W DP Term4_Non-mem'!$A$1:$H$78</definedName>
    <definedName name="_xlnm.Print_Area" localSheetId="51">'G&amp;W No DP Term_Member'!$A$1:$H$99</definedName>
    <definedName name="_xlnm.Print_Area" localSheetId="45">'G&amp;W No DP Term_Non-mem'!$A$1:$H$101</definedName>
    <definedName name="_xlnm.Print_Area" localSheetId="24">'GV3 CASH_Mem'!$A$1:$H$40</definedName>
    <definedName name="_xlnm.Print_Area" localSheetId="18">'GV3 CASH_Non-mem'!$A$1:$H$42</definedName>
    <definedName name="_xlnm.Print_Area" localSheetId="25">'GV3 DP Term1_Mem'!$A$1:$H$99</definedName>
    <definedName name="_xlnm.Print_Area" localSheetId="19">'GV3 DP Term1_Non-mem'!$A$1:$H$101</definedName>
    <definedName name="_xlnm.Print_Area" localSheetId="26">'GV3 DP Term2_Mem'!$A$1:$H$90</definedName>
    <definedName name="_xlnm.Print_Area" localSheetId="20">'GV3 DP Term2_Non-mem'!$A$1:$H$90</definedName>
    <definedName name="_xlnm.Print_Area" localSheetId="27">'GV3 DP Term3_Mem'!$A$1:$H$90</definedName>
    <definedName name="_xlnm.Print_Area" localSheetId="21">'GV3 DP Term3_Non-mem'!$A$1:$H$90</definedName>
    <definedName name="_xlnm.Print_Area" localSheetId="28">'GV3 No DP Term1_Mem'!$A$1:$H$85</definedName>
    <definedName name="_xlnm.Print_Area" localSheetId="22">'GV3 No DP Term1_Non-mem'!$A$1:$H$85</definedName>
    <definedName name="_xlnm.Print_Area" localSheetId="29">'GV3 No DP Term2_Mem'!$A$1:$H$100</definedName>
    <definedName name="_xlnm.Print_Area" localSheetId="23">'GV3 No DP Term2_Non-mem'!$A$1:$H$100</definedName>
    <definedName name="_xlnm.Print_Area" localSheetId="12">'R Cash_Member'!$A$1:$H$40</definedName>
    <definedName name="_xlnm.Print_Area" localSheetId="6">'R Cash_Non-mem'!$A$1:$H$42</definedName>
    <definedName name="_xlnm.Print_Area" localSheetId="13">'R DP Term1_Member'!$A$1:$H$99</definedName>
    <definedName name="_xlnm.Print_Area" localSheetId="7">'R DP Term1_Non-mem'!$A$1:$H$101</definedName>
    <definedName name="_xlnm.Print_Area" localSheetId="14">'R DP Term2_Member'!$A$1:$H$100</definedName>
    <definedName name="_xlnm.Print_Area" localSheetId="8">'R DP Term2_Non-mem'!$A$1:$H$102</definedName>
    <definedName name="_xlnm.Print_Area" localSheetId="15">'R DP Term3_Member'!$A$1:$H$100</definedName>
    <definedName name="_xlnm.Print_Area" localSheetId="9">'R DP Term3_Non-mem'!$A$1:$H$102</definedName>
    <definedName name="_xlnm.Print_Area" localSheetId="17">'R No DP Term_Mem'!$A$1:$H$98</definedName>
    <definedName name="_xlnm.Print_Area" localSheetId="11">'R No DP Term_Non-mem'!$A$1:$H$100</definedName>
    <definedName name="_xlnm.Print_Area" localSheetId="16">'R PROMO Term_Member'!$A$1:$H$100</definedName>
    <definedName name="_xlnm.Print_Area" localSheetId="10">'R PROMO Term_Non-mem'!$A$1:$H$102</definedName>
    <definedName name="_xlnm.Print_Area" localSheetId="2">'REDSTONE PL'!$B$1:$G$88</definedName>
    <definedName name="_xlnm.Print_Area" localSheetId="35">'S Cash_Member'!$A$1:$H$40</definedName>
    <definedName name="_xlnm.Print_Area" localSheetId="30">'S Cash_Non-mem'!$A$1:$H$42</definedName>
    <definedName name="_xlnm.Print_Area" localSheetId="36">'S DP Term1_Member'!$A$1:$H$60</definedName>
    <definedName name="_xlnm.Print_Area" localSheetId="31">'S DP Term1_Non-mem'!$A$1:$H$62</definedName>
    <definedName name="_xlnm.Print_Area" localSheetId="37">'S DP Term2_Member'!$A$1:$H$64</definedName>
    <definedName name="_xlnm.Print_Area" localSheetId="32">'S DP Term2_Non-member'!$A$1:$H$66</definedName>
    <definedName name="_xlnm.Print_Area" localSheetId="38">'S DP Term3_Member'!$A$1:$H$76</definedName>
    <definedName name="_xlnm.Print_Area" localSheetId="33">'S DP Term3_Non-mem'!$A$1:$H$78</definedName>
    <definedName name="_xlnm.Print_Area" localSheetId="39">'S No DP Term_Member'!$A$1:$H$98</definedName>
    <definedName name="_xlnm.Print_Area" localSheetId="34">'S No DP Term_Non-mem'!$A$1:$H$100</definedName>
    <definedName name="_xlnm.Print_Area">#REF!</definedName>
    <definedName name="_xlnm.Print_Titles" localSheetId="46">'G&amp;W CASH_Member'!$21:$21</definedName>
    <definedName name="_xlnm.Print_Titles" localSheetId="44">'G&amp;W DP Term4_Non-mem'!$30:$30</definedName>
    <definedName name="_xlnm.Print_Titles" localSheetId="25">'GV3 DP Term1_Mem'!$1:$21</definedName>
    <definedName name="_xlnm.Print_Titles" localSheetId="19">'GV3 DP Term1_Non-mem'!$1:$23</definedName>
    <definedName name="_xlnm.Print_Titles" localSheetId="12">#REF!</definedName>
    <definedName name="_xlnm.Print_Titles" localSheetId="13">#REF!</definedName>
    <definedName name="_xlnm.Print_Titles" localSheetId="7">#REF!</definedName>
    <definedName name="_xlnm.Print_Titles" localSheetId="14">#REF!</definedName>
    <definedName name="_xlnm.Print_Titles" localSheetId="8">#REF!</definedName>
    <definedName name="_xlnm.Print_Titles" localSheetId="15">#REF!</definedName>
    <definedName name="_xlnm.Print_Titles" localSheetId="9">#REF!</definedName>
    <definedName name="_xlnm.Print_Titles" localSheetId="17">#REF!</definedName>
    <definedName name="_xlnm.Print_Titles" localSheetId="11">#REF!</definedName>
    <definedName name="_xlnm.Print_Titles" localSheetId="16">#REF!</definedName>
    <definedName name="_xlnm.Print_Titles" localSheetId="10">#REF!</definedName>
    <definedName name="_xlnm.Print_Titles" localSheetId="33">'S DP Term3_Non-mem'!$1:$6</definedName>
    <definedName name="_xlnm.Print_Titles">#REF!</definedName>
    <definedName name="PRINT_TITLES_MI" localSheetId="12">#REF!</definedName>
    <definedName name="PRINT_TITLES_MI" localSheetId="13">#REF!</definedName>
    <definedName name="PRINT_TITLES_MI" localSheetId="7">#REF!</definedName>
    <definedName name="PRINT_TITLES_MI" localSheetId="14">#REF!</definedName>
    <definedName name="PRINT_TITLES_MI" localSheetId="8">#REF!</definedName>
    <definedName name="PRINT_TITLES_MI" localSheetId="15">#REF!</definedName>
    <definedName name="PRINT_TITLES_MI" localSheetId="9">#REF!</definedName>
    <definedName name="PRINT_TITLES_MI" localSheetId="17">#REF!</definedName>
    <definedName name="PRINT_TITLES_MI" localSheetId="11">#REF!</definedName>
    <definedName name="PRINT_TITLES_MI" localSheetId="16">#REF!</definedName>
    <definedName name="PRINT_TITLES_MI" localSheetId="10">#REF!</definedName>
    <definedName name="PRINT_TITLES_MI" localSheetId="2">#REF!</definedName>
    <definedName name="PRINT_TITLES_MI">#REF!</definedName>
    <definedName name="ProfFees" localSheetId="2">[6]Assumptions!$E$71</definedName>
    <definedName name="ProfFees">[7]Assumptions!$E$71</definedName>
    <definedName name="PROJECT" localSheetId="12">#REF!</definedName>
    <definedName name="PROJECT" localSheetId="13">#REF!</definedName>
    <definedName name="PROJECT" localSheetId="7">#REF!</definedName>
    <definedName name="PROJECT" localSheetId="14">#REF!</definedName>
    <definedName name="PROJECT" localSheetId="8">#REF!</definedName>
    <definedName name="PROJECT" localSheetId="15">#REF!</definedName>
    <definedName name="PROJECT" localSheetId="9">#REF!</definedName>
    <definedName name="PROJECT" localSheetId="17">#REF!</definedName>
    <definedName name="PROJECT" localSheetId="11">#REF!</definedName>
    <definedName name="PROJECT" localSheetId="16">#REF!</definedName>
    <definedName name="PROJECT" localSheetId="10">#REF!</definedName>
    <definedName name="PROJECT" localSheetId="2">#REF!</definedName>
    <definedName name="PROJECT">#REF!</definedName>
    <definedName name="project_2" localSheetId="12">#REF!</definedName>
    <definedName name="project_2" localSheetId="13">#REF!</definedName>
    <definedName name="project_2" localSheetId="7">#REF!</definedName>
    <definedName name="project_2" localSheetId="14">#REF!</definedName>
    <definedName name="project_2" localSheetId="8">#REF!</definedName>
    <definedName name="project_2" localSheetId="15">#REF!</definedName>
    <definedName name="project_2" localSheetId="9">#REF!</definedName>
    <definedName name="project_2" localSheetId="17">#REF!</definedName>
    <definedName name="project_2" localSheetId="11">#REF!</definedName>
    <definedName name="project_2" localSheetId="16">#REF!</definedName>
    <definedName name="project_2" localSheetId="10">#REF!</definedName>
    <definedName name="project_2" localSheetId="2">#REF!</definedName>
    <definedName name="project_2">#REF!</definedName>
    <definedName name="project_3" localSheetId="12">#REF!</definedName>
    <definedName name="project_3" localSheetId="13">#REF!</definedName>
    <definedName name="project_3" localSheetId="7">#REF!</definedName>
    <definedName name="project_3" localSheetId="14">#REF!</definedName>
    <definedName name="project_3" localSheetId="8">#REF!</definedName>
    <definedName name="project_3" localSheetId="15">#REF!</definedName>
    <definedName name="project_3" localSheetId="9">#REF!</definedName>
    <definedName name="project_3" localSheetId="17">#REF!</definedName>
    <definedName name="project_3" localSheetId="11">#REF!</definedName>
    <definedName name="project_3" localSheetId="16">#REF!</definedName>
    <definedName name="project_3" localSheetId="10">#REF!</definedName>
    <definedName name="project_3" localSheetId="2">#REF!</definedName>
    <definedName name="project_3">#REF!</definedName>
    <definedName name="project2">'[30]RC LIST'!$E$7:$E$60</definedName>
    <definedName name="projects" localSheetId="12">#REF!</definedName>
    <definedName name="projects" localSheetId="13">#REF!</definedName>
    <definedName name="projects" localSheetId="7">#REF!</definedName>
    <definedName name="projects" localSheetId="14">#REF!</definedName>
    <definedName name="projects" localSheetId="8">#REF!</definedName>
    <definedName name="projects" localSheetId="15">#REF!</definedName>
    <definedName name="projects" localSheetId="9">#REF!</definedName>
    <definedName name="projects" localSheetId="17">#REF!</definedName>
    <definedName name="projects" localSheetId="11">#REF!</definedName>
    <definedName name="projects" localSheetId="16">#REF!</definedName>
    <definedName name="projects" localSheetId="10">#REF!</definedName>
    <definedName name="projects" localSheetId="2">#REF!</definedName>
    <definedName name="projects">#REF!</definedName>
    <definedName name="punch">[15]CRITERIA2!$B$21</definedName>
    <definedName name="punch_12">[13]CRITERIA2!$B$21</definedName>
    <definedName name="Q" localSheetId="46">#REF!</definedName>
    <definedName name="Q" localSheetId="40">#REF!</definedName>
    <definedName name="Q" localSheetId="47">#REF!</definedName>
    <definedName name="Q" localSheetId="41">#REF!</definedName>
    <definedName name="Q" localSheetId="48">#REF!</definedName>
    <definedName name="Q" localSheetId="42">#REF!</definedName>
    <definedName name="Q" localSheetId="49">#REF!</definedName>
    <definedName name="Q" localSheetId="43">#REF!</definedName>
    <definedName name="Q" localSheetId="50">#REF!</definedName>
    <definedName name="Q" localSheetId="44">#REF!</definedName>
    <definedName name="Q" localSheetId="24">#REF!</definedName>
    <definedName name="Q" localSheetId="25">#REF!</definedName>
    <definedName name="Q" localSheetId="19">#REF!</definedName>
    <definedName name="Q" localSheetId="26">#REF!</definedName>
    <definedName name="Q" localSheetId="20">#REF!</definedName>
    <definedName name="Q" localSheetId="27">#REF!</definedName>
    <definedName name="Q" localSheetId="21">#REF!</definedName>
    <definedName name="Q" localSheetId="28">#REF!</definedName>
    <definedName name="Q" localSheetId="22">#REF!</definedName>
    <definedName name="Q" localSheetId="29">#REF!</definedName>
    <definedName name="Q" localSheetId="23">#REF!</definedName>
    <definedName name="Q" localSheetId="12">#REF!</definedName>
    <definedName name="Q" localSheetId="6">#REF!</definedName>
    <definedName name="Q" localSheetId="13">#REF!</definedName>
    <definedName name="Q" localSheetId="7">#REF!</definedName>
    <definedName name="Q" localSheetId="14">#REF!</definedName>
    <definedName name="Q" localSheetId="8">#REF!</definedName>
    <definedName name="Q" localSheetId="15">#REF!</definedName>
    <definedName name="Q" localSheetId="9">#REF!</definedName>
    <definedName name="Q" localSheetId="17">#REF!</definedName>
    <definedName name="Q" localSheetId="11">#REF!</definedName>
    <definedName name="Q" localSheetId="16">#REF!</definedName>
    <definedName name="Q" localSheetId="10">#REF!</definedName>
    <definedName name="Q" localSheetId="2">#REF!</definedName>
    <definedName name="Q" localSheetId="37">#REF!</definedName>
    <definedName name="Q" localSheetId="32">#REF!</definedName>
    <definedName name="Q" localSheetId="33">#REF!</definedName>
    <definedName name="Q" localSheetId="39">#REF!</definedName>
    <definedName name="Q" localSheetId="34">#REF!</definedName>
    <definedName name="Q" localSheetId="5">#REF!</definedName>
    <definedName name="Q">#REF!</definedName>
    <definedName name="qqqq">[3]CRITERIA2!$B$15</definedName>
    <definedName name="qqqq_12">[4]CRITERIA2!$B$15</definedName>
    <definedName name="qqqqq" localSheetId="46">#REF!</definedName>
    <definedName name="qqqqq" localSheetId="40">#REF!</definedName>
    <definedName name="qqqqq" localSheetId="47">#REF!</definedName>
    <definedName name="qqqqq" localSheetId="41">#REF!</definedName>
    <definedName name="qqqqq" localSheetId="48">#REF!</definedName>
    <definedName name="qqqqq" localSheetId="42">#REF!</definedName>
    <definedName name="qqqqq" localSheetId="49">#REF!</definedName>
    <definedName name="qqqqq" localSheetId="43">#REF!</definedName>
    <definedName name="qqqqq" localSheetId="50">#REF!</definedName>
    <definedName name="qqqqq" localSheetId="44">#REF!</definedName>
    <definedName name="qqqqq" localSheetId="24">#REF!</definedName>
    <definedName name="qqqqq" localSheetId="25">#REF!</definedName>
    <definedName name="qqqqq" localSheetId="19">#REF!</definedName>
    <definedName name="qqqqq" localSheetId="26">#REF!</definedName>
    <definedName name="qqqqq" localSheetId="20">#REF!</definedName>
    <definedName name="qqqqq" localSheetId="27">#REF!</definedName>
    <definedName name="qqqqq" localSheetId="21">#REF!</definedName>
    <definedName name="qqqqq" localSheetId="28">#REF!</definedName>
    <definedName name="qqqqq" localSheetId="22">#REF!</definedName>
    <definedName name="qqqqq" localSheetId="29">#REF!</definedName>
    <definedName name="qqqqq" localSheetId="23">#REF!</definedName>
    <definedName name="qqqqq" localSheetId="12">#REF!</definedName>
    <definedName name="qqqqq" localSheetId="6">#REF!</definedName>
    <definedName name="qqqqq" localSheetId="13">#REF!</definedName>
    <definedName name="qqqqq" localSheetId="7">#REF!</definedName>
    <definedName name="qqqqq" localSheetId="14">#REF!</definedName>
    <definedName name="qqqqq" localSheetId="8">#REF!</definedName>
    <definedName name="qqqqq" localSheetId="15">#REF!</definedName>
    <definedName name="qqqqq" localSheetId="9">#REF!</definedName>
    <definedName name="qqqqq" localSheetId="17">#REF!</definedName>
    <definedName name="qqqqq" localSheetId="11">#REF!</definedName>
    <definedName name="qqqqq" localSheetId="16">#REF!</definedName>
    <definedName name="qqqqq" localSheetId="10">#REF!</definedName>
    <definedName name="qqqqq" localSheetId="2">#REF!</definedName>
    <definedName name="qqqqq" localSheetId="37">#REF!</definedName>
    <definedName name="qqqqq" localSheetId="32">#REF!</definedName>
    <definedName name="qqqqq" localSheetId="33">#REF!</definedName>
    <definedName name="qqqqq" localSheetId="39">#REF!</definedName>
    <definedName name="qqqqq" localSheetId="34">#REF!</definedName>
    <definedName name="qqqqq" localSheetId="5">#REF!</definedName>
    <definedName name="qqqqq">#REF!</definedName>
    <definedName name="qqqqq_12">[4]CRITERIA1!$B$2</definedName>
    <definedName name="quezon203" localSheetId="46">#REF!</definedName>
    <definedName name="quezon203" localSheetId="40">#REF!</definedName>
    <definedName name="quezon203" localSheetId="47">#REF!</definedName>
    <definedName name="quezon203" localSheetId="41">#REF!</definedName>
    <definedName name="quezon203" localSheetId="48">#REF!</definedName>
    <definedName name="quezon203" localSheetId="42">#REF!</definedName>
    <definedName name="quezon203" localSheetId="49">#REF!</definedName>
    <definedName name="quezon203" localSheetId="43">#REF!</definedName>
    <definedName name="quezon203" localSheetId="50">#REF!</definedName>
    <definedName name="quezon203" localSheetId="44">#REF!</definedName>
    <definedName name="quezon203" localSheetId="24">#REF!</definedName>
    <definedName name="quezon203" localSheetId="25">#REF!</definedName>
    <definedName name="quezon203" localSheetId="19">#REF!</definedName>
    <definedName name="quezon203" localSheetId="26">#REF!</definedName>
    <definedName name="quezon203" localSheetId="20">#REF!</definedName>
    <definedName name="quezon203" localSheetId="27">#REF!</definedName>
    <definedName name="quezon203" localSheetId="21">#REF!</definedName>
    <definedName name="quezon203" localSheetId="28">#REF!</definedName>
    <definedName name="quezon203" localSheetId="22">#REF!</definedName>
    <definedName name="quezon203" localSheetId="29">#REF!</definedName>
    <definedName name="quezon203" localSheetId="23">#REF!</definedName>
    <definedName name="quezon203" localSheetId="12">#REF!</definedName>
    <definedName name="quezon203" localSheetId="6">#REF!</definedName>
    <definedName name="quezon203" localSheetId="13">#REF!</definedName>
    <definedName name="quezon203" localSheetId="7">#REF!</definedName>
    <definedName name="quezon203" localSheetId="14">#REF!</definedName>
    <definedName name="quezon203" localSheetId="8">#REF!</definedName>
    <definedName name="quezon203" localSheetId="15">#REF!</definedName>
    <definedName name="quezon203" localSheetId="9">#REF!</definedName>
    <definedName name="quezon203" localSheetId="17">#REF!</definedName>
    <definedName name="quezon203" localSheetId="11">#REF!</definedName>
    <definedName name="quezon203" localSheetId="16">#REF!</definedName>
    <definedName name="quezon203" localSheetId="10">#REF!</definedName>
    <definedName name="quezon203" localSheetId="2">#REF!</definedName>
    <definedName name="quezon203" localSheetId="37">#REF!</definedName>
    <definedName name="quezon203" localSheetId="32">#REF!</definedName>
    <definedName name="quezon203" localSheetId="33">#REF!</definedName>
    <definedName name="quezon203" localSheetId="39">#REF!</definedName>
    <definedName name="quezon203" localSheetId="34">#REF!</definedName>
    <definedName name="quezon203" localSheetId="5">#REF!</definedName>
    <definedName name="quezon203">#REF!</definedName>
    <definedName name="QXJ" localSheetId="46">#REF!</definedName>
    <definedName name="QXJ" localSheetId="40">#REF!</definedName>
    <definedName name="QXJ" localSheetId="47">#REF!</definedName>
    <definedName name="QXJ" localSheetId="41">#REF!</definedName>
    <definedName name="QXJ" localSheetId="48">#REF!</definedName>
    <definedName name="QXJ" localSheetId="42">#REF!</definedName>
    <definedName name="QXJ" localSheetId="49">#REF!</definedName>
    <definedName name="QXJ" localSheetId="43">#REF!</definedName>
    <definedName name="QXJ" localSheetId="50">#REF!</definedName>
    <definedName name="QXJ" localSheetId="44">#REF!</definedName>
    <definedName name="QXJ" localSheetId="19">#REF!</definedName>
    <definedName name="QXJ" localSheetId="26">#REF!</definedName>
    <definedName name="QXJ" localSheetId="20">#REF!</definedName>
    <definedName name="QXJ" localSheetId="27">#REF!</definedName>
    <definedName name="QXJ" localSheetId="21">#REF!</definedName>
    <definedName name="QXJ" localSheetId="28">#REF!</definedName>
    <definedName name="QXJ" localSheetId="22">#REF!</definedName>
    <definedName name="QXJ" localSheetId="29">#REF!</definedName>
    <definedName name="QXJ" localSheetId="23">#REF!</definedName>
    <definedName name="QXJ" localSheetId="12">#REF!</definedName>
    <definedName name="QXJ" localSheetId="6">#REF!</definedName>
    <definedName name="QXJ" localSheetId="13">#REF!</definedName>
    <definedName name="QXJ" localSheetId="7">#REF!</definedName>
    <definedName name="QXJ" localSheetId="14">#REF!</definedName>
    <definedName name="QXJ" localSheetId="8">#REF!</definedName>
    <definedName name="QXJ" localSheetId="15">#REF!</definedName>
    <definedName name="QXJ" localSheetId="9">#REF!</definedName>
    <definedName name="QXJ" localSheetId="17">#REF!</definedName>
    <definedName name="QXJ" localSheetId="11">#REF!</definedName>
    <definedName name="QXJ" localSheetId="16">#REF!</definedName>
    <definedName name="QXJ" localSheetId="10">#REF!</definedName>
    <definedName name="QXJ" localSheetId="2">#REF!</definedName>
    <definedName name="QXJ" localSheetId="37">#REF!</definedName>
    <definedName name="QXJ" localSheetId="32">#REF!</definedName>
    <definedName name="QXJ" localSheetId="33">#REF!</definedName>
    <definedName name="QXJ" localSheetId="39">#REF!</definedName>
    <definedName name="QXJ" localSheetId="34">#REF!</definedName>
    <definedName name="QXJ" localSheetId="5">#REF!</definedName>
    <definedName name="QXJ">#REF!</definedName>
    <definedName name="qzz0" localSheetId="46">#REF!</definedName>
    <definedName name="qzz0" localSheetId="40">#REF!</definedName>
    <definedName name="qzz0" localSheetId="47">#REF!</definedName>
    <definedName name="qzz0" localSheetId="41">#REF!</definedName>
    <definedName name="qzz0" localSheetId="48">#REF!</definedName>
    <definedName name="qzz0" localSheetId="42">#REF!</definedName>
    <definedName name="qzz0" localSheetId="49">#REF!</definedName>
    <definedName name="qzz0" localSheetId="43">#REF!</definedName>
    <definedName name="qzz0" localSheetId="50">#REF!</definedName>
    <definedName name="qzz0" localSheetId="44">#REF!</definedName>
    <definedName name="qzz0" localSheetId="19">#REF!</definedName>
    <definedName name="qzz0" localSheetId="26">#REF!</definedName>
    <definedName name="qzz0" localSheetId="20">#REF!</definedName>
    <definedName name="qzz0" localSheetId="27">#REF!</definedName>
    <definedName name="qzz0" localSheetId="21">#REF!</definedName>
    <definedName name="qzz0" localSheetId="28">#REF!</definedName>
    <definedName name="qzz0" localSheetId="22">#REF!</definedName>
    <definedName name="qzz0" localSheetId="29">#REF!</definedName>
    <definedName name="qzz0" localSheetId="23">#REF!</definedName>
    <definedName name="qzz0" localSheetId="12">#REF!</definedName>
    <definedName name="qzz0" localSheetId="6">#REF!</definedName>
    <definedName name="qzz0" localSheetId="13">#REF!</definedName>
    <definedName name="qzz0" localSheetId="7">#REF!</definedName>
    <definedName name="qzz0" localSheetId="14">#REF!</definedName>
    <definedName name="qzz0" localSheetId="8">#REF!</definedName>
    <definedName name="qzz0" localSheetId="15">#REF!</definedName>
    <definedName name="qzz0" localSheetId="9">#REF!</definedName>
    <definedName name="qzz0" localSheetId="17">#REF!</definedName>
    <definedName name="qzz0" localSheetId="11">#REF!</definedName>
    <definedName name="qzz0" localSheetId="16">#REF!</definedName>
    <definedName name="qzz0" localSheetId="10">#REF!</definedName>
    <definedName name="qzz0" localSheetId="2">#REF!</definedName>
    <definedName name="qzz0" localSheetId="37">#REF!</definedName>
    <definedName name="qzz0" localSheetId="32">#REF!</definedName>
    <definedName name="qzz0" localSheetId="33">#REF!</definedName>
    <definedName name="qzz0" localSheetId="39">#REF!</definedName>
    <definedName name="qzz0" localSheetId="34">#REF!</definedName>
    <definedName name="qzz0" localSheetId="5">#REF!</definedName>
    <definedName name="qzz0">#REF!</definedName>
    <definedName name="rbv_12">[8]CRITERIA1!$H$3</definedName>
    <definedName name="RCdbase">'[31]RC database'!$B$7:$B$348</definedName>
    <definedName name="RCENTER" localSheetId="12">#REF!</definedName>
    <definedName name="RCENTER" localSheetId="13">#REF!</definedName>
    <definedName name="RCENTER" localSheetId="7">#REF!</definedName>
    <definedName name="RCENTER" localSheetId="14">#REF!</definedName>
    <definedName name="RCENTER" localSheetId="8">#REF!</definedName>
    <definedName name="RCENTER" localSheetId="15">#REF!</definedName>
    <definedName name="RCENTER" localSheetId="9">#REF!</definedName>
    <definedName name="RCENTER" localSheetId="17">#REF!</definedName>
    <definedName name="RCENTER" localSheetId="11">#REF!</definedName>
    <definedName name="RCENTER" localSheetId="16">#REF!</definedName>
    <definedName name="RCENTER" localSheetId="10">#REF!</definedName>
    <definedName name="RCENTER" localSheetId="2">#REF!</definedName>
    <definedName name="RCENTER">#REF!</definedName>
    <definedName name="RCLIST" localSheetId="12">#REF!</definedName>
    <definedName name="RCLIST" localSheetId="13">#REF!</definedName>
    <definedName name="RCLIST" localSheetId="7">#REF!</definedName>
    <definedName name="RCLIST" localSheetId="14">#REF!</definedName>
    <definedName name="RCLIST" localSheetId="8">#REF!</definedName>
    <definedName name="RCLIST" localSheetId="15">#REF!</definedName>
    <definedName name="RCLIST" localSheetId="9">#REF!</definedName>
    <definedName name="RCLIST" localSheetId="17">#REF!</definedName>
    <definedName name="RCLIST" localSheetId="11">#REF!</definedName>
    <definedName name="RCLIST" localSheetId="16">#REF!</definedName>
    <definedName name="RCLIST" localSheetId="10">#REF!</definedName>
    <definedName name="RCLIST" localSheetId="2">#REF!</definedName>
    <definedName name="RCLIST">#REF!</definedName>
    <definedName name="RCLIST1">[32]RCLIST1!$B$7:$B$79</definedName>
    <definedName name="repcar" localSheetId="12">'[12]Rep-car dtb'!#REF!</definedName>
    <definedName name="repcar" localSheetId="13">'[12]Rep-car dtb'!#REF!</definedName>
    <definedName name="repcar" localSheetId="7">'[12]Rep-car dtb'!#REF!</definedName>
    <definedName name="repcar" localSheetId="14">'[12]Rep-car dtb'!#REF!</definedName>
    <definedName name="repcar" localSheetId="8">'[12]Rep-car dtb'!#REF!</definedName>
    <definedName name="repcar" localSheetId="15">'[12]Rep-car dtb'!#REF!</definedName>
    <definedName name="repcar" localSheetId="9">'[12]Rep-car dtb'!#REF!</definedName>
    <definedName name="repcar" localSheetId="17">'[12]Rep-car dtb'!#REF!</definedName>
    <definedName name="repcar" localSheetId="11">'[12]Rep-car dtb'!#REF!</definedName>
    <definedName name="repcar" localSheetId="16">'[12]Rep-car dtb'!#REF!</definedName>
    <definedName name="repcar" localSheetId="10">'[12]Rep-car dtb'!#REF!</definedName>
    <definedName name="repcar" localSheetId="2">'[12]Rep-car dtb'!#REF!</definedName>
    <definedName name="repcar">'[12]Rep-car dtb'!#REF!</definedName>
    <definedName name="revenue" localSheetId="12">#REF!</definedName>
    <definedName name="revenue" localSheetId="13">#REF!</definedName>
    <definedName name="revenue" localSheetId="7">#REF!</definedName>
    <definedName name="revenue" localSheetId="14">#REF!</definedName>
    <definedName name="revenue" localSheetId="8">#REF!</definedName>
    <definedName name="revenue" localSheetId="15">#REF!</definedName>
    <definedName name="revenue" localSheetId="9">#REF!</definedName>
    <definedName name="revenue" localSheetId="17">#REF!</definedName>
    <definedName name="revenue" localSheetId="11">#REF!</definedName>
    <definedName name="revenue" localSheetId="16">#REF!</definedName>
    <definedName name="revenue" localSheetId="10">#REF!</definedName>
    <definedName name="revenue" localSheetId="2">#REF!</definedName>
    <definedName name="revenue">#REF!</definedName>
    <definedName name="Revenue_Center" localSheetId="12">#REF!</definedName>
    <definedName name="Revenue_Center" localSheetId="13">#REF!</definedName>
    <definedName name="Revenue_Center" localSheetId="7">#REF!</definedName>
    <definedName name="Revenue_Center" localSheetId="14">#REF!</definedName>
    <definedName name="Revenue_Center" localSheetId="8">#REF!</definedName>
    <definedName name="Revenue_Center" localSheetId="15">#REF!</definedName>
    <definedName name="Revenue_Center" localSheetId="9">#REF!</definedName>
    <definedName name="Revenue_Center" localSheetId="17">#REF!</definedName>
    <definedName name="Revenue_Center" localSheetId="11">#REF!</definedName>
    <definedName name="Revenue_Center" localSheetId="16">#REF!</definedName>
    <definedName name="Revenue_Center" localSheetId="10">#REF!</definedName>
    <definedName name="Revenue_Center" localSheetId="2">#REF!</definedName>
    <definedName name="Revenue_Center">#REF!</definedName>
    <definedName name="RPT" localSheetId="2">[6]Assumptions!$E$76</definedName>
    <definedName name="RPT">[7]Assumptions!$E$76</definedName>
    <definedName name="RRR" localSheetId="46">#REF!</definedName>
    <definedName name="RRR" localSheetId="40">#REF!</definedName>
    <definedName name="RRR" localSheetId="47">#REF!</definedName>
    <definedName name="RRR" localSheetId="41">#REF!</definedName>
    <definedName name="RRR" localSheetId="48">#REF!</definedName>
    <definedName name="RRR" localSheetId="42">#REF!</definedName>
    <definedName name="RRR" localSheetId="49">#REF!</definedName>
    <definedName name="RRR" localSheetId="43">#REF!</definedName>
    <definedName name="RRR" localSheetId="50">#REF!</definedName>
    <definedName name="RRR" localSheetId="44">#REF!</definedName>
    <definedName name="RRR" localSheetId="19">#REF!</definedName>
    <definedName name="RRR" localSheetId="26">#REF!</definedName>
    <definedName name="RRR" localSheetId="20">#REF!</definedName>
    <definedName name="RRR" localSheetId="27">#REF!</definedName>
    <definedName name="RRR" localSheetId="21">#REF!</definedName>
    <definedName name="RRR" localSheetId="28">#REF!</definedName>
    <definedName name="RRR" localSheetId="22">#REF!</definedName>
    <definedName name="RRR" localSheetId="29">#REF!</definedName>
    <definedName name="RRR" localSheetId="23">#REF!</definedName>
    <definedName name="RRR" localSheetId="12">#REF!</definedName>
    <definedName name="RRR" localSheetId="6">#REF!</definedName>
    <definedName name="RRR" localSheetId="13">#REF!</definedName>
    <definedName name="RRR" localSheetId="7">#REF!</definedName>
    <definedName name="RRR" localSheetId="14">#REF!</definedName>
    <definedName name="RRR" localSheetId="8">#REF!</definedName>
    <definedName name="RRR" localSheetId="15">#REF!</definedName>
    <definedName name="RRR" localSheetId="9">#REF!</definedName>
    <definedName name="RRR" localSheetId="17">#REF!</definedName>
    <definedName name="RRR" localSheetId="11">#REF!</definedName>
    <definedName name="RRR" localSheetId="16">#REF!</definedName>
    <definedName name="RRR" localSheetId="10">#REF!</definedName>
    <definedName name="RRR" localSheetId="2">#REF!</definedName>
    <definedName name="RRR" localSheetId="37">#REF!</definedName>
    <definedName name="RRR" localSheetId="32">#REF!</definedName>
    <definedName name="RRR" localSheetId="33">#REF!</definedName>
    <definedName name="RRR" localSheetId="39">#REF!</definedName>
    <definedName name="RRR" localSheetId="34">#REF!</definedName>
    <definedName name="RRR" localSheetId="5">#REF!</definedName>
    <definedName name="RRR">#REF!</definedName>
    <definedName name="rrrr">[3]CRITERIA3!$B$15</definedName>
    <definedName name="rrrr_12">[4]CRITERIA3!$B$15</definedName>
    <definedName name="rrrrr">[3]CRITERIA2!$B$2</definedName>
    <definedName name="rrrrr_12">[4]CRITERIA2!$B$2</definedName>
    <definedName name="S" localSheetId="46">#REF!</definedName>
    <definedName name="S" localSheetId="40">#REF!</definedName>
    <definedName name="S" localSheetId="47">#REF!</definedName>
    <definedName name="S" localSheetId="41">#REF!</definedName>
    <definedName name="S" localSheetId="48">#REF!</definedName>
    <definedName name="S" localSheetId="42">#REF!</definedName>
    <definedName name="S" localSheetId="49">#REF!</definedName>
    <definedName name="S" localSheetId="43">#REF!</definedName>
    <definedName name="S" localSheetId="50">#REF!</definedName>
    <definedName name="S" localSheetId="44">#REF!</definedName>
    <definedName name="S" localSheetId="24">#REF!</definedName>
    <definedName name="S" localSheetId="25">#REF!</definedName>
    <definedName name="S" localSheetId="19">#REF!</definedName>
    <definedName name="S" localSheetId="26">#REF!</definedName>
    <definedName name="S" localSheetId="20">#REF!</definedName>
    <definedName name="S" localSheetId="27">#REF!</definedName>
    <definedName name="S" localSheetId="21">#REF!</definedName>
    <definedName name="S" localSheetId="28">#REF!</definedName>
    <definedName name="S" localSheetId="22">#REF!</definedName>
    <definedName name="S" localSheetId="29">#REF!</definedName>
    <definedName name="S" localSheetId="23">#REF!</definedName>
    <definedName name="S" localSheetId="12">#REF!</definedName>
    <definedName name="S" localSheetId="6">#REF!</definedName>
    <definedName name="S" localSheetId="13">#REF!</definedName>
    <definedName name="S" localSheetId="7">#REF!</definedName>
    <definedName name="S" localSheetId="14">#REF!</definedName>
    <definedName name="S" localSheetId="8">#REF!</definedName>
    <definedName name="S" localSheetId="15">#REF!</definedName>
    <definedName name="S" localSheetId="9">#REF!</definedName>
    <definedName name="S" localSheetId="17">#REF!</definedName>
    <definedName name="S" localSheetId="11">#REF!</definedName>
    <definedName name="S" localSheetId="16">#REF!</definedName>
    <definedName name="S" localSheetId="10">#REF!</definedName>
    <definedName name="S" localSheetId="2">#REF!</definedName>
    <definedName name="S" localSheetId="37">#REF!</definedName>
    <definedName name="S" localSheetId="32">#REF!</definedName>
    <definedName name="S" localSheetId="33">#REF!</definedName>
    <definedName name="S" localSheetId="39">#REF!</definedName>
    <definedName name="S" localSheetId="34">#REF!</definedName>
    <definedName name="S" localSheetId="5">#REF!</definedName>
    <definedName name="S">#REF!</definedName>
    <definedName name="Sales_Chart_2007" localSheetId="12">#REF!</definedName>
    <definedName name="Sales_Chart_2007" localSheetId="13">#REF!</definedName>
    <definedName name="Sales_Chart_2007" localSheetId="7">#REF!</definedName>
    <definedName name="Sales_Chart_2007" localSheetId="14">#REF!</definedName>
    <definedName name="Sales_Chart_2007" localSheetId="8">#REF!</definedName>
    <definedName name="Sales_Chart_2007" localSheetId="15">#REF!</definedName>
    <definedName name="Sales_Chart_2007" localSheetId="9">#REF!</definedName>
    <definedName name="Sales_Chart_2007" localSheetId="17">#REF!</definedName>
    <definedName name="Sales_Chart_2007" localSheetId="11">#REF!</definedName>
    <definedName name="Sales_Chart_2007" localSheetId="16">#REF!</definedName>
    <definedName name="Sales_Chart_2007" localSheetId="10">#REF!</definedName>
    <definedName name="Sales_Chart_2007" localSheetId="2">#REF!</definedName>
    <definedName name="Sales_Chart_2007">#REF!</definedName>
    <definedName name="Sales_Chart_2008" localSheetId="12">#REF!</definedName>
    <definedName name="Sales_Chart_2008" localSheetId="13">#REF!</definedName>
    <definedName name="Sales_Chart_2008" localSheetId="7">#REF!</definedName>
    <definedName name="Sales_Chart_2008" localSheetId="14">#REF!</definedName>
    <definedName name="Sales_Chart_2008" localSheetId="8">#REF!</definedName>
    <definedName name="Sales_Chart_2008" localSheetId="15">#REF!</definedName>
    <definedName name="Sales_Chart_2008" localSheetId="9">#REF!</definedName>
    <definedName name="Sales_Chart_2008" localSheetId="17">#REF!</definedName>
    <definedName name="Sales_Chart_2008" localSheetId="11">#REF!</definedName>
    <definedName name="Sales_Chart_2008" localSheetId="16">#REF!</definedName>
    <definedName name="Sales_Chart_2008" localSheetId="10">#REF!</definedName>
    <definedName name="Sales_Chart_2008" localSheetId="2">#REF!</definedName>
    <definedName name="Sales_Chart_2008">#REF!</definedName>
    <definedName name="sas">'[33]0100'!$A$2:$A$2</definedName>
    <definedName name="SBU" localSheetId="12">#REF!</definedName>
    <definedName name="SBU" localSheetId="13">#REF!</definedName>
    <definedName name="SBU" localSheetId="7">#REF!</definedName>
    <definedName name="SBU" localSheetId="14">#REF!</definedName>
    <definedName name="SBU" localSheetId="8">#REF!</definedName>
    <definedName name="SBU" localSheetId="15">#REF!</definedName>
    <definedName name="SBU" localSheetId="9">#REF!</definedName>
    <definedName name="SBU" localSheetId="17">#REF!</definedName>
    <definedName name="SBU" localSheetId="11">#REF!</definedName>
    <definedName name="SBU" localSheetId="16">#REF!</definedName>
    <definedName name="SBU" localSheetId="10">#REF!</definedName>
    <definedName name="SBU" localSheetId="2">#REF!</definedName>
    <definedName name="SBU">#REF!</definedName>
    <definedName name="SBUHeads">[34]dbase!$E$16:$E$27</definedName>
    <definedName name="SBUHeads1">[23]dbase!$E$16:$E$27</definedName>
    <definedName name="SeanARrrom" localSheetId="46">#REF!</definedName>
    <definedName name="SeanARrrom" localSheetId="40">#REF!</definedName>
    <definedName name="SeanARrrom" localSheetId="47">#REF!</definedName>
    <definedName name="SeanARrrom" localSheetId="41">#REF!</definedName>
    <definedName name="SeanARrrom" localSheetId="48">#REF!</definedName>
    <definedName name="SeanARrrom" localSheetId="42">#REF!</definedName>
    <definedName name="SeanARrrom" localSheetId="49">#REF!</definedName>
    <definedName name="SeanARrrom" localSheetId="43">#REF!</definedName>
    <definedName name="SeanARrrom" localSheetId="50">#REF!</definedName>
    <definedName name="SeanARrrom" localSheetId="44">#REF!</definedName>
    <definedName name="SeanARrrom" localSheetId="24">#REF!</definedName>
    <definedName name="SeanARrrom" localSheetId="25">#REF!</definedName>
    <definedName name="SeanARrrom" localSheetId="19">#REF!</definedName>
    <definedName name="SeanARrrom" localSheetId="26">#REF!</definedName>
    <definedName name="SeanARrrom" localSheetId="20">#REF!</definedName>
    <definedName name="SeanARrrom" localSheetId="27">#REF!</definedName>
    <definedName name="SeanARrrom" localSheetId="21">#REF!</definedName>
    <definedName name="SeanARrrom" localSheetId="28">#REF!</definedName>
    <definedName name="SeanARrrom" localSheetId="22">#REF!</definedName>
    <definedName name="SeanARrrom" localSheetId="29">#REF!</definedName>
    <definedName name="SeanARrrom" localSheetId="23">#REF!</definedName>
    <definedName name="SeanARrrom" localSheetId="12">#REF!</definedName>
    <definedName name="SeanARrrom" localSheetId="6">#REF!</definedName>
    <definedName name="SeanARrrom" localSheetId="13">#REF!</definedName>
    <definedName name="SeanARrrom" localSheetId="7">#REF!</definedName>
    <definedName name="SeanARrrom" localSheetId="14">#REF!</definedName>
    <definedName name="SeanARrrom" localSheetId="8">#REF!</definedName>
    <definedName name="SeanARrrom" localSheetId="15">#REF!</definedName>
    <definedName name="SeanARrrom" localSheetId="9">#REF!</definedName>
    <definedName name="SeanARrrom" localSheetId="17">#REF!</definedName>
    <definedName name="SeanARrrom" localSheetId="11">#REF!</definedName>
    <definedName name="SeanARrrom" localSheetId="16">#REF!</definedName>
    <definedName name="SeanARrrom" localSheetId="10">#REF!</definedName>
    <definedName name="SeanARrrom" localSheetId="2">#REF!</definedName>
    <definedName name="SeanARrrom" localSheetId="37">#REF!</definedName>
    <definedName name="SeanARrrom" localSheetId="32">#REF!</definedName>
    <definedName name="SeanARrrom" localSheetId="33">#REF!</definedName>
    <definedName name="SeanARrrom" localSheetId="39">#REF!</definedName>
    <definedName name="SeanARrrom" localSheetId="34">#REF!</definedName>
    <definedName name="SeanARrrom" localSheetId="5">#REF!</definedName>
    <definedName name="SeanARrrom">#REF!</definedName>
    <definedName name="shuffle_12">[13]CRITERIA1!$B$2</definedName>
    <definedName name="sidehil" localSheetId="46">#REF!</definedName>
    <definedName name="sidehil" localSheetId="40">#REF!</definedName>
    <definedName name="sidehil" localSheetId="47">#REF!</definedName>
    <definedName name="sidehil" localSheetId="41">#REF!</definedName>
    <definedName name="sidehil" localSheetId="48">#REF!</definedName>
    <definedName name="sidehil" localSheetId="42">#REF!</definedName>
    <definedName name="sidehil" localSheetId="49">#REF!</definedName>
    <definedName name="sidehil" localSheetId="43">#REF!</definedName>
    <definedName name="sidehil" localSheetId="50">#REF!</definedName>
    <definedName name="sidehil" localSheetId="44">#REF!</definedName>
    <definedName name="sidehil" localSheetId="19">#REF!</definedName>
    <definedName name="sidehil" localSheetId="26">#REF!</definedName>
    <definedName name="sidehil" localSheetId="20">#REF!</definedName>
    <definedName name="sidehil" localSheetId="27">#REF!</definedName>
    <definedName name="sidehil" localSheetId="21">#REF!</definedName>
    <definedName name="sidehil" localSheetId="28">#REF!</definedName>
    <definedName name="sidehil" localSheetId="22">#REF!</definedName>
    <definedName name="sidehil" localSheetId="29">#REF!</definedName>
    <definedName name="sidehil" localSheetId="23">#REF!</definedName>
    <definedName name="sidehil" localSheetId="12">#REF!</definedName>
    <definedName name="sidehil" localSheetId="6">#REF!</definedName>
    <definedName name="sidehil" localSheetId="13">#REF!</definedName>
    <definedName name="sidehil" localSheetId="7">#REF!</definedName>
    <definedName name="sidehil" localSheetId="14">#REF!</definedName>
    <definedName name="sidehil" localSheetId="8">#REF!</definedName>
    <definedName name="sidehil" localSheetId="15">#REF!</definedName>
    <definedName name="sidehil" localSheetId="9">#REF!</definedName>
    <definedName name="sidehil" localSheetId="17">#REF!</definedName>
    <definedName name="sidehil" localSheetId="11">#REF!</definedName>
    <definedName name="sidehil" localSheetId="16">#REF!</definedName>
    <definedName name="sidehil" localSheetId="10">#REF!</definedName>
    <definedName name="sidehil" localSheetId="2">#REF!</definedName>
    <definedName name="sidehil" localSheetId="37">#REF!</definedName>
    <definedName name="sidehil" localSheetId="32">#REF!</definedName>
    <definedName name="sidehil" localSheetId="33">#REF!</definedName>
    <definedName name="sidehil" localSheetId="39">#REF!</definedName>
    <definedName name="sidehil" localSheetId="34">#REF!</definedName>
    <definedName name="sidehil" localSheetId="5">#REF!</definedName>
    <definedName name="sidehil">#REF!</definedName>
    <definedName name="SIZE_INTL" localSheetId="12">#REF!</definedName>
    <definedName name="SIZE_INTL" localSheetId="13">#REF!</definedName>
    <definedName name="SIZE_INTL" localSheetId="7">#REF!</definedName>
    <definedName name="SIZE_INTL" localSheetId="14">#REF!</definedName>
    <definedName name="SIZE_INTL" localSheetId="8">#REF!</definedName>
    <definedName name="SIZE_INTL" localSheetId="15">#REF!</definedName>
    <definedName name="SIZE_INTL" localSheetId="9">#REF!</definedName>
    <definedName name="SIZE_INTL" localSheetId="17">#REF!</definedName>
    <definedName name="SIZE_INTL" localSheetId="11">#REF!</definedName>
    <definedName name="SIZE_INTL" localSheetId="16">#REF!</definedName>
    <definedName name="SIZE_INTL" localSheetId="10">#REF!</definedName>
    <definedName name="SIZE_INTL" localSheetId="2">#REF!</definedName>
    <definedName name="SIZE_INTL">#REF!</definedName>
    <definedName name="SIZES" localSheetId="12">#REF!</definedName>
    <definedName name="SIZES" localSheetId="13">#REF!</definedName>
    <definedName name="SIZES" localSheetId="7">#REF!</definedName>
    <definedName name="SIZES" localSheetId="14">#REF!</definedName>
    <definedName name="SIZES" localSheetId="8">#REF!</definedName>
    <definedName name="SIZES" localSheetId="15">#REF!</definedName>
    <definedName name="SIZES" localSheetId="9">#REF!</definedName>
    <definedName name="SIZES" localSheetId="17">#REF!</definedName>
    <definedName name="SIZES" localSheetId="11">#REF!</definedName>
    <definedName name="SIZES" localSheetId="16">#REF!</definedName>
    <definedName name="SIZES" localSheetId="10">#REF!</definedName>
    <definedName name="SIZES" localSheetId="2">#REF!</definedName>
    <definedName name="SIZES">#REF!</definedName>
    <definedName name="SUM_CF_CONSO" localSheetId="12">#REF!</definedName>
    <definedName name="SUM_CF_CONSO" localSheetId="13">#REF!</definedName>
    <definedName name="SUM_CF_CONSO" localSheetId="7">#REF!</definedName>
    <definedName name="SUM_CF_CONSO" localSheetId="14">#REF!</definedName>
    <definedName name="SUM_CF_CONSO" localSheetId="8">#REF!</definedName>
    <definedName name="SUM_CF_CONSO" localSheetId="15">#REF!</definedName>
    <definedName name="SUM_CF_CONSO" localSheetId="9">#REF!</definedName>
    <definedName name="SUM_CF_CONSO" localSheetId="17">#REF!</definedName>
    <definedName name="SUM_CF_CONSO" localSheetId="11">#REF!</definedName>
    <definedName name="SUM_CF_CONSO" localSheetId="16">#REF!</definedName>
    <definedName name="SUM_CF_CONSO" localSheetId="10">#REF!</definedName>
    <definedName name="SUM_CF_CONSO" localSheetId="2">#REF!</definedName>
    <definedName name="SUM_CF_CONSO">#REF!</definedName>
    <definedName name="SUM_CONSO_PNL" localSheetId="12">#REF!</definedName>
    <definedName name="SUM_CONSO_PNL" localSheetId="13">#REF!</definedName>
    <definedName name="SUM_CONSO_PNL" localSheetId="7">#REF!</definedName>
    <definedName name="SUM_CONSO_PNL" localSheetId="14">#REF!</definedName>
    <definedName name="SUM_CONSO_PNL" localSheetId="8">#REF!</definedName>
    <definedName name="SUM_CONSO_PNL" localSheetId="15">#REF!</definedName>
    <definedName name="SUM_CONSO_PNL" localSheetId="9">#REF!</definedName>
    <definedName name="SUM_CONSO_PNL" localSheetId="17">#REF!</definedName>
    <definedName name="SUM_CONSO_PNL" localSheetId="11">#REF!</definedName>
    <definedName name="SUM_CONSO_PNL" localSheetId="16">#REF!</definedName>
    <definedName name="SUM_CONSO_PNL" localSheetId="10">#REF!</definedName>
    <definedName name="SUM_CONSO_PNL" localSheetId="2">#REF!</definedName>
    <definedName name="SUM_CONSO_PNL">#REF!</definedName>
    <definedName name="SUM_PNL_1" localSheetId="12">#REF!</definedName>
    <definedName name="SUM_PNL_1" localSheetId="13">#REF!</definedName>
    <definedName name="SUM_PNL_1" localSheetId="7">#REF!</definedName>
    <definedName name="SUM_PNL_1" localSheetId="14">#REF!</definedName>
    <definedName name="SUM_PNL_1" localSheetId="8">#REF!</definedName>
    <definedName name="SUM_PNL_1" localSheetId="15">#REF!</definedName>
    <definedName name="SUM_PNL_1" localSheetId="9">#REF!</definedName>
    <definedName name="SUM_PNL_1" localSheetId="17">#REF!</definedName>
    <definedName name="SUM_PNL_1" localSheetId="11">#REF!</definedName>
    <definedName name="SUM_PNL_1" localSheetId="16">#REF!</definedName>
    <definedName name="SUM_PNL_1" localSheetId="10">#REF!</definedName>
    <definedName name="SUM_PNL_1" localSheetId="2">#REF!</definedName>
    <definedName name="SUM_PNL_1">#REF!</definedName>
    <definedName name="SUMM_CF_1" localSheetId="12">#REF!</definedName>
    <definedName name="SUMM_CF_1" localSheetId="13">#REF!</definedName>
    <definedName name="SUMM_CF_1" localSheetId="7">#REF!</definedName>
    <definedName name="SUMM_CF_1" localSheetId="14">#REF!</definedName>
    <definedName name="SUMM_CF_1" localSheetId="8">#REF!</definedName>
    <definedName name="SUMM_CF_1" localSheetId="15">#REF!</definedName>
    <definedName name="SUMM_CF_1" localSheetId="9">#REF!</definedName>
    <definedName name="SUMM_CF_1" localSheetId="17">#REF!</definedName>
    <definedName name="SUMM_CF_1" localSheetId="11">#REF!</definedName>
    <definedName name="SUMM_CF_1" localSheetId="16">#REF!</definedName>
    <definedName name="SUMM_CF_1" localSheetId="10">#REF!</definedName>
    <definedName name="SUMM_CF_1" localSheetId="2">#REF!</definedName>
    <definedName name="SUMM_CF_1">#REF!</definedName>
    <definedName name="SUMMARY" localSheetId="12">#REF!</definedName>
    <definedName name="SUMMARY" localSheetId="13">#REF!</definedName>
    <definedName name="SUMMARY" localSheetId="7">#REF!</definedName>
    <definedName name="SUMMARY" localSheetId="14">#REF!</definedName>
    <definedName name="SUMMARY" localSheetId="8">#REF!</definedName>
    <definedName name="SUMMARY" localSheetId="15">#REF!</definedName>
    <definedName name="SUMMARY" localSheetId="9">#REF!</definedName>
    <definedName name="SUMMARY" localSheetId="17">#REF!</definedName>
    <definedName name="SUMMARY" localSheetId="11">#REF!</definedName>
    <definedName name="SUMMARY" localSheetId="16">#REF!</definedName>
    <definedName name="SUMMARY" localSheetId="10">#REF!</definedName>
    <definedName name="SUMMARY" localSheetId="2">#REF!</definedName>
    <definedName name="SUMMARY">#REF!</definedName>
    <definedName name="SUMMARY_PNL_1" localSheetId="12">#REF!</definedName>
    <definedName name="SUMMARY_PNL_1" localSheetId="13">#REF!</definedName>
    <definedName name="SUMMARY_PNL_1" localSheetId="7">#REF!</definedName>
    <definedName name="SUMMARY_PNL_1" localSheetId="14">#REF!</definedName>
    <definedName name="SUMMARY_PNL_1" localSheetId="8">#REF!</definedName>
    <definedName name="SUMMARY_PNL_1" localSheetId="15">#REF!</definedName>
    <definedName name="SUMMARY_PNL_1" localSheetId="9">#REF!</definedName>
    <definedName name="SUMMARY_PNL_1" localSheetId="17">#REF!</definedName>
    <definedName name="SUMMARY_PNL_1" localSheetId="11">#REF!</definedName>
    <definedName name="SUMMARY_PNL_1" localSheetId="16">#REF!</definedName>
    <definedName name="SUMMARY_PNL_1" localSheetId="10">#REF!</definedName>
    <definedName name="SUMMARY_PNL_1" localSheetId="2">#REF!</definedName>
    <definedName name="SUMMARY_PNL_1">#REF!</definedName>
    <definedName name="supplies" localSheetId="12">#REF!</definedName>
    <definedName name="supplies" localSheetId="13">#REF!</definedName>
    <definedName name="supplies" localSheetId="7">#REF!</definedName>
    <definedName name="supplies" localSheetId="14">#REF!</definedName>
    <definedName name="supplies" localSheetId="8">#REF!</definedName>
    <definedName name="supplies" localSheetId="15">#REF!</definedName>
    <definedName name="supplies" localSheetId="9">#REF!</definedName>
    <definedName name="supplies" localSheetId="17">#REF!</definedName>
    <definedName name="supplies" localSheetId="11">#REF!</definedName>
    <definedName name="supplies" localSheetId="16">#REF!</definedName>
    <definedName name="supplies" localSheetId="10">#REF!</definedName>
    <definedName name="supplies" localSheetId="2">#REF!</definedName>
    <definedName name="supplies">#REF!</definedName>
    <definedName name="T" localSheetId="46">#REF!</definedName>
    <definedName name="T" localSheetId="40">#REF!</definedName>
    <definedName name="T" localSheetId="47">#REF!</definedName>
    <definedName name="T" localSheetId="41">#REF!</definedName>
    <definedName name="T" localSheetId="48">#REF!</definedName>
    <definedName name="T" localSheetId="42">#REF!</definedName>
    <definedName name="T" localSheetId="49">#REF!</definedName>
    <definedName name="T" localSheetId="43">#REF!</definedName>
    <definedName name="T" localSheetId="50">#REF!</definedName>
    <definedName name="T" localSheetId="44">#REF!</definedName>
    <definedName name="T" localSheetId="19">#REF!</definedName>
    <definedName name="T" localSheetId="26">#REF!</definedName>
    <definedName name="T" localSheetId="20">#REF!</definedName>
    <definedName name="T" localSheetId="27">#REF!</definedName>
    <definedName name="T" localSheetId="21">#REF!</definedName>
    <definedName name="T" localSheetId="28">#REF!</definedName>
    <definedName name="T" localSheetId="22">#REF!</definedName>
    <definedName name="T" localSheetId="29">#REF!</definedName>
    <definedName name="T" localSheetId="23">#REF!</definedName>
    <definedName name="T" localSheetId="12">#REF!</definedName>
    <definedName name="T" localSheetId="6">#REF!</definedName>
    <definedName name="T" localSheetId="13">#REF!</definedName>
    <definedName name="T" localSheetId="7">#REF!</definedName>
    <definedName name="T" localSheetId="14">#REF!</definedName>
    <definedName name="T" localSheetId="8">#REF!</definedName>
    <definedName name="T" localSheetId="15">#REF!</definedName>
    <definedName name="T" localSheetId="9">#REF!</definedName>
    <definedName name="T" localSheetId="17">#REF!</definedName>
    <definedName name="T" localSheetId="11">#REF!</definedName>
    <definedName name="T" localSheetId="16">#REF!</definedName>
    <definedName name="T" localSheetId="10">#REF!</definedName>
    <definedName name="T" localSheetId="2">#REF!</definedName>
    <definedName name="T" localSheetId="37">#REF!</definedName>
    <definedName name="T" localSheetId="32">#REF!</definedName>
    <definedName name="T" localSheetId="33">#REF!</definedName>
    <definedName name="T" localSheetId="39">#REF!</definedName>
    <definedName name="T" localSheetId="34">#REF!</definedName>
    <definedName name="T" localSheetId="5">#REF!</definedName>
    <definedName name="T">#REF!</definedName>
    <definedName name="t0ll" localSheetId="46">#REF!</definedName>
    <definedName name="t0ll" localSheetId="40">#REF!</definedName>
    <definedName name="t0ll" localSheetId="47">#REF!</definedName>
    <definedName name="t0ll" localSheetId="41">#REF!</definedName>
    <definedName name="t0ll" localSheetId="48">#REF!</definedName>
    <definedName name="t0ll" localSheetId="42">#REF!</definedName>
    <definedName name="t0ll" localSheetId="49">#REF!</definedName>
    <definedName name="t0ll" localSheetId="43">#REF!</definedName>
    <definedName name="t0ll" localSheetId="50">#REF!</definedName>
    <definedName name="t0ll" localSheetId="44">#REF!</definedName>
    <definedName name="t0ll" localSheetId="19">#REF!</definedName>
    <definedName name="t0ll" localSheetId="26">#REF!</definedName>
    <definedName name="t0ll" localSheetId="20">#REF!</definedName>
    <definedName name="t0ll" localSheetId="27">#REF!</definedName>
    <definedName name="t0ll" localSheetId="21">#REF!</definedName>
    <definedName name="t0ll" localSheetId="28">#REF!</definedName>
    <definedName name="t0ll" localSheetId="22">#REF!</definedName>
    <definedName name="t0ll" localSheetId="29">#REF!</definedName>
    <definedName name="t0ll" localSheetId="23">#REF!</definedName>
    <definedName name="t0ll" localSheetId="12">#REF!</definedName>
    <definedName name="t0ll" localSheetId="6">#REF!</definedName>
    <definedName name="t0ll" localSheetId="13">#REF!</definedName>
    <definedName name="t0ll" localSheetId="7">#REF!</definedName>
    <definedName name="t0ll" localSheetId="14">#REF!</definedName>
    <definedName name="t0ll" localSheetId="8">#REF!</definedName>
    <definedName name="t0ll" localSheetId="15">#REF!</definedName>
    <definedName name="t0ll" localSheetId="9">#REF!</definedName>
    <definedName name="t0ll" localSheetId="17">#REF!</definedName>
    <definedName name="t0ll" localSheetId="11">#REF!</definedName>
    <definedName name="t0ll" localSheetId="16">#REF!</definedName>
    <definedName name="t0ll" localSheetId="10">#REF!</definedName>
    <definedName name="t0ll" localSheetId="2">#REF!</definedName>
    <definedName name="t0ll" localSheetId="37">#REF!</definedName>
    <definedName name="t0ll" localSheetId="32">#REF!</definedName>
    <definedName name="t0ll" localSheetId="33">#REF!</definedName>
    <definedName name="t0ll" localSheetId="39">#REF!</definedName>
    <definedName name="t0ll" localSheetId="34">#REF!</definedName>
    <definedName name="t0ll" localSheetId="5">#REF!</definedName>
    <definedName name="t0ll">#REF!</definedName>
    <definedName name="talaganamana_999" localSheetId="46">#REF!</definedName>
    <definedName name="talaganamana_999" localSheetId="40">#REF!</definedName>
    <definedName name="talaganamana_999" localSheetId="47">#REF!</definedName>
    <definedName name="talaganamana_999" localSheetId="41">#REF!</definedName>
    <definedName name="talaganamana_999" localSheetId="48">#REF!</definedName>
    <definedName name="talaganamana_999" localSheetId="42">#REF!</definedName>
    <definedName name="talaganamana_999" localSheetId="49">#REF!</definedName>
    <definedName name="talaganamana_999" localSheetId="43">#REF!</definedName>
    <definedName name="talaganamana_999" localSheetId="50">#REF!</definedName>
    <definedName name="talaganamana_999" localSheetId="44">#REF!</definedName>
    <definedName name="talaganamana_999" localSheetId="19">#REF!</definedName>
    <definedName name="talaganamana_999" localSheetId="26">#REF!</definedName>
    <definedName name="talaganamana_999" localSheetId="20">#REF!</definedName>
    <definedName name="talaganamana_999" localSheetId="27">#REF!</definedName>
    <definedName name="talaganamana_999" localSheetId="21">#REF!</definedName>
    <definedName name="talaganamana_999" localSheetId="28">#REF!</definedName>
    <definedName name="talaganamana_999" localSheetId="22">#REF!</definedName>
    <definedName name="talaganamana_999" localSheetId="29">#REF!</definedName>
    <definedName name="talaganamana_999" localSheetId="23">#REF!</definedName>
    <definedName name="talaganamana_999" localSheetId="12">#REF!</definedName>
    <definedName name="talaganamana_999" localSheetId="6">#REF!</definedName>
    <definedName name="talaganamana_999" localSheetId="13">#REF!</definedName>
    <definedName name="talaganamana_999" localSheetId="7">#REF!</definedName>
    <definedName name="talaganamana_999" localSheetId="14">#REF!</definedName>
    <definedName name="talaganamana_999" localSheetId="8">#REF!</definedName>
    <definedName name="talaganamana_999" localSheetId="15">#REF!</definedName>
    <definedName name="talaganamana_999" localSheetId="9">#REF!</definedName>
    <definedName name="talaganamana_999" localSheetId="17">#REF!</definedName>
    <definedName name="talaganamana_999" localSheetId="11">#REF!</definedName>
    <definedName name="talaganamana_999" localSheetId="16">#REF!</definedName>
    <definedName name="talaganamana_999" localSheetId="10">#REF!</definedName>
    <definedName name="talaganamana_999" localSheetId="2">#REF!</definedName>
    <definedName name="talaganamana_999" localSheetId="37">#REF!</definedName>
    <definedName name="talaganamana_999" localSheetId="32">#REF!</definedName>
    <definedName name="talaganamana_999" localSheetId="33">#REF!</definedName>
    <definedName name="talaganamana_999" localSheetId="39">#REF!</definedName>
    <definedName name="talaganamana_999" localSheetId="34">#REF!</definedName>
    <definedName name="talaganamana_999" localSheetId="5">#REF!</definedName>
    <definedName name="talaganamana_999">#REF!</definedName>
    <definedName name="TinaBacud" localSheetId="46">#REF!</definedName>
    <definedName name="TinaBacud" localSheetId="40">#REF!</definedName>
    <definedName name="TinaBacud" localSheetId="47">#REF!</definedName>
    <definedName name="TinaBacud" localSheetId="41">#REF!</definedName>
    <definedName name="TinaBacud" localSheetId="48">#REF!</definedName>
    <definedName name="TinaBacud" localSheetId="42">#REF!</definedName>
    <definedName name="TinaBacud" localSheetId="49">#REF!</definedName>
    <definedName name="TinaBacud" localSheetId="43">#REF!</definedName>
    <definedName name="TinaBacud" localSheetId="50">#REF!</definedName>
    <definedName name="TinaBacud" localSheetId="44">#REF!</definedName>
    <definedName name="TinaBacud" localSheetId="24">#REF!</definedName>
    <definedName name="TinaBacud" localSheetId="25">#REF!</definedName>
    <definedName name="TinaBacud" localSheetId="19">#REF!</definedName>
    <definedName name="TinaBacud" localSheetId="26">#REF!</definedName>
    <definedName name="TinaBacud" localSheetId="20">#REF!</definedName>
    <definedName name="TinaBacud" localSheetId="27">#REF!</definedName>
    <definedName name="TinaBacud" localSheetId="21">#REF!</definedName>
    <definedName name="TinaBacud" localSheetId="28">#REF!</definedName>
    <definedName name="TinaBacud" localSheetId="22">#REF!</definedName>
    <definedName name="TinaBacud" localSheetId="29">#REF!</definedName>
    <definedName name="TinaBacud" localSheetId="23">#REF!</definedName>
    <definedName name="TinaBacud" localSheetId="12">#REF!</definedName>
    <definedName name="TinaBacud" localSheetId="6">#REF!</definedName>
    <definedName name="TinaBacud" localSheetId="13">#REF!</definedName>
    <definedName name="TinaBacud" localSheetId="7">#REF!</definedName>
    <definedName name="TinaBacud" localSheetId="14">#REF!</definedName>
    <definedName name="TinaBacud" localSheetId="8">#REF!</definedName>
    <definedName name="TinaBacud" localSheetId="15">#REF!</definedName>
    <definedName name="TinaBacud" localSheetId="9">#REF!</definedName>
    <definedName name="TinaBacud" localSheetId="17">#REF!</definedName>
    <definedName name="TinaBacud" localSheetId="11">#REF!</definedName>
    <definedName name="TinaBacud" localSheetId="16">#REF!</definedName>
    <definedName name="TinaBacud" localSheetId="10">#REF!</definedName>
    <definedName name="TinaBacud" localSheetId="2">#REF!</definedName>
    <definedName name="TinaBacud" localSheetId="37">#REF!</definedName>
    <definedName name="TinaBacud" localSheetId="32">#REF!</definedName>
    <definedName name="TinaBacud" localSheetId="33">#REF!</definedName>
    <definedName name="TinaBacud" localSheetId="39">#REF!</definedName>
    <definedName name="TinaBacud" localSheetId="34">#REF!</definedName>
    <definedName name="TinaBacud" localSheetId="5">#REF!</definedName>
    <definedName name="TinaBacud">#REF!</definedName>
    <definedName name="trip" localSheetId="12">#REF!</definedName>
    <definedName name="trip" localSheetId="13">#REF!</definedName>
    <definedName name="trip" localSheetId="7">#REF!</definedName>
    <definedName name="trip" localSheetId="14">#REF!</definedName>
    <definedName name="trip" localSheetId="8">#REF!</definedName>
    <definedName name="trip" localSheetId="15">#REF!</definedName>
    <definedName name="trip" localSheetId="9">#REF!</definedName>
    <definedName name="trip" localSheetId="17">#REF!</definedName>
    <definedName name="trip" localSheetId="11">#REF!</definedName>
    <definedName name="trip" localSheetId="16">#REF!</definedName>
    <definedName name="trip" localSheetId="10">#REF!</definedName>
    <definedName name="trip" localSheetId="2">#REF!</definedName>
    <definedName name="trip">#REF!</definedName>
    <definedName name="tttttt">[3]CRITERIA1!$B$19</definedName>
    <definedName name="tttttt_12">[4]CRITERIA1!$B$19</definedName>
    <definedName name="U" localSheetId="46">#REF!</definedName>
    <definedName name="U" localSheetId="40">#REF!</definedName>
    <definedName name="U" localSheetId="47">#REF!</definedName>
    <definedName name="U" localSheetId="41">#REF!</definedName>
    <definedName name="U" localSheetId="48">#REF!</definedName>
    <definedName name="U" localSheetId="42">#REF!</definedName>
    <definedName name="U" localSheetId="49">#REF!</definedName>
    <definedName name="U" localSheetId="43">#REF!</definedName>
    <definedName name="U" localSheetId="50">#REF!</definedName>
    <definedName name="U" localSheetId="44">#REF!</definedName>
    <definedName name="U" localSheetId="24">#REF!</definedName>
    <definedName name="U" localSheetId="25">#REF!</definedName>
    <definedName name="U" localSheetId="19">#REF!</definedName>
    <definedName name="U" localSheetId="26">#REF!</definedName>
    <definedName name="U" localSheetId="20">#REF!</definedName>
    <definedName name="U" localSheetId="27">#REF!</definedName>
    <definedName name="U" localSheetId="21">#REF!</definedName>
    <definedName name="U" localSheetId="28">#REF!</definedName>
    <definedName name="U" localSheetId="22">#REF!</definedName>
    <definedName name="U" localSheetId="29">#REF!</definedName>
    <definedName name="U" localSheetId="23">#REF!</definedName>
    <definedName name="U" localSheetId="12">#REF!</definedName>
    <definedName name="U" localSheetId="6">#REF!</definedName>
    <definedName name="U" localSheetId="13">#REF!</definedName>
    <definedName name="U" localSheetId="7">#REF!</definedName>
    <definedName name="U" localSheetId="14">#REF!</definedName>
    <definedName name="U" localSheetId="8">#REF!</definedName>
    <definedName name="U" localSheetId="15">#REF!</definedName>
    <definedName name="U" localSheetId="9">#REF!</definedName>
    <definedName name="U" localSheetId="17">#REF!</definedName>
    <definedName name="U" localSheetId="11">#REF!</definedName>
    <definedName name="U" localSheetId="16">#REF!</definedName>
    <definedName name="U" localSheetId="10">#REF!</definedName>
    <definedName name="U" localSheetId="2">#REF!</definedName>
    <definedName name="U" localSheetId="37">#REF!</definedName>
    <definedName name="U" localSheetId="32">#REF!</definedName>
    <definedName name="U" localSheetId="33">#REF!</definedName>
    <definedName name="U" localSheetId="39">#REF!</definedName>
    <definedName name="U" localSheetId="34">#REF!</definedName>
    <definedName name="U" localSheetId="5">#REF!</definedName>
    <definedName name="U">#REF!</definedName>
    <definedName name="upm" localSheetId="2">'[35]Take-Up'!$B$5</definedName>
    <definedName name="upm">'[36]Take-Up'!$B$5</definedName>
    <definedName name="upm_1" localSheetId="2">'[35]Take-Up'!$B$5</definedName>
    <definedName name="upm_1">'[36]Take-Up'!$B$5</definedName>
    <definedName name="Urban_2007" localSheetId="12">#REF!</definedName>
    <definedName name="Urban_2007" localSheetId="13">#REF!</definedName>
    <definedName name="Urban_2007" localSheetId="7">#REF!</definedName>
    <definedName name="Urban_2007" localSheetId="14">#REF!</definedName>
    <definedName name="Urban_2007" localSheetId="8">#REF!</definedName>
    <definedName name="Urban_2007" localSheetId="15">#REF!</definedName>
    <definedName name="Urban_2007" localSheetId="9">#REF!</definedName>
    <definedName name="Urban_2007" localSheetId="17">#REF!</definedName>
    <definedName name="Urban_2007" localSheetId="11">#REF!</definedName>
    <definedName name="Urban_2007" localSheetId="16">#REF!</definedName>
    <definedName name="Urban_2007" localSheetId="10">#REF!</definedName>
    <definedName name="Urban_2007" localSheetId="2">#REF!</definedName>
    <definedName name="Urban_2007">#REF!</definedName>
    <definedName name="Urban_2008" localSheetId="12">#REF!</definedName>
    <definedName name="Urban_2008" localSheetId="13">#REF!</definedName>
    <definedName name="Urban_2008" localSheetId="7">#REF!</definedName>
    <definedName name="Urban_2008" localSheetId="14">#REF!</definedName>
    <definedName name="Urban_2008" localSheetId="8">#REF!</definedName>
    <definedName name="Urban_2008" localSheetId="15">#REF!</definedName>
    <definedName name="Urban_2008" localSheetId="9">#REF!</definedName>
    <definedName name="Urban_2008" localSheetId="17">#REF!</definedName>
    <definedName name="Urban_2008" localSheetId="11">#REF!</definedName>
    <definedName name="Urban_2008" localSheetId="16">#REF!</definedName>
    <definedName name="Urban_2008" localSheetId="10">#REF!</definedName>
    <definedName name="Urban_2008" localSheetId="2">#REF!</definedName>
    <definedName name="Urban_2008">#REF!</definedName>
    <definedName name="Urban_annual" localSheetId="12">#REF!</definedName>
    <definedName name="Urban_annual" localSheetId="13">#REF!</definedName>
    <definedName name="Urban_annual" localSheetId="7">#REF!</definedName>
    <definedName name="Urban_annual" localSheetId="14">#REF!</definedName>
    <definedName name="Urban_annual" localSheetId="8">#REF!</definedName>
    <definedName name="Urban_annual" localSheetId="15">#REF!</definedName>
    <definedName name="Urban_annual" localSheetId="9">#REF!</definedName>
    <definedName name="Urban_annual" localSheetId="17">#REF!</definedName>
    <definedName name="Urban_annual" localSheetId="11">#REF!</definedName>
    <definedName name="Urban_annual" localSheetId="16">#REF!</definedName>
    <definedName name="Urban_annual" localSheetId="10">#REF!</definedName>
    <definedName name="Urban_annual" localSheetId="2">#REF!</definedName>
    <definedName name="Urban_annual">#REF!</definedName>
    <definedName name="uuuu_12">[4]CRITERIA3!$B$13</definedName>
    <definedName name="uuuuu">[3]CRITERIA2!$B$19</definedName>
    <definedName name="uuuuu_12">[4]CRITERIA2!$B$19</definedName>
    <definedName name="V" localSheetId="46">#REF!</definedName>
    <definedName name="V" localSheetId="40">#REF!</definedName>
    <definedName name="V" localSheetId="47">#REF!</definedName>
    <definedName name="V" localSheetId="41">#REF!</definedName>
    <definedName name="V" localSheetId="48">#REF!</definedName>
    <definedName name="V" localSheetId="42">#REF!</definedName>
    <definedName name="V" localSheetId="49">#REF!</definedName>
    <definedName name="V" localSheetId="43">#REF!</definedName>
    <definedName name="V" localSheetId="50">#REF!</definedName>
    <definedName name="V" localSheetId="44">#REF!</definedName>
    <definedName name="V" localSheetId="24">#REF!</definedName>
    <definedName name="V" localSheetId="25">#REF!</definedName>
    <definedName name="V" localSheetId="19">#REF!</definedName>
    <definedName name="V" localSheetId="26">#REF!</definedName>
    <definedName name="V" localSheetId="20">#REF!</definedName>
    <definedName name="V" localSheetId="27">#REF!</definedName>
    <definedName name="V" localSheetId="21">#REF!</definedName>
    <definedName name="V" localSheetId="28">#REF!</definedName>
    <definedName name="V" localSheetId="22">#REF!</definedName>
    <definedName name="V" localSheetId="29">#REF!</definedName>
    <definedName name="V" localSheetId="23">#REF!</definedName>
    <definedName name="V" localSheetId="12">#REF!</definedName>
    <definedName name="V" localSheetId="6">#REF!</definedName>
    <definedName name="V" localSheetId="13">#REF!</definedName>
    <definedName name="V" localSheetId="7">#REF!</definedName>
    <definedName name="V" localSheetId="14">#REF!</definedName>
    <definedName name="V" localSheetId="8">#REF!</definedName>
    <definedName name="V" localSheetId="15">#REF!</definedName>
    <definedName name="V" localSheetId="9">#REF!</definedName>
    <definedName name="V" localSheetId="17">#REF!</definedName>
    <definedName name="V" localSheetId="11">#REF!</definedName>
    <definedName name="V" localSheetId="16">#REF!</definedName>
    <definedName name="V" localSheetId="10">#REF!</definedName>
    <definedName name="V" localSheetId="2">#REF!</definedName>
    <definedName name="V" localSheetId="37">#REF!</definedName>
    <definedName name="V" localSheetId="32">#REF!</definedName>
    <definedName name="V" localSheetId="33">#REF!</definedName>
    <definedName name="V" localSheetId="39">#REF!</definedName>
    <definedName name="V" localSheetId="34">#REF!</definedName>
    <definedName name="V" localSheetId="5">#REF!</definedName>
    <definedName name="V">#REF!</definedName>
    <definedName name="vjkz">'[5]tax-ss'!$R$7:$R$37</definedName>
    <definedName name="vrhfruhfrui_111" localSheetId="46">#REF!</definedName>
    <definedName name="vrhfruhfrui_111" localSheetId="40">#REF!</definedName>
    <definedName name="vrhfruhfrui_111" localSheetId="47">#REF!</definedName>
    <definedName name="vrhfruhfrui_111" localSheetId="41">#REF!</definedName>
    <definedName name="vrhfruhfrui_111" localSheetId="48">#REF!</definedName>
    <definedName name="vrhfruhfrui_111" localSheetId="42">#REF!</definedName>
    <definedName name="vrhfruhfrui_111" localSheetId="49">#REF!</definedName>
    <definedName name="vrhfruhfrui_111" localSheetId="43">#REF!</definedName>
    <definedName name="vrhfruhfrui_111" localSheetId="50">#REF!</definedName>
    <definedName name="vrhfruhfrui_111" localSheetId="44">#REF!</definedName>
    <definedName name="vrhfruhfrui_111" localSheetId="24">#REF!</definedName>
    <definedName name="vrhfruhfrui_111" localSheetId="25">#REF!</definedName>
    <definedName name="vrhfruhfrui_111" localSheetId="19">#REF!</definedName>
    <definedName name="vrhfruhfrui_111" localSheetId="26">#REF!</definedName>
    <definedName name="vrhfruhfrui_111" localSheetId="20">#REF!</definedName>
    <definedName name="vrhfruhfrui_111" localSheetId="27">#REF!</definedName>
    <definedName name="vrhfruhfrui_111" localSheetId="21">#REF!</definedName>
    <definedName name="vrhfruhfrui_111" localSheetId="28">#REF!</definedName>
    <definedName name="vrhfruhfrui_111" localSheetId="22">#REF!</definedName>
    <definedName name="vrhfruhfrui_111" localSheetId="29">#REF!</definedName>
    <definedName name="vrhfruhfrui_111" localSheetId="23">#REF!</definedName>
    <definedName name="vrhfruhfrui_111" localSheetId="12">#REF!</definedName>
    <definedName name="vrhfruhfrui_111" localSheetId="6">#REF!</definedName>
    <definedName name="vrhfruhfrui_111" localSheetId="13">#REF!</definedName>
    <definedName name="vrhfruhfrui_111" localSheetId="7">#REF!</definedName>
    <definedName name="vrhfruhfrui_111" localSheetId="14">#REF!</definedName>
    <definedName name="vrhfruhfrui_111" localSheetId="8">#REF!</definedName>
    <definedName name="vrhfruhfrui_111" localSheetId="15">#REF!</definedName>
    <definedName name="vrhfruhfrui_111" localSheetId="9">#REF!</definedName>
    <definedName name="vrhfruhfrui_111" localSheetId="17">#REF!</definedName>
    <definedName name="vrhfruhfrui_111" localSheetId="11">#REF!</definedName>
    <definedName name="vrhfruhfrui_111" localSheetId="16">#REF!</definedName>
    <definedName name="vrhfruhfrui_111" localSheetId="10">#REF!</definedName>
    <definedName name="vrhfruhfrui_111" localSheetId="2">#REF!</definedName>
    <definedName name="vrhfruhfrui_111" localSheetId="37">#REF!</definedName>
    <definedName name="vrhfruhfrui_111" localSheetId="32">#REF!</definedName>
    <definedName name="vrhfruhfrui_111" localSheetId="33">#REF!</definedName>
    <definedName name="vrhfruhfrui_111" localSheetId="39">#REF!</definedName>
    <definedName name="vrhfruhfrui_111" localSheetId="34">#REF!</definedName>
    <definedName name="vrhfruhfrui_111" localSheetId="5">#REF!</definedName>
    <definedName name="vrhfruhfrui_111">#REF!</definedName>
    <definedName name="vsr">'[37]lot summary'!$F$1:$J$65536</definedName>
    <definedName name="vvvvv_12">[4]CRITERIA3!$B$19</definedName>
    <definedName name="W" localSheetId="46">#REF!</definedName>
    <definedName name="W" localSheetId="40">#REF!</definedName>
    <definedName name="W" localSheetId="47">#REF!</definedName>
    <definedName name="W" localSheetId="41">#REF!</definedName>
    <definedName name="W" localSheetId="48">#REF!</definedName>
    <definedName name="W" localSheetId="42">#REF!</definedName>
    <definedName name="W" localSheetId="49">#REF!</definedName>
    <definedName name="W" localSheetId="43">#REF!</definedName>
    <definedName name="W" localSheetId="50">#REF!</definedName>
    <definedName name="W" localSheetId="44">#REF!</definedName>
    <definedName name="W" localSheetId="24">#REF!</definedName>
    <definedName name="W" localSheetId="25">#REF!</definedName>
    <definedName name="W" localSheetId="19">#REF!</definedName>
    <definedName name="W" localSheetId="26">#REF!</definedName>
    <definedName name="W" localSheetId="20">#REF!</definedName>
    <definedName name="W" localSheetId="27">#REF!</definedName>
    <definedName name="W" localSheetId="21">#REF!</definedName>
    <definedName name="W" localSheetId="28">#REF!</definedName>
    <definedName name="W" localSheetId="22">#REF!</definedName>
    <definedName name="W" localSheetId="29">#REF!</definedName>
    <definedName name="W" localSheetId="23">#REF!</definedName>
    <definedName name="W" localSheetId="12">#REF!</definedName>
    <definedName name="W" localSheetId="6">#REF!</definedName>
    <definedName name="W" localSheetId="13">#REF!</definedName>
    <definedName name="W" localSheetId="7">#REF!</definedName>
    <definedName name="W" localSheetId="14">#REF!</definedName>
    <definedName name="W" localSheetId="8">#REF!</definedName>
    <definedName name="W" localSheetId="15">#REF!</definedName>
    <definedName name="W" localSheetId="9">#REF!</definedName>
    <definedName name="W" localSheetId="17">#REF!</definedName>
    <definedName name="W" localSheetId="11">#REF!</definedName>
    <definedName name="W" localSheetId="16">#REF!</definedName>
    <definedName name="W" localSheetId="10">#REF!</definedName>
    <definedName name="W" localSheetId="2">#REF!</definedName>
    <definedName name="W" localSheetId="37">#REF!</definedName>
    <definedName name="W" localSheetId="32">#REF!</definedName>
    <definedName name="W" localSheetId="33">#REF!</definedName>
    <definedName name="W" localSheetId="39">#REF!</definedName>
    <definedName name="W" localSheetId="34">#REF!</definedName>
    <definedName name="W" localSheetId="5">#REF!</definedName>
    <definedName name="W">#REF!</definedName>
    <definedName name="w23w2" localSheetId="46">#REF!</definedName>
    <definedName name="w23w2" localSheetId="40">#REF!</definedName>
    <definedName name="w23w2" localSheetId="47">#REF!</definedName>
    <definedName name="w23w2" localSheetId="41">#REF!</definedName>
    <definedName name="w23w2" localSheetId="48">#REF!</definedName>
    <definedName name="w23w2" localSheetId="42">#REF!</definedName>
    <definedName name="w23w2" localSheetId="49">#REF!</definedName>
    <definedName name="w23w2" localSheetId="43">#REF!</definedName>
    <definedName name="w23w2" localSheetId="50">#REF!</definedName>
    <definedName name="w23w2" localSheetId="44">#REF!</definedName>
    <definedName name="w23w2" localSheetId="24">#REF!</definedName>
    <definedName name="w23w2" localSheetId="25">#REF!</definedName>
    <definedName name="w23w2" localSheetId="19">#REF!</definedName>
    <definedName name="w23w2" localSheetId="26">#REF!</definedName>
    <definedName name="w23w2" localSheetId="20">#REF!</definedName>
    <definedName name="w23w2" localSheetId="27">#REF!</definedName>
    <definedName name="w23w2" localSheetId="21">#REF!</definedName>
    <definedName name="w23w2" localSheetId="28">#REF!</definedName>
    <definedName name="w23w2" localSheetId="22">#REF!</definedName>
    <definedName name="w23w2" localSheetId="29">#REF!</definedName>
    <definedName name="w23w2" localSheetId="23">#REF!</definedName>
    <definedName name="w23w2" localSheetId="12">#REF!</definedName>
    <definedName name="w23w2" localSheetId="6">#REF!</definedName>
    <definedName name="w23w2" localSheetId="13">#REF!</definedName>
    <definedName name="w23w2" localSheetId="7">#REF!</definedName>
    <definedName name="w23w2" localSheetId="14">#REF!</definedName>
    <definedName name="w23w2" localSheetId="8">#REF!</definedName>
    <definedName name="w23w2" localSheetId="15">#REF!</definedName>
    <definedName name="w23w2" localSheetId="9">#REF!</definedName>
    <definedName name="w23w2" localSheetId="17">#REF!</definedName>
    <definedName name="w23w2" localSheetId="11">#REF!</definedName>
    <definedName name="w23w2" localSheetId="16">#REF!</definedName>
    <definedName name="w23w2" localSheetId="10">#REF!</definedName>
    <definedName name="w23w2" localSheetId="2">#REF!</definedName>
    <definedName name="w23w2" localSheetId="37">#REF!</definedName>
    <definedName name="w23w2" localSheetId="32">#REF!</definedName>
    <definedName name="w23w2" localSheetId="33">#REF!</definedName>
    <definedName name="w23w2" localSheetId="39">#REF!</definedName>
    <definedName name="w23w2" localSheetId="34">#REF!</definedName>
    <definedName name="w23w2" localSheetId="5">#REF!</definedName>
    <definedName name="w23w2">#REF!</definedName>
    <definedName name="WLP" localSheetId="46">#REF!</definedName>
    <definedName name="WLP" localSheetId="40">#REF!</definedName>
    <definedName name="WLP" localSheetId="47">#REF!</definedName>
    <definedName name="WLP" localSheetId="41">#REF!</definedName>
    <definedName name="WLP" localSheetId="48">#REF!</definedName>
    <definedName name="WLP" localSheetId="42">#REF!</definedName>
    <definedName name="WLP" localSheetId="49">#REF!</definedName>
    <definedName name="WLP" localSheetId="43">#REF!</definedName>
    <definedName name="WLP" localSheetId="50">#REF!</definedName>
    <definedName name="WLP" localSheetId="44">#REF!</definedName>
    <definedName name="WLP" localSheetId="24">#REF!</definedName>
    <definedName name="WLP" localSheetId="25">#REF!</definedName>
    <definedName name="WLP" localSheetId="19">#REF!</definedName>
    <definedName name="WLP" localSheetId="26">#REF!</definedName>
    <definedName name="WLP" localSheetId="20">#REF!</definedName>
    <definedName name="WLP" localSheetId="27">#REF!</definedName>
    <definedName name="WLP" localSheetId="21">#REF!</definedName>
    <definedName name="WLP" localSheetId="28">#REF!</definedName>
    <definedName name="WLP" localSheetId="22">#REF!</definedName>
    <definedName name="WLP" localSheetId="29">#REF!</definedName>
    <definedName name="WLP" localSheetId="23">#REF!</definedName>
    <definedName name="WLP" localSheetId="12">#REF!</definedName>
    <definedName name="WLP" localSheetId="6">#REF!</definedName>
    <definedName name="WLP" localSheetId="13">#REF!</definedName>
    <definedName name="WLP" localSheetId="7">#REF!</definedName>
    <definedName name="WLP" localSheetId="14">#REF!</definedName>
    <definedName name="WLP" localSheetId="8">#REF!</definedName>
    <definedName name="WLP" localSheetId="15">#REF!</definedName>
    <definedName name="WLP" localSheetId="9">#REF!</definedName>
    <definedName name="WLP" localSheetId="17">#REF!</definedName>
    <definedName name="WLP" localSheetId="11">#REF!</definedName>
    <definedName name="WLP" localSheetId="16">#REF!</definedName>
    <definedName name="WLP" localSheetId="10">#REF!</definedName>
    <definedName name="WLP" localSheetId="2">#REF!</definedName>
    <definedName name="WLP" localSheetId="37">#REF!</definedName>
    <definedName name="WLP" localSheetId="32">#REF!</definedName>
    <definedName name="WLP" localSheetId="33">#REF!</definedName>
    <definedName name="WLP" localSheetId="39">#REF!</definedName>
    <definedName name="WLP" localSheetId="34">#REF!</definedName>
    <definedName name="WLP" localSheetId="5">#REF!</definedName>
    <definedName name="WLP">#REF!</definedName>
    <definedName name="wpl_12">[8]CRITERIA3!$B$15</definedName>
    <definedName name="wps">'[38]FF-6'!$A$5:$K$9</definedName>
    <definedName name="wpt">[10]CRITERIA3!$F$2</definedName>
    <definedName name="wpt_12">[8]CRITERIA3!$F$2</definedName>
    <definedName name="wr">'[33]0100'!$K$14:$K$106</definedName>
    <definedName name="X" localSheetId="46">#REF!</definedName>
    <definedName name="X" localSheetId="40">#REF!</definedName>
    <definedName name="X" localSheetId="47">#REF!</definedName>
    <definedName name="X" localSheetId="41">#REF!</definedName>
    <definedName name="X" localSheetId="48">#REF!</definedName>
    <definedName name="X" localSheetId="42">#REF!</definedName>
    <definedName name="X" localSheetId="49">#REF!</definedName>
    <definedName name="X" localSheetId="43">#REF!</definedName>
    <definedName name="X" localSheetId="50">#REF!</definedName>
    <definedName name="X" localSheetId="44">#REF!</definedName>
    <definedName name="X" localSheetId="24">#REF!</definedName>
    <definedName name="X" localSheetId="25">#REF!</definedName>
    <definedName name="X" localSheetId="19">#REF!</definedName>
    <definedName name="X" localSheetId="26">#REF!</definedName>
    <definedName name="X" localSheetId="20">#REF!</definedName>
    <definedName name="X" localSheetId="27">#REF!</definedName>
    <definedName name="X" localSheetId="21">#REF!</definedName>
    <definedName name="X" localSheetId="28">#REF!</definedName>
    <definedName name="X" localSheetId="22">#REF!</definedName>
    <definedName name="X" localSheetId="29">#REF!</definedName>
    <definedName name="X" localSheetId="23">#REF!</definedName>
    <definedName name="X" localSheetId="12">#REF!</definedName>
    <definedName name="X" localSheetId="6">#REF!</definedName>
    <definedName name="X" localSheetId="13">#REF!</definedName>
    <definedName name="X" localSheetId="7">#REF!</definedName>
    <definedName name="X" localSheetId="14">#REF!</definedName>
    <definedName name="X" localSheetId="8">#REF!</definedName>
    <definedName name="X" localSheetId="15">#REF!</definedName>
    <definedName name="X" localSheetId="9">#REF!</definedName>
    <definedName name="X" localSheetId="17">#REF!</definedName>
    <definedName name="X" localSheetId="11">#REF!</definedName>
    <definedName name="X" localSheetId="16">#REF!</definedName>
    <definedName name="X" localSheetId="10">#REF!</definedName>
    <definedName name="X" localSheetId="2">#REF!</definedName>
    <definedName name="X" localSheetId="37">#REF!</definedName>
    <definedName name="X" localSheetId="32">#REF!</definedName>
    <definedName name="X" localSheetId="33">#REF!</definedName>
    <definedName name="X" localSheetId="39">#REF!</definedName>
    <definedName name="X" localSheetId="34">#REF!</definedName>
    <definedName name="X" localSheetId="5">#REF!</definedName>
    <definedName name="X">#REF!</definedName>
    <definedName name="xavier" localSheetId="46">#REF!</definedName>
    <definedName name="xavier" localSheetId="40">#REF!</definedName>
    <definedName name="xavier" localSheetId="47">#REF!</definedName>
    <definedName name="xavier" localSheetId="41">#REF!</definedName>
    <definedName name="xavier" localSheetId="48">#REF!</definedName>
    <definedName name="xavier" localSheetId="42">#REF!</definedName>
    <definedName name="xavier" localSheetId="49">#REF!</definedName>
    <definedName name="xavier" localSheetId="43">#REF!</definedName>
    <definedName name="xavier" localSheetId="50">#REF!</definedName>
    <definedName name="xavier" localSheetId="44">#REF!</definedName>
    <definedName name="xavier" localSheetId="24">#REF!</definedName>
    <definedName name="xavier" localSheetId="25">#REF!</definedName>
    <definedName name="xavier" localSheetId="19">#REF!</definedName>
    <definedName name="xavier" localSheetId="26">#REF!</definedName>
    <definedName name="xavier" localSheetId="20">#REF!</definedName>
    <definedName name="xavier" localSheetId="27">#REF!</definedName>
    <definedName name="xavier" localSheetId="21">#REF!</definedName>
    <definedName name="xavier" localSheetId="28">#REF!</definedName>
    <definedName name="xavier" localSheetId="22">#REF!</definedName>
    <definedName name="xavier" localSheetId="29">#REF!</definedName>
    <definedName name="xavier" localSheetId="23">#REF!</definedName>
    <definedName name="xavier" localSheetId="12">#REF!</definedName>
    <definedName name="xavier" localSheetId="6">#REF!</definedName>
    <definedName name="xavier" localSheetId="13">#REF!</definedName>
    <definedName name="xavier" localSheetId="7">#REF!</definedName>
    <definedName name="xavier" localSheetId="14">#REF!</definedName>
    <definedName name="xavier" localSheetId="8">#REF!</definedName>
    <definedName name="xavier" localSheetId="15">#REF!</definedName>
    <definedName name="xavier" localSheetId="9">#REF!</definedName>
    <definedName name="xavier" localSheetId="17">#REF!</definedName>
    <definedName name="xavier" localSheetId="11">#REF!</definedName>
    <definedName name="xavier" localSheetId="16">#REF!</definedName>
    <definedName name="xavier" localSheetId="10">#REF!</definedName>
    <definedName name="xavier" localSheetId="2">#REF!</definedName>
    <definedName name="xavier" localSheetId="37">#REF!</definedName>
    <definedName name="xavier" localSheetId="32">#REF!</definedName>
    <definedName name="xavier" localSheetId="33">#REF!</definedName>
    <definedName name="xavier" localSheetId="39">#REF!</definedName>
    <definedName name="xavier" localSheetId="34">#REF!</definedName>
    <definedName name="xavier" localSheetId="5">#REF!</definedName>
    <definedName name="xavier">#REF!</definedName>
    <definedName name="XRs" localSheetId="46">#REF!</definedName>
    <definedName name="XRs" localSheetId="40">#REF!</definedName>
    <definedName name="XRs" localSheetId="47">#REF!</definedName>
    <definedName name="XRs" localSheetId="41">#REF!</definedName>
    <definedName name="XRs" localSheetId="48">#REF!</definedName>
    <definedName name="XRs" localSheetId="42">#REF!</definedName>
    <definedName name="XRs" localSheetId="49">#REF!</definedName>
    <definedName name="XRs" localSheetId="43">#REF!</definedName>
    <definedName name="XRs" localSheetId="50">#REF!</definedName>
    <definedName name="XRs" localSheetId="44">#REF!</definedName>
    <definedName name="XRs" localSheetId="24">#REF!</definedName>
    <definedName name="XRs" localSheetId="25">#REF!</definedName>
    <definedName name="XRs" localSheetId="19">#REF!</definedName>
    <definedName name="XRs" localSheetId="26">#REF!</definedName>
    <definedName name="XRs" localSheetId="20">#REF!</definedName>
    <definedName name="XRs" localSheetId="27">#REF!</definedName>
    <definedName name="XRs" localSheetId="21">#REF!</definedName>
    <definedName name="XRs" localSheetId="28">#REF!</definedName>
    <definedName name="XRs" localSheetId="22">#REF!</definedName>
    <definedName name="XRs" localSheetId="29">#REF!</definedName>
    <definedName name="XRs" localSheetId="23">#REF!</definedName>
    <definedName name="XRs" localSheetId="12">#REF!</definedName>
    <definedName name="XRs" localSheetId="6">#REF!</definedName>
    <definedName name="XRs" localSheetId="13">#REF!</definedName>
    <definedName name="XRs" localSheetId="7">#REF!</definedName>
    <definedName name="XRs" localSheetId="14">#REF!</definedName>
    <definedName name="XRs" localSheetId="8">#REF!</definedName>
    <definedName name="XRs" localSheetId="15">#REF!</definedName>
    <definedName name="XRs" localSheetId="9">#REF!</definedName>
    <definedName name="XRs" localSheetId="17">#REF!</definedName>
    <definedName name="XRs" localSheetId="11">#REF!</definedName>
    <definedName name="XRs" localSheetId="16">#REF!</definedName>
    <definedName name="XRs" localSheetId="10">#REF!</definedName>
    <definedName name="XRs" localSheetId="2">#REF!</definedName>
    <definedName name="XRs" localSheetId="37">#REF!</definedName>
    <definedName name="XRs" localSheetId="32">#REF!</definedName>
    <definedName name="XRs" localSheetId="33">#REF!</definedName>
    <definedName name="XRs" localSheetId="39">#REF!</definedName>
    <definedName name="XRs" localSheetId="34">#REF!</definedName>
    <definedName name="XRs" localSheetId="5">#REF!</definedName>
    <definedName name="XRs">#REF!</definedName>
    <definedName name="xxxx_12">[4]CRITERIA3!$B$21</definedName>
    <definedName name="xzzzz." localSheetId="46">#REF!</definedName>
    <definedName name="xzzzz." localSheetId="40">#REF!</definedName>
    <definedName name="xzzzz." localSheetId="47">#REF!</definedName>
    <definedName name="xzzzz." localSheetId="41">#REF!</definedName>
    <definedName name="xzzzz." localSheetId="48">#REF!</definedName>
    <definedName name="xzzzz." localSheetId="42">#REF!</definedName>
    <definedName name="xzzzz." localSheetId="49">#REF!</definedName>
    <definedName name="xzzzz." localSheetId="43">#REF!</definedName>
    <definedName name="xzzzz." localSheetId="50">#REF!</definedName>
    <definedName name="xzzzz." localSheetId="44">#REF!</definedName>
    <definedName name="xzzzz." localSheetId="24">#REF!</definedName>
    <definedName name="xzzzz." localSheetId="25">#REF!</definedName>
    <definedName name="xzzzz." localSheetId="19">#REF!</definedName>
    <definedName name="xzzzz." localSheetId="26">#REF!</definedName>
    <definedName name="xzzzz." localSheetId="20">#REF!</definedName>
    <definedName name="xzzzz." localSheetId="27">#REF!</definedName>
    <definedName name="xzzzz." localSheetId="21">#REF!</definedName>
    <definedName name="xzzzz." localSheetId="28">#REF!</definedName>
    <definedName name="xzzzz." localSheetId="22">#REF!</definedName>
    <definedName name="xzzzz." localSheetId="29">#REF!</definedName>
    <definedName name="xzzzz." localSheetId="23">#REF!</definedName>
    <definedName name="xzzzz." localSheetId="12">#REF!</definedName>
    <definedName name="xzzzz." localSheetId="6">#REF!</definedName>
    <definedName name="xzzzz." localSheetId="13">#REF!</definedName>
    <definedName name="xzzzz." localSheetId="7">#REF!</definedName>
    <definedName name="xzzzz." localSheetId="14">#REF!</definedName>
    <definedName name="xzzzz." localSheetId="8">#REF!</definedName>
    <definedName name="xzzzz." localSheetId="15">#REF!</definedName>
    <definedName name="xzzzz." localSheetId="9">#REF!</definedName>
    <definedName name="xzzzz." localSheetId="17">#REF!</definedName>
    <definedName name="xzzzz." localSheetId="11">#REF!</definedName>
    <definedName name="xzzzz." localSheetId="16">#REF!</definedName>
    <definedName name="xzzzz." localSheetId="10">#REF!</definedName>
    <definedName name="xzzzz." localSheetId="2">#REF!</definedName>
    <definedName name="xzzzz." localSheetId="37">#REF!</definedName>
    <definedName name="xzzzz." localSheetId="32">#REF!</definedName>
    <definedName name="xzzzz." localSheetId="33">#REF!</definedName>
    <definedName name="xzzzz." localSheetId="39">#REF!</definedName>
    <definedName name="xzzzz." localSheetId="34">#REF!</definedName>
    <definedName name="xzzzz." localSheetId="5">#REF!</definedName>
    <definedName name="xzzzz.">#REF!</definedName>
    <definedName name="Y" localSheetId="46">#REF!</definedName>
    <definedName name="Y" localSheetId="40">#REF!</definedName>
    <definedName name="Y" localSheetId="47">#REF!</definedName>
    <definedName name="Y" localSheetId="41">#REF!</definedName>
    <definedName name="Y" localSheetId="48">#REF!</definedName>
    <definedName name="Y" localSheetId="42">#REF!</definedName>
    <definedName name="Y" localSheetId="49">#REF!</definedName>
    <definedName name="Y" localSheetId="43">#REF!</definedName>
    <definedName name="Y" localSheetId="50">#REF!</definedName>
    <definedName name="Y" localSheetId="44">#REF!</definedName>
    <definedName name="Y" localSheetId="24">#REF!</definedName>
    <definedName name="Y" localSheetId="25">#REF!</definedName>
    <definedName name="Y" localSheetId="19">#REF!</definedName>
    <definedName name="Y" localSheetId="26">#REF!</definedName>
    <definedName name="Y" localSheetId="20">#REF!</definedName>
    <definedName name="Y" localSheetId="27">#REF!</definedName>
    <definedName name="Y" localSheetId="21">#REF!</definedName>
    <definedName name="Y" localSheetId="28">#REF!</definedName>
    <definedName name="Y" localSheetId="22">#REF!</definedName>
    <definedName name="Y" localSheetId="29">#REF!</definedName>
    <definedName name="Y" localSheetId="23">#REF!</definedName>
    <definedName name="Y" localSheetId="12">#REF!</definedName>
    <definedName name="Y" localSheetId="6">#REF!</definedName>
    <definedName name="Y" localSheetId="13">#REF!</definedName>
    <definedName name="Y" localSheetId="7">#REF!</definedName>
    <definedName name="Y" localSheetId="14">#REF!</definedName>
    <definedName name="Y" localSheetId="8">#REF!</definedName>
    <definedName name="Y" localSheetId="15">#REF!</definedName>
    <definedName name="Y" localSheetId="9">#REF!</definedName>
    <definedName name="Y" localSheetId="17">#REF!</definedName>
    <definedName name="Y" localSheetId="11">#REF!</definedName>
    <definedName name="Y" localSheetId="16">#REF!</definedName>
    <definedName name="Y" localSheetId="10">#REF!</definedName>
    <definedName name="Y" localSheetId="2">#REF!</definedName>
    <definedName name="Y" localSheetId="37">#REF!</definedName>
    <definedName name="Y" localSheetId="32">#REF!</definedName>
    <definedName name="Y" localSheetId="33">#REF!</definedName>
    <definedName name="Y" localSheetId="39">#REF!</definedName>
    <definedName name="Y" localSheetId="34">#REF!</definedName>
    <definedName name="Y" localSheetId="5">#REF!</definedName>
    <definedName name="Y">#REF!</definedName>
    <definedName name="Year">[39]dbase!$B$22:$B$27</definedName>
    <definedName name="YEAR1">[28]dbase!$B$22:$B$27</definedName>
    <definedName name="YESNO" localSheetId="12">#REF!</definedName>
    <definedName name="YESNO" localSheetId="13">#REF!</definedName>
    <definedName name="YESNO" localSheetId="7">#REF!</definedName>
    <definedName name="YESNO" localSheetId="14">#REF!</definedName>
    <definedName name="YESNO" localSheetId="8">#REF!</definedName>
    <definedName name="YESNO" localSheetId="15">#REF!</definedName>
    <definedName name="YESNO" localSheetId="9">#REF!</definedName>
    <definedName name="YESNO" localSheetId="17">#REF!</definedName>
    <definedName name="YESNO" localSheetId="11">#REF!</definedName>
    <definedName name="YESNO" localSheetId="16">#REF!</definedName>
    <definedName name="YESNO" localSheetId="10">#REF!</definedName>
    <definedName name="YESNO" localSheetId="2">#REF!</definedName>
    <definedName name="YESNO">#REF!</definedName>
    <definedName name="YorN">[34]dbase!$C$5:$C$6</definedName>
    <definedName name="yorn1">[23]dbase!$C$5:$C$6</definedName>
    <definedName name="yyyy_12">[4]CRITERIA1!$B$18</definedName>
    <definedName name="z" localSheetId="46">#REF!</definedName>
    <definedName name="z" localSheetId="40">#REF!</definedName>
    <definedName name="z" localSheetId="47">#REF!</definedName>
    <definedName name="z" localSheetId="41">#REF!</definedName>
    <definedName name="z" localSheetId="48">#REF!</definedName>
    <definedName name="z" localSheetId="42">#REF!</definedName>
    <definedName name="z" localSheetId="49">#REF!</definedName>
    <definedName name="z" localSheetId="43">#REF!</definedName>
    <definedName name="z" localSheetId="50">#REF!</definedName>
    <definedName name="z" localSheetId="44">#REF!</definedName>
    <definedName name="z" localSheetId="24">#REF!</definedName>
    <definedName name="z" localSheetId="25">#REF!</definedName>
    <definedName name="z" localSheetId="19">#REF!</definedName>
    <definedName name="z" localSheetId="26">#REF!</definedName>
    <definedName name="z" localSheetId="20">#REF!</definedName>
    <definedName name="z" localSheetId="27">#REF!</definedName>
    <definedName name="z" localSheetId="21">#REF!</definedName>
    <definedName name="z" localSheetId="28">#REF!</definedName>
    <definedName name="z" localSheetId="22">#REF!</definedName>
    <definedName name="z" localSheetId="29">#REF!</definedName>
    <definedName name="z" localSheetId="23">#REF!</definedName>
    <definedName name="z" localSheetId="12">#REF!</definedName>
    <definedName name="z" localSheetId="6">#REF!</definedName>
    <definedName name="z" localSheetId="13">#REF!</definedName>
    <definedName name="z" localSheetId="7">#REF!</definedName>
    <definedName name="z" localSheetId="14">#REF!</definedName>
    <definedName name="z" localSheetId="8">#REF!</definedName>
    <definedName name="z" localSheetId="15">#REF!</definedName>
    <definedName name="z" localSheetId="9">#REF!</definedName>
    <definedName name="z" localSheetId="17">#REF!</definedName>
    <definedName name="z" localSheetId="11">#REF!</definedName>
    <definedName name="z" localSheetId="16">#REF!</definedName>
    <definedName name="z" localSheetId="10">#REF!</definedName>
    <definedName name="z" localSheetId="2">#REF!</definedName>
    <definedName name="z" localSheetId="37">#REF!</definedName>
    <definedName name="z" localSheetId="32">#REF!</definedName>
    <definedName name="z" localSheetId="33">#REF!</definedName>
    <definedName name="z" localSheetId="39">#REF!</definedName>
    <definedName name="z" localSheetId="34">#REF!</definedName>
    <definedName name="z" localSheetId="5">#REF!</definedName>
    <definedName name="z">#REF!</definedName>
    <definedName name="ZZ_12">[4]CRITERIA2!$J$1</definedName>
    <definedName name="ZZZ">[3]CRITERIA3!$D$1</definedName>
    <definedName name="ZZZ_12">[4]CRITERIA3!$D$1</definedName>
    <definedName name="zzzz">[3]CRITERIA2!$B$18</definedName>
    <definedName name="zzzz_12">[4]CRITERIA2!$B$18</definedName>
    <definedName name="zzzzz">[3]CRITERIA1!$B$20</definedName>
    <definedName name="zzzzz_12">[4]CRITERIA1!$B$20</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C51" i="4" l="1"/>
  <c r="D14" i="240" l="1"/>
  <c r="D14" i="247"/>
  <c r="D14" i="251"/>
  <c r="D14" i="249"/>
  <c r="D14" i="244"/>
  <c r="D14" i="239"/>
  <c r="D14" i="246"/>
  <c r="D14" i="250"/>
  <c r="D14" i="248"/>
  <c r="D14" i="245"/>
  <c r="D14" i="236"/>
  <c r="F9" i="252"/>
  <c r="F8" i="252"/>
  <c r="G9" i="254"/>
  <c r="G7" i="254"/>
  <c r="B61" i="251"/>
  <c r="B63" i="250"/>
  <c r="B61" i="262"/>
  <c r="A24" i="262"/>
  <c r="A25" i="262" s="1"/>
  <c r="A26" i="262" s="1"/>
  <c r="A27" i="262" s="1"/>
  <c r="A28" i="262" s="1"/>
  <c r="A29" i="262" s="1"/>
  <c r="A30" i="262" s="1"/>
  <c r="A31" i="262" s="1"/>
  <c r="A32" i="262" s="1"/>
  <c r="A33" i="262" s="1"/>
  <c r="A34" i="262" s="1"/>
  <c r="A35" i="262" s="1"/>
  <c r="A36" i="262" s="1"/>
  <c r="A37" i="262" s="1"/>
  <c r="A38" i="262" s="1"/>
  <c r="A39" i="262" s="1"/>
  <c r="A40" i="262" s="1"/>
  <c r="A41" i="262" s="1"/>
  <c r="A42" i="262" s="1"/>
  <c r="A43" i="262" s="1"/>
  <c r="A44" i="262" s="1"/>
  <c r="A45" i="262" s="1"/>
  <c r="A46" i="262" s="1"/>
  <c r="A47" i="262" s="1"/>
  <c r="A48" i="262" s="1"/>
  <c r="A49" i="262" s="1"/>
  <c r="A50" i="262" s="1"/>
  <c r="A51" i="262" s="1"/>
  <c r="A52" i="262" s="1"/>
  <c r="A53" i="262" s="1"/>
  <c r="A54" i="262" s="1"/>
  <c r="A55" i="262" s="1"/>
  <c r="A56" i="262" s="1"/>
  <c r="A57" i="262" s="1"/>
  <c r="A58" i="262" s="1"/>
  <c r="A59" i="262" s="1"/>
  <c r="A60" i="262" s="1"/>
  <c r="A61" i="262" s="1"/>
  <c r="B63" i="257"/>
  <c r="A28" i="257"/>
  <c r="A29" i="257" s="1"/>
  <c r="A30" i="257" s="1"/>
  <c r="A31" i="257" s="1"/>
  <c r="A32" i="257" s="1"/>
  <c r="A33" i="257" s="1"/>
  <c r="A34" i="257" s="1"/>
  <c r="A35" i="257" s="1"/>
  <c r="A36" i="257" s="1"/>
  <c r="A37" i="257" s="1"/>
  <c r="A38" i="257" s="1"/>
  <c r="A39" i="257" s="1"/>
  <c r="A40" i="257" s="1"/>
  <c r="A41" i="257" s="1"/>
  <c r="A42" i="257" s="1"/>
  <c r="A43" i="257" s="1"/>
  <c r="A44" i="257" s="1"/>
  <c r="A45" i="257" s="1"/>
  <c r="A46" i="257" s="1"/>
  <c r="A47" i="257" s="1"/>
  <c r="A48" i="257" s="1"/>
  <c r="A49" i="257" s="1"/>
  <c r="A50" i="257" s="1"/>
  <c r="A51" i="257" s="1"/>
  <c r="A52" i="257" s="1"/>
  <c r="A53" i="257" s="1"/>
  <c r="A54" i="257" s="1"/>
  <c r="A55" i="257" s="1"/>
  <c r="A56" i="257" s="1"/>
  <c r="A57" i="257" s="1"/>
  <c r="A58" i="257" s="1"/>
  <c r="A59" i="257" s="1"/>
  <c r="A60" i="257" s="1"/>
  <c r="A61" i="257" s="1"/>
  <c r="A62" i="257" s="1"/>
  <c r="A63" i="257" s="1"/>
  <c r="A27" i="257"/>
  <c r="C10" i="290" l="1"/>
  <c r="C6" i="290"/>
  <c r="C5" i="290"/>
  <c r="C10" i="291"/>
  <c r="C6" i="291"/>
  <c r="C5" i="291"/>
  <c r="A25" i="291"/>
  <c r="A26" i="291" s="1"/>
  <c r="A27" i="291" s="1"/>
  <c r="A28" i="291" s="1"/>
  <c r="A29" i="291" s="1"/>
  <c r="A30" i="291" s="1"/>
  <c r="A31" i="291" s="1"/>
  <c r="A32" i="291" s="1"/>
  <c r="A33" i="291" s="1"/>
  <c r="A34" i="291" s="1"/>
  <c r="A35" i="291" s="1"/>
  <c r="A36" i="291" s="1"/>
  <c r="A37" i="291" s="1"/>
  <c r="A38" i="291" s="1"/>
  <c r="A39" i="291" s="1"/>
  <c r="A40" i="291" s="1"/>
  <c r="A41" i="291" s="1"/>
  <c r="A42" i="291" s="1"/>
  <c r="A43" i="291" s="1"/>
  <c r="A44" i="291" s="1"/>
  <c r="A45" i="291" s="1"/>
  <c r="A46" i="291" s="1"/>
  <c r="A47" i="291" s="1"/>
  <c r="A48" i="291" s="1"/>
  <c r="A49" i="291" s="1"/>
  <c r="A50" i="291" s="1"/>
  <c r="A51" i="291" s="1"/>
  <c r="A52" i="291" s="1"/>
  <c r="A53" i="291" s="1"/>
  <c r="A54" i="291" s="1"/>
  <c r="A55" i="291" s="1"/>
  <c r="A56" i="291" s="1"/>
  <c r="A57" i="291" s="1"/>
  <c r="A58" i="291" s="1"/>
  <c r="A59" i="291" s="1"/>
  <c r="A60" i="291" s="1"/>
  <c r="A61" i="291" s="1"/>
  <c r="A62" i="291" s="1"/>
  <c r="A63" i="291" s="1"/>
  <c r="A64" i="291" s="1"/>
  <c r="A65" i="291" s="1"/>
  <c r="A66" i="291" s="1"/>
  <c r="A67" i="291" s="1"/>
  <c r="A68" i="291" s="1"/>
  <c r="A69" i="291" s="1"/>
  <c r="A70" i="291" s="1"/>
  <c r="A71" i="291" s="1"/>
  <c r="A72" i="291" s="1"/>
  <c r="A73" i="291" s="1"/>
  <c r="A74" i="291" s="1"/>
  <c r="A75" i="291" s="1"/>
  <c r="A76" i="291" s="1"/>
  <c r="A77" i="291" s="1"/>
  <c r="A78" i="291" s="1"/>
  <c r="A79" i="291" s="1"/>
  <c r="A80" i="291" s="1"/>
  <c r="A81" i="291" s="1"/>
  <c r="A82" i="291" s="1"/>
  <c r="A83" i="291" s="1"/>
  <c r="A27" i="290"/>
  <c r="A28" i="290" s="1"/>
  <c r="A29" i="290" s="1"/>
  <c r="A30" i="290" s="1"/>
  <c r="A31" i="290" s="1"/>
  <c r="A32" i="290" s="1"/>
  <c r="A33" i="290" s="1"/>
  <c r="A34" i="290" s="1"/>
  <c r="A35" i="290" s="1"/>
  <c r="A36" i="290" s="1"/>
  <c r="A37" i="290" s="1"/>
  <c r="A38" i="290" s="1"/>
  <c r="A39" i="290" s="1"/>
  <c r="A40" i="290" s="1"/>
  <c r="A41" i="290" s="1"/>
  <c r="A42" i="290" s="1"/>
  <c r="A43" i="290" s="1"/>
  <c r="A44" i="290" s="1"/>
  <c r="A45" i="290" s="1"/>
  <c r="A46" i="290" s="1"/>
  <c r="A47" i="290" s="1"/>
  <c r="A48" i="290" s="1"/>
  <c r="A49" i="290" s="1"/>
  <c r="A50" i="290" s="1"/>
  <c r="A51" i="290" s="1"/>
  <c r="A52" i="290" s="1"/>
  <c r="A53" i="290" s="1"/>
  <c r="A54" i="290" s="1"/>
  <c r="A55" i="290" s="1"/>
  <c r="A56" i="290" s="1"/>
  <c r="A57" i="290" s="1"/>
  <c r="A58" i="290" s="1"/>
  <c r="A59" i="290" s="1"/>
  <c r="A60" i="290" s="1"/>
  <c r="A61" i="290" s="1"/>
  <c r="A62" i="290" s="1"/>
  <c r="A63" i="290" s="1"/>
  <c r="A64" i="290" s="1"/>
  <c r="A65" i="290" s="1"/>
  <c r="A66" i="290" s="1"/>
  <c r="A67" i="290" s="1"/>
  <c r="A68" i="290" s="1"/>
  <c r="A69" i="290" s="1"/>
  <c r="A70" i="290" s="1"/>
  <c r="A71" i="290" s="1"/>
  <c r="A72" i="290" s="1"/>
  <c r="A73" i="290" s="1"/>
  <c r="A74" i="290" s="1"/>
  <c r="A75" i="290" s="1"/>
  <c r="A76" i="290" s="1"/>
  <c r="A77" i="290" s="1"/>
  <c r="A78" i="290" s="1"/>
  <c r="A79" i="290" s="1"/>
  <c r="A80" i="290" s="1"/>
  <c r="A81" i="290" s="1"/>
  <c r="A82" i="290" s="1"/>
  <c r="A83" i="290" s="1"/>
  <c r="A84" i="290" s="1"/>
  <c r="A85" i="290" s="1"/>
  <c r="C2" i="290"/>
  <c r="C10" i="289"/>
  <c r="B85" i="289"/>
  <c r="A25" i="289"/>
  <c r="A26" i="289" s="1"/>
  <c r="A27" i="289" s="1"/>
  <c r="A28" i="289" s="1"/>
  <c r="A29" i="289" s="1"/>
  <c r="A30" i="289" s="1"/>
  <c r="A31" i="289" s="1"/>
  <c r="A32" i="289" s="1"/>
  <c r="A33" i="289" s="1"/>
  <c r="A34" i="289" s="1"/>
  <c r="A35" i="289" s="1"/>
  <c r="A36" i="289" s="1"/>
  <c r="A37" i="289" s="1"/>
  <c r="A38" i="289" s="1"/>
  <c r="A39" i="289" s="1"/>
  <c r="A40" i="289" s="1"/>
  <c r="A41" i="289" s="1"/>
  <c r="A42" i="289" s="1"/>
  <c r="A43" i="289" s="1"/>
  <c r="A44" i="289" s="1"/>
  <c r="A45" i="289" s="1"/>
  <c r="A46" i="289" s="1"/>
  <c r="A47" i="289" s="1"/>
  <c r="A48" i="289" s="1"/>
  <c r="A49" i="289" s="1"/>
  <c r="A50" i="289" s="1"/>
  <c r="A51" i="289" s="1"/>
  <c r="A52" i="289" s="1"/>
  <c r="A53" i="289" s="1"/>
  <c r="A54" i="289" s="1"/>
  <c r="A55" i="289" s="1"/>
  <c r="A56" i="289" s="1"/>
  <c r="A57" i="289" s="1"/>
  <c r="A58" i="289" s="1"/>
  <c r="A59" i="289" s="1"/>
  <c r="A60" i="289" s="1"/>
  <c r="A61" i="289" s="1"/>
  <c r="A62" i="289" s="1"/>
  <c r="A63" i="289" s="1"/>
  <c r="A64" i="289" s="1"/>
  <c r="A65" i="289" s="1"/>
  <c r="A66" i="289" s="1"/>
  <c r="A67" i="289" s="1"/>
  <c r="A68" i="289" s="1"/>
  <c r="A69" i="289" s="1"/>
  <c r="A70" i="289" s="1"/>
  <c r="A71" i="289" s="1"/>
  <c r="A72" i="289" s="1"/>
  <c r="A73" i="289" s="1"/>
  <c r="A74" i="289" s="1"/>
  <c r="A75" i="289" s="1"/>
  <c r="A76" i="289" s="1"/>
  <c r="A77" i="289" s="1"/>
  <c r="A78" i="289" s="1"/>
  <c r="A79" i="289" s="1"/>
  <c r="A80" i="289" s="1"/>
  <c r="A81" i="289" s="1"/>
  <c r="A82" i="289" s="1"/>
  <c r="A83" i="289" s="1"/>
  <c r="A84" i="289" s="1"/>
  <c r="A85" i="289" s="1"/>
  <c r="C6" i="289"/>
  <c r="C5" i="289"/>
  <c r="C10" i="288"/>
  <c r="B87" i="288"/>
  <c r="A27" i="288"/>
  <c r="A28" i="288" s="1"/>
  <c r="A29" i="288" s="1"/>
  <c r="A30" i="288" s="1"/>
  <c r="A31" i="288" s="1"/>
  <c r="A32" i="288" s="1"/>
  <c r="A33" i="288" s="1"/>
  <c r="A34" i="288" s="1"/>
  <c r="A35" i="288" s="1"/>
  <c r="A36" i="288" s="1"/>
  <c r="A37" i="288" s="1"/>
  <c r="A38" i="288" s="1"/>
  <c r="A39" i="288" s="1"/>
  <c r="A40" i="288" s="1"/>
  <c r="A41" i="288" s="1"/>
  <c r="A42" i="288" s="1"/>
  <c r="A43" i="288" s="1"/>
  <c r="A44" i="288" s="1"/>
  <c r="A45" i="288" s="1"/>
  <c r="A46" i="288" s="1"/>
  <c r="A47" i="288" s="1"/>
  <c r="A48" i="288" s="1"/>
  <c r="A49" i="288" s="1"/>
  <c r="A50" i="288" s="1"/>
  <c r="A51" i="288" s="1"/>
  <c r="A52" i="288" s="1"/>
  <c r="A53" i="288" s="1"/>
  <c r="A54" i="288" s="1"/>
  <c r="A55" i="288" s="1"/>
  <c r="A56" i="288" s="1"/>
  <c r="A57" i="288" s="1"/>
  <c r="A58" i="288" s="1"/>
  <c r="A59" i="288" s="1"/>
  <c r="A60" i="288" s="1"/>
  <c r="A61" i="288" s="1"/>
  <c r="A62" i="288" s="1"/>
  <c r="A63" i="288" s="1"/>
  <c r="A64" i="288" s="1"/>
  <c r="A65" i="288" s="1"/>
  <c r="A66" i="288" s="1"/>
  <c r="A67" i="288" s="1"/>
  <c r="A68" i="288" s="1"/>
  <c r="A69" i="288" s="1"/>
  <c r="A70" i="288" s="1"/>
  <c r="A71" i="288" s="1"/>
  <c r="A72" i="288" s="1"/>
  <c r="A73" i="288" s="1"/>
  <c r="A74" i="288" s="1"/>
  <c r="A75" i="288" s="1"/>
  <c r="A76" i="288" s="1"/>
  <c r="A77" i="288" s="1"/>
  <c r="A78" i="288" s="1"/>
  <c r="A79" i="288" s="1"/>
  <c r="A80" i="288" s="1"/>
  <c r="A81" i="288" s="1"/>
  <c r="A82" i="288" s="1"/>
  <c r="A83" i="288" s="1"/>
  <c r="A84" i="288" s="1"/>
  <c r="A85" i="288" s="1"/>
  <c r="A86" i="288" s="1"/>
  <c r="A87" i="288" s="1"/>
  <c r="C6" i="288"/>
  <c r="C5" i="288"/>
  <c r="C2" i="288"/>
  <c r="C10" i="287"/>
  <c r="B85" i="287"/>
  <c r="A26" i="287"/>
  <c r="A27" i="287" s="1"/>
  <c r="A28" i="287" s="1"/>
  <c r="A29" i="287" s="1"/>
  <c r="A30" i="287" s="1"/>
  <c r="A31" i="287" s="1"/>
  <c r="A32" i="287" s="1"/>
  <c r="A33" i="287" s="1"/>
  <c r="A34" i="287" s="1"/>
  <c r="A35" i="287" s="1"/>
  <c r="A36" i="287" s="1"/>
  <c r="A37" i="287" s="1"/>
  <c r="A38" i="287" s="1"/>
  <c r="A39" i="287" s="1"/>
  <c r="A40" i="287" s="1"/>
  <c r="A41" i="287" s="1"/>
  <c r="A42" i="287" s="1"/>
  <c r="A43" i="287" s="1"/>
  <c r="A44" i="287" s="1"/>
  <c r="A45" i="287" s="1"/>
  <c r="A46" i="287" s="1"/>
  <c r="A47" i="287" s="1"/>
  <c r="A48" i="287" s="1"/>
  <c r="A49" i="287" s="1"/>
  <c r="A50" i="287" s="1"/>
  <c r="A51" i="287" s="1"/>
  <c r="A52" i="287" s="1"/>
  <c r="A53" i="287" s="1"/>
  <c r="A54" i="287" s="1"/>
  <c r="A55" i="287" s="1"/>
  <c r="A56" i="287" s="1"/>
  <c r="A57" i="287" s="1"/>
  <c r="A58" i="287" s="1"/>
  <c r="A59" i="287" s="1"/>
  <c r="A60" i="287" s="1"/>
  <c r="A61" i="287" s="1"/>
  <c r="A62" i="287" s="1"/>
  <c r="A63" i="287" s="1"/>
  <c r="A64" i="287" s="1"/>
  <c r="A65" i="287" s="1"/>
  <c r="A66" i="287" s="1"/>
  <c r="A67" i="287" s="1"/>
  <c r="A68" i="287" s="1"/>
  <c r="A69" i="287" s="1"/>
  <c r="A70" i="287" s="1"/>
  <c r="A71" i="287" s="1"/>
  <c r="A72" i="287" s="1"/>
  <c r="A73" i="287" s="1"/>
  <c r="A74" i="287" s="1"/>
  <c r="A75" i="287" s="1"/>
  <c r="A76" i="287" s="1"/>
  <c r="A77" i="287" s="1"/>
  <c r="A78" i="287" s="1"/>
  <c r="A79" i="287" s="1"/>
  <c r="A80" i="287" s="1"/>
  <c r="A81" i="287" s="1"/>
  <c r="A82" i="287" s="1"/>
  <c r="A83" i="287" s="1"/>
  <c r="A84" i="287" s="1"/>
  <c r="A85" i="287" s="1"/>
  <c r="A24" i="287"/>
  <c r="A25" i="287" s="1"/>
  <c r="C6" i="287"/>
  <c r="C5" i="287"/>
  <c r="C5" i="286"/>
  <c r="C10" i="286"/>
  <c r="B87" i="286"/>
  <c r="A27" i="286"/>
  <c r="A28" i="286" s="1"/>
  <c r="A29" i="286" s="1"/>
  <c r="A30" i="286" s="1"/>
  <c r="A31" i="286" s="1"/>
  <c r="A32" i="286" s="1"/>
  <c r="A33" i="286" s="1"/>
  <c r="A34" i="286" s="1"/>
  <c r="A35" i="286" s="1"/>
  <c r="A36" i="286" s="1"/>
  <c r="A37" i="286" s="1"/>
  <c r="A38" i="286" s="1"/>
  <c r="A39" i="286" s="1"/>
  <c r="A40" i="286" s="1"/>
  <c r="A41" i="286" s="1"/>
  <c r="A42" i="286" s="1"/>
  <c r="A43" i="286" s="1"/>
  <c r="A44" i="286" s="1"/>
  <c r="A45" i="286" s="1"/>
  <c r="A46" i="286" s="1"/>
  <c r="A47" i="286" s="1"/>
  <c r="A48" i="286" s="1"/>
  <c r="A49" i="286" s="1"/>
  <c r="A50" i="286" s="1"/>
  <c r="A51" i="286" s="1"/>
  <c r="A52" i="286" s="1"/>
  <c r="A53" i="286" s="1"/>
  <c r="A54" i="286" s="1"/>
  <c r="A55" i="286" s="1"/>
  <c r="A56" i="286" s="1"/>
  <c r="A57" i="286" s="1"/>
  <c r="A58" i="286" s="1"/>
  <c r="A59" i="286" s="1"/>
  <c r="A60" i="286" s="1"/>
  <c r="A61" i="286" s="1"/>
  <c r="A62" i="286" s="1"/>
  <c r="A63" i="286" s="1"/>
  <c r="A64" i="286" s="1"/>
  <c r="A65" i="286" s="1"/>
  <c r="A66" i="286" s="1"/>
  <c r="A67" i="286" s="1"/>
  <c r="A68" i="286" s="1"/>
  <c r="A69" i="286" s="1"/>
  <c r="A70" i="286" s="1"/>
  <c r="A71" i="286" s="1"/>
  <c r="A72" i="286" s="1"/>
  <c r="A73" i="286" s="1"/>
  <c r="A74" i="286" s="1"/>
  <c r="A75" i="286" s="1"/>
  <c r="A76" i="286" s="1"/>
  <c r="A77" i="286" s="1"/>
  <c r="A78" i="286" s="1"/>
  <c r="A79" i="286" s="1"/>
  <c r="A80" i="286" s="1"/>
  <c r="A81" i="286" s="1"/>
  <c r="A82" i="286" s="1"/>
  <c r="A83" i="286" s="1"/>
  <c r="A84" i="286" s="1"/>
  <c r="A85" i="286" s="1"/>
  <c r="A86" i="286" s="1"/>
  <c r="A87" i="286" s="1"/>
  <c r="A26" i="286"/>
  <c r="C6" i="286"/>
  <c r="C2" i="286"/>
  <c r="B85" i="283" l="1"/>
  <c r="C10" i="283"/>
  <c r="C6" i="283"/>
  <c r="C5" i="283"/>
  <c r="A25" i="283"/>
  <c r="A26" i="283" s="1"/>
  <c r="A27" i="283" s="1"/>
  <c r="A28" i="283" s="1"/>
  <c r="A29" i="283" s="1"/>
  <c r="A30" i="283" s="1"/>
  <c r="A31" i="283" s="1"/>
  <c r="A32" i="283" s="1"/>
  <c r="A33" i="283" s="1"/>
  <c r="A34" i="283" s="1"/>
  <c r="A35" i="283" s="1"/>
  <c r="A36" i="283" s="1"/>
  <c r="A37" i="283" s="1"/>
  <c r="A38" i="283" s="1"/>
  <c r="A39" i="283" s="1"/>
  <c r="A40" i="283" s="1"/>
  <c r="A41" i="283" s="1"/>
  <c r="A42" i="283" s="1"/>
  <c r="A43" i="283" s="1"/>
  <c r="A44" i="283" s="1"/>
  <c r="A45" i="283" s="1"/>
  <c r="A46" i="283" s="1"/>
  <c r="A47" i="283" s="1"/>
  <c r="A48" i="283" s="1"/>
  <c r="A49" i="283" s="1"/>
  <c r="A50" i="283" s="1"/>
  <c r="A51" i="283" s="1"/>
  <c r="A52" i="283" s="1"/>
  <c r="A53" i="283" s="1"/>
  <c r="A54" i="283" s="1"/>
  <c r="A55" i="283" s="1"/>
  <c r="A56" i="283" s="1"/>
  <c r="A57" i="283" s="1"/>
  <c r="A58" i="283" s="1"/>
  <c r="A59" i="283" s="1"/>
  <c r="A60" i="283" s="1"/>
  <c r="A61" i="283" s="1"/>
  <c r="A62" i="283" s="1"/>
  <c r="A63" i="283" s="1"/>
  <c r="A64" i="283" s="1"/>
  <c r="A65" i="283" s="1"/>
  <c r="A66" i="283" s="1"/>
  <c r="A67" i="283" s="1"/>
  <c r="A68" i="283" s="1"/>
  <c r="A69" i="283" s="1"/>
  <c r="A70" i="283" s="1"/>
  <c r="A71" i="283" s="1"/>
  <c r="A72" i="283" s="1"/>
  <c r="A73" i="283" s="1"/>
  <c r="A74" i="283" s="1"/>
  <c r="A75" i="283" s="1"/>
  <c r="A76" i="283" s="1"/>
  <c r="A77" i="283" s="1"/>
  <c r="A78" i="283" s="1"/>
  <c r="A79" i="283" s="1"/>
  <c r="A80" i="283" s="1"/>
  <c r="A81" i="283" s="1"/>
  <c r="A82" i="283" s="1"/>
  <c r="A83" i="283" s="1"/>
  <c r="A84" i="283" s="1"/>
  <c r="A85" i="283" s="1"/>
  <c r="A24" i="283"/>
  <c r="C2" i="282"/>
  <c r="B87" i="282"/>
  <c r="C10" i="282"/>
  <c r="C6" i="282"/>
  <c r="C5" i="282"/>
  <c r="A27" i="282"/>
  <c r="A28" i="282" s="1"/>
  <c r="A29" i="282" s="1"/>
  <c r="A30" i="282" s="1"/>
  <c r="A31" i="282" s="1"/>
  <c r="A32" i="282" s="1"/>
  <c r="A33" i="282" s="1"/>
  <c r="A34" i="282" s="1"/>
  <c r="A35" i="282" s="1"/>
  <c r="A36" i="282" s="1"/>
  <c r="A37" i="282" s="1"/>
  <c r="A38" i="282" s="1"/>
  <c r="A39" i="282" s="1"/>
  <c r="A40" i="282" s="1"/>
  <c r="A41" i="282" s="1"/>
  <c r="A42" i="282" s="1"/>
  <c r="A43" i="282" s="1"/>
  <c r="A44" i="282" s="1"/>
  <c r="A45" i="282" s="1"/>
  <c r="A46" i="282" s="1"/>
  <c r="A47" i="282" s="1"/>
  <c r="A48" i="282" s="1"/>
  <c r="A49" i="282" s="1"/>
  <c r="A50" i="282" s="1"/>
  <c r="A51" i="282" s="1"/>
  <c r="A52" i="282" s="1"/>
  <c r="A53" i="282" s="1"/>
  <c r="A54" i="282" s="1"/>
  <c r="A55" i="282" s="1"/>
  <c r="A56" i="282" s="1"/>
  <c r="A57" i="282" s="1"/>
  <c r="A58" i="282" s="1"/>
  <c r="A59" i="282" s="1"/>
  <c r="A60" i="282" s="1"/>
  <c r="A61" i="282" s="1"/>
  <c r="A62" i="282" s="1"/>
  <c r="A63" i="282" s="1"/>
  <c r="A64" i="282" s="1"/>
  <c r="A65" i="282" s="1"/>
  <c r="A66" i="282" s="1"/>
  <c r="A67" i="282" s="1"/>
  <c r="A68" i="282" s="1"/>
  <c r="A69" i="282" s="1"/>
  <c r="A70" i="282" s="1"/>
  <c r="A71" i="282" s="1"/>
  <c r="A72" i="282" s="1"/>
  <c r="A73" i="282" s="1"/>
  <c r="A74" i="282" s="1"/>
  <c r="A75" i="282" s="1"/>
  <c r="A76" i="282" s="1"/>
  <c r="A77" i="282" s="1"/>
  <c r="A78" i="282" s="1"/>
  <c r="A79" i="282" s="1"/>
  <c r="A80" i="282" s="1"/>
  <c r="A81" i="282" s="1"/>
  <c r="A82" i="282" s="1"/>
  <c r="A83" i="282" s="1"/>
  <c r="A84" i="282" s="1"/>
  <c r="A85" i="282" s="1"/>
  <c r="A86" i="282" s="1"/>
  <c r="A87" i="282" s="1"/>
  <c r="A26" i="282"/>
  <c r="C10" i="281"/>
  <c r="C10" i="279"/>
  <c r="C10" i="280"/>
  <c r="C2" i="281"/>
  <c r="C6" i="281"/>
  <c r="C5" i="281"/>
  <c r="C6" i="280"/>
  <c r="C5" i="280"/>
  <c r="C2" i="280"/>
  <c r="A25" i="281"/>
  <c r="A26" i="281" s="1"/>
  <c r="A27" i="281" s="1"/>
  <c r="A28" i="281" s="1"/>
  <c r="A29" i="281" s="1"/>
  <c r="A30" i="281" s="1"/>
  <c r="A31" i="281" s="1"/>
  <c r="A32" i="281" s="1"/>
  <c r="A33" i="281" s="1"/>
  <c r="A34" i="281" s="1"/>
  <c r="A35" i="281" s="1"/>
  <c r="A36" i="281" s="1"/>
  <c r="A37" i="281" s="1"/>
  <c r="A38" i="281" s="1"/>
  <c r="A39" i="281" s="1"/>
  <c r="A40" i="281" s="1"/>
  <c r="A41" i="281" s="1"/>
  <c r="A42" i="281" s="1"/>
  <c r="A43" i="281" s="1"/>
  <c r="A44" i="281" s="1"/>
  <c r="A45" i="281" s="1"/>
  <c r="A46" i="281" s="1"/>
  <c r="A47" i="281" s="1"/>
  <c r="A48" i="281" s="1"/>
  <c r="A49" i="281" s="1"/>
  <c r="A50" i="281" s="1"/>
  <c r="A51" i="281" s="1"/>
  <c r="A52" i="281" s="1"/>
  <c r="A53" i="281" s="1"/>
  <c r="A54" i="281" s="1"/>
  <c r="A55" i="281" s="1"/>
  <c r="A56" i="281" s="1"/>
  <c r="A57" i="281" s="1"/>
  <c r="A58" i="281" s="1"/>
  <c r="A59" i="281" s="1"/>
  <c r="A60" i="281" s="1"/>
  <c r="A61" i="281" s="1"/>
  <c r="A62" i="281" s="1"/>
  <c r="A63" i="281" s="1"/>
  <c r="A64" i="281" s="1"/>
  <c r="A65" i="281" s="1"/>
  <c r="A66" i="281" s="1"/>
  <c r="A67" i="281" s="1"/>
  <c r="A68" i="281" s="1"/>
  <c r="A69" i="281" s="1"/>
  <c r="A70" i="281" s="1"/>
  <c r="A71" i="281" s="1"/>
  <c r="A72" i="281" s="1"/>
  <c r="A73" i="281" s="1"/>
  <c r="A74" i="281" s="1"/>
  <c r="A75" i="281" s="1"/>
  <c r="A76" i="281" s="1"/>
  <c r="A77" i="281" s="1"/>
  <c r="A78" i="281" s="1"/>
  <c r="A79" i="281" s="1"/>
  <c r="A80" i="281" s="1"/>
  <c r="A81" i="281" s="1"/>
  <c r="A82" i="281" s="1"/>
  <c r="A83" i="281" s="1"/>
  <c r="A84" i="281" s="1"/>
  <c r="A24" i="281"/>
  <c r="A26" i="280"/>
  <c r="A27" i="280" s="1"/>
  <c r="A28" i="280" s="1"/>
  <c r="A29" i="280" s="1"/>
  <c r="A30" i="280" s="1"/>
  <c r="A31" i="280" s="1"/>
  <c r="A32" i="280" s="1"/>
  <c r="A33" i="280" s="1"/>
  <c r="A34" i="280" s="1"/>
  <c r="A35" i="280" s="1"/>
  <c r="A36" i="280" s="1"/>
  <c r="A37" i="280" s="1"/>
  <c r="A38" i="280" s="1"/>
  <c r="A39" i="280" s="1"/>
  <c r="A40" i="280" s="1"/>
  <c r="A41" i="280" s="1"/>
  <c r="A42" i="280" s="1"/>
  <c r="A43" i="280" s="1"/>
  <c r="A44" i="280" s="1"/>
  <c r="A45" i="280" s="1"/>
  <c r="A46" i="280" s="1"/>
  <c r="A47" i="280" s="1"/>
  <c r="A48" i="280" s="1"/>
  <c r="A49" i="280" s="1"/>
  <c r="A50" i="280" s="1"/>
  <c r="A51" i="280" s="1"/>
  <c r="A52" i="280" s="1"/>
  <c r="A53" i="280" s="1"/>
  <c r="A54" i="280" s="1"/>
  <c r="A55" i="280" s="1"/>
  <c r="A56" i="280" s="1"/>
  <c r="A57" i="280" s="1"/>
  <c r="A58" i="280" s="1"/>
  <c r="A59" i="280" s="1"/>
  <c r="A60" i="280" s="1"/>
  <c r="A61" i="280" s="1"/>
  <c r="A62" i="280" s="1"/>
  <c r="A63" i="280" s="1"/>
  <c r="A64" i="280" s="1"/>
  <c r="A65" i="280" s="1"/>
  <c r="A66" i="280" s="1"/>
  <c r="A67" i="280" s="1"/>
  <c r="A68" i="280" s="1"/>
  <c r="A69" i="280" s="1"/>
  <c r="A70" i="280" s="1"/>
  <c r="A71" i="280" s="1"/>
  <c r="A72" i="280" s="1"/>
  <c r="A73" i="280" s="1"/>
  <c r="A74" i="280" s="1"/>
  <c r="A75" i="280" s="1"/>
  <c r="A76" i="280" s="1"/>
  <c r="A77" i="280" s="1"/>
  <c r="A78" i="280" s="1"/>
  <c r="A79" i="280" s="1"/>
  <c r="A80" i="280" s="1"/>
  <c r="A81" i="280" s="1"/>
  <c r="A82" i="280" s="1"/>
  <c r="A83" i="280" s="1"/>
  <c r="A84" i="280" s="1"/>
  <c r="A85" i="280" s="1"/>
  <c r="A86" i="280" s="1"/>
  <c r="C6" i="279"/>
  <c r="C5" i="279"/>
  <c r="C10" i="277"/>
  <c r="C6" i="277"/>
  <c r="C5" i="277"/>
  <c r="C56" i="4"/>
  <c r="C55" i="4"/>
  <c r="C54" i="4"/>
  <c r="C8" i="283" s="1"/>
  <c r="E13" i="283" s="1"/>
  <c r="E23" i="283" s="1"/>
  <c r="O11" i="278"/>
  <c r="P11" i="278" s="1"/>
  <c r="O15" i="278"/>
  <c r="P15" i="278" s="1"/>
  <c r="O19" i="278"/>
  <c r="P19" i="278" s="1"/>
  <c r="O39" i="278"/>
  <c r="P39" i="278" s="1"/>
  <c r="J68" i="278"/>
  <c r="K68" i="278" s="1"/>
  <c r="L68" i="278" s="1"/>
  <c r="J67" i="278"/>
  <c r="K67" i="278" s="1"/>
  <c r="L67" i="278" s="1"/>
  <c r="O67" i="278" s="1"/>
  <c r="P67" i="278" s="1"/>
  <c r="Q67" i="278" s="1"/>
  <c r="J66" i="278"/>
  <c r="K66" i="278" s="1"/>
  <c r="L66" i="278" s="1"/>
  <c r="O66" i="278" s="1"/>
  <c r="P66" i="278" s="1"/>
  <c r="Q66" i="278" s="1"/>
  <c r="J65" i="278"/>
  <c r="K65" i="278" s="1"/>
  <c r="L65" i="278" s="1"/>
  <c r="O65" i="278" s="1"/>
  <c r="P65" i="278" s="1"/>
  <c r="Q65" i="278" s="1"/>
  <c r="J64" i="278"/>
  <c r="K64" i="278" s="1"/>
  <c r="L64" i="278" s="1"/>
  <c r="O64" i="278" s="1"/>
  <c r="P64" i="278" s="1"/>
  <c r="Q64" i="278" s="1"/>
  <c r="J63" i="278"/>
  <c r="K63" i="278" s="1"/>
  <c r="L63" i="278" s="1"/>
  <c r="O63" i="278" s="1"/>
  <c r="P63" i="278" s="1"/>
  <c r="Q63" i="278" s="1"/>
  <c r="J62" i="278"/>
  <c r="K62" i="278" s="1"/>
  <c r="L62" i="278" s="1"/>
  <c r="O62" i="278" s="1"/>
  <c r="P62" i="278" s="1"/>
  <c r="Q62" i="278" s="1"/>
  <c r="J61" i="278"/>
  <c r="K61" i="278" s="1"/>
  <c r="L61" i="278" s="1"/>
  <c r="O61" i="278"/>
  <c r="P61" i="278" s="1"/>
  <c r="J60" i="278"/>
  <c r="K60" i="278" s="1"/>
  <c r="L60" i="278" s="1"/>
  <c r="J59" i="278"/>
  <c r="K59" i="278" s="1"/>
  <c r="L59" i="278" s="1"/>
  <c r="O59" i="278" s="1"/>
  <c r="P59" i="278" s="1"/>
  <c r="Q59" i="278" s="1"/>
  <c r="J58" i="278"/>
  <c r="K58" i="278" s="1"/>
  <c r="L58" i="278" s="1"/>
  <c r="O58" i="278" s="1"/>
  <c r="P58" i="278" s="1"/>
  <c r="Q58" i="278" s="1"/>
  <c r="J57" i="278"/>
  <c r="K57" i="278" s="1"/>
  <c r="L57" i="278" s="1"/>
  <c r="O57" i="278"/>
  <c r="P57" i="278" s="1"/>
  <c r="J56" i="278"/>
  <c r="K56" i="278" s="1"/>
  <c r="L56" i="278" s="1"/>
  <c r="O56" i="278" s="1"/>
  <c r="P56" i="278" s="1"/>
  <c r="Q56" i="278" s="1"/>
  <c r="J55" i="278"/>
  <c r="K55" i="278" s="1"/>
  <c r="L55" i="278" s="1"/>
  <c r="O55" i="278" s="1"/>
  <c r="P55" i="278" s="1"/>
  <c r="Q55" i="278" s="1"/>
  <c r="J54" i="278"/>
  <c r="K54" i="278" s="1"/>
  <c r="L54" i="278" s="1"/>
  <c r="O54" i="278" s="1"/>
  <c r="P54" i="278" s="1"/>
  <c r="Q54" i="278" s="1"/>
  <c r="J53" i="278"/>
  <c r="K53" i="278" s="1"/>
  <c r="L53" i="278" s="1"/>
  <c r="O53" i="278"/>
  <c r="P53" i="278" s="1"/>
  <c r="J52" i="278"/>
  <c r="K52" i="278" s="1"/>
  <c r="L52" i="278" s="1"/>
  <c r="J51" i="278"/>
  <c r="K51" i="278" s="1"/>
  <c r="L51" i="278" s="1"/>
  <c r="O51" i="278" s="1"/>
  <c r="P51" i="278" s="1"/>
  <c r="Q51" i="278" s="1"/>
  <c r="J50" i="278"/>
  <c r="K50" i="278" s="1"/>
  <c r="L50" i="278" s="1"/>
  <c r="O50" i="278" s="1"/>
  <c r="P50" i="278" s="1"/>
  <c r="Q50" i="278" s="1"/>
  <c r="J49" i="278"/>
  <c r="K49" i="278" s="1"/>
  <c r="L49" i="278" s="1"/>
  <c r="O49" i="278"/>
  <c r="P49" i="278" s="1"/>
  <c r="J48" i="278"/>
  <c r="K48" i="278" s="1"/>
  <c r="L48" i="278" s="1"/>
  <c r="O48" i="278"/>
  <c r="P48" i="278" s="1"/>
  <c r="J47" i="278"/>
  <c r="K47" i="278" s="1"/>
  <c r="L47" i="278" s="1"/>
  <c r="O47" i="278" s="1"/>
  <c r="P47" i="278" s="1"/>
  <c r="Q47" i="278" s="1"/>
  <c r="J46" i="278"/>
  <c r="K46" i="278" s="1"/>
  <c r="L46" i="278" s="1"/>
  <c r="O46" i="278" s="1"/>
  <c r="P46" i="278" s="1"/>
  <c r="Q46" i="278" s="1"/>
  <c r="J45" i="278"/>
  <c r="K45" i="278" s="1"/>
  <c r="L45" i="278" s="1"/>
  <c r="O45" i="278"/>
  <c r="P45" i="278" s="1"/>
  <c r="J43" i="278"/>
  <c r="K43" i="278" s="1"/>
  <c r="L43" i="278" s="1"/>
  <c r="J42" i="278"/>
  <c r="K42" i="278" s="1"/>
  <c r="L42" i="278" s="1"/>
  <c r="O42" i="278" s="1"/>
  <c r="P42" i="278" s="1"/>
  <c r="Q42" i="278" s="1"/>
  <c r="J41" i="278"/>
  <c r="K41" i="278" s="1"/>
  <c r="L41" i="278" s="1"/>
  <c r="O41" i="278" s="1"/>
  <c r="P41" i="278" s="1"/>
  <c r="Q41" i="278" s="1"/>
  <c r="J40" i="278"/>
  <c r="K40" i="278" s="1"/>
  <c r="L40" i="278" s="1"/>
  <c r="O40" i="278"/>
  <c r="P40" i="278" s="1"/>
  <c r="Q40" i="278" s="1"/>
  <c r="J39" i="278"/>
  <c r="K39" i="278" s="1"/>
  <c r="L39" i="278" s="1"/>
  <c r="J38" i="278"/>
  <c r="K38" i="278" s="1"/>
  <c r="L38" i="278" s="1"/>
  <c r="O38" i="278" s="1"/>
  <c r="P38" i="278" s="1"/>
  <c r="Q38" i="278" s="1"/>
  <c r="J37" i="278"/>
  <c r="K37" i="278" s="1"/>
  <c r="L37" i="278" s="1"/>
  <c r="O37" i="278" s="1"/>
  <c r="P37" i="278" s="1"/>
  <c r="Q37" i="278" s="1"/>
  <c r="J36" i="278"/>
  <c r="K36" i="278" s="1"/>
  <c r="L36" i="278" s="1"/>
  <c r="O36" i="278"/>
  <c r="P36" i="278" s="1"/>
  <c r="J35" i="278"/>
  <c r="K35" i="278" s="1"/>
  <c r="L35" i="278" s="1"/>
  <c r="O35" i="278" s="1"/>
  <c r="P35" i="278" s="1"/>
  <c r="Q35" i="278" s="1"/>
  <c r="J34" i="278"/>
  <c r="K34" i="278" s="1"/>
  <c r="L34" i="278" s="1"/>
  <c r="O34" i="278" s="1"/>
  <c r="P34" i="278" s="1"/>
  <c r="Q34" i="278" s="1"/>
  <c r="J33" i="278"/>
  <c r="K33" i="278" s="1"/>
  <c r="L33" i="278" s="1"/>
  <c r="O33" i="278" s="1"/>
  <c r="P33" i="278" s="1"/>
  <c r="Q33" i="278" s="1"/>
  <c r="J32" i="278"/>
  <c r="K32" i="278" s="1"/>
  <c r="L32" i="278" s="1"/>
  <c r="O32" i="278"/>
  <c r="P32" i="278" s="1"/>
  <c r="J31" i="278"/>
  <c r="K31" i="278" s="1"/>
  <c r="L31" i="278" s="1"/>
  <c r="J30" i="278"/>
  <c r="K30" i="278" s="1"/>
  <c r="L30" i="278" s="1"/>
  <c r="O30" i="278" s="1"/>
  <c r="P30" i="278" s="1"/>
  <c r="Q30" i="278" s="1"/>
  <c r="J29" i="278"/>
  <c r="K29" i="278" s="1"/>
  <c r="L29" i="278" s="1"/>
  <c r="O29" i="278" s="1"/>
  <c r="P29" i="278" s="1"/>
  <c r="Q29" i="278" s="1"/>
  <c r="J28" i="278"/>
  <c r="K28" i="278" s="1"/>
  <c r="L28" i="278" s="1"/>
  <c r="O28" i="278"/>
  <c r="P28" i="278" s="1"/>
  <c r="J27" i="278"/>
  <c r="K27" i="278" s="1"/>
  <c r="L27" i="278" s="1"/>
  <c r="O27" i="278"/>
  <c r="P27" i="278" s="1"/>
  <c r="J26" i="278"/>
  <c r="K26" i="278" s="1"/>
  <c r="L26" i="278" s="1"/>
  <c r="O26" i="278" s="1"/>
  <c r="P26" i="278" s="1"/>
  <c r="Q26" i="278" s="1"/>
  <c r="J25" i="278"/>
  <c r="K25" i="278" s="1"/>
  <c r="L25" i="278" s="1"/>
  <c r="O25" i="278" s="1"/>
  <c r="P25" i="278" s="1"/>
  <c r="Q25" i="278" s="1"/>
  <c r="J24" i="278"/>
  <c r="K24" i="278" s="1"/>
  <c r="L24" i="278" s="1"/>
  <c r="O24" i="278"/>
  <c r="P24" i="278" s="1"/>
  <c r="J23" i="278"/>
  <c r="K23" i="278" s="1"/>
  <c r="L23" i="278" s="1"/>
  <c r="J22" i="278"/>
  <c r="K22" i="278" s="1"/>
  <c r="L22" i="278" s="1"/>
  <c r="O22" i="278" s="1"/>
  <c r="P22" i="278" s="1"/>
  <c r="Q22" i="278" s="1"/>
  <c r="J21" i="278"/>
  <c r="K21" i="278" s="1"/>
  <c r="L21" i="278" s="1"/>
  <c r="O21" i="278" s="1"/>
  <c r="P21" i="278" s="1"/>
  <c r="Q21" i="278" s="1"/>
  <c r="J20" i="278"/>
  <c r="K20" i="278" s="1"/>
  <c r="L20" i="278" s="1"/>
  <c r="O20" i="278"/>
  <c r="P20" i="278" s="1"/>
  <c r="J19" i="278"/>
  <c r="K19" i="278" s="1"/>
  <c r="L19" i="278" s="1"/>
  <c r="J18" i="278"/>
  <c r="K18" i="278" s="1"/>
  <c r="L18" i="278" s="1"/>
  <c r="O18" i="278" s="1"/>
  <c r="P18" i="278" s="1"/>
  <c r="Q18" i="278" s="1"/>
  <c r="J17" i="278"/>
  <c r="K17" i="278" s="1"/>
  <c r="L17" i="278" s="1"/>
  <c r="O17" i="278" s="1"/>
  <c r="P17" i="278" s="1"/>
  <c r="Q17" i="278" s="1"/>
  <c r="J16" i="278"/>
  <c r="K16" i="278" s="1"/>
  <c r="L16" i="278" s="1"/>
  <c r="O16" i="278"/>
  <c r="P16" i="278" s="1"/>
  <c r="J15" i="278"/>
  <c r="K15" i="278" s="1"/>
  <c r="L15" i="278" s="1"/>
  <c r="J14" i="278"/>
  <c r="K14" i="278" s="1"/>
  <c r="L14" i="278" s="1"/>
  <c r="O14" i="278" s="1"/>
  <c r="P14" i="278" s="1"/>
  <c r="Q14" i="278" s="1"/>
  <c r="J13" i="278"/>
  <c r="K13" i="278" s="1"/>
  <c r="L13" i="278" s="1"/>
  <c r="O13" i="278" s="1"/>
  <c r="P13" i="278" s="1"/>
  <c r="Q13" i="278" s="1"/>
  <c r="J12" i="278"/>
  <c r="K12" i="278" s="1"/>
  <c r="L12" i="278" s="1"/>
  <c r="O12" i="278"/>
  <c r="P12" i="278" s="1"/>
  <c r="J11" i="278"/>
  <c r="K11" i="278" s="1"/>
  <c r="L11" i="278" s="1"/>
  <c r="J10" i="278"/>
  <c r="K10" i="278" s="1"/>
  <c r="L10" i="278" s="1"/>
  <c r="O10" i="278" s="1"/>
  <c r="P10" i="278" s="1"/>
  <c r="Q10" i="278" s="1"/>
  <c r="J9" i="278"/>
  <c r="K9" i="278" s="1"/>
  <c r="L9" i="278" s="1"/>
  <c r="O9" i="278" s="1"/>
  <c r="P9" i="278" s="1"/>
  <c r="Q9" i="278" s="1"/>
  <c r="J8" i="278"/>
  <c r="C2" i="287" l="1"/>
  <c r="C2" i="289"/>
  <c r="C2" i="291" s="1"/>
  <c r="C2" i="283"/>
  <c r="Q28" i="278"/>
  <c r="Q57" i="278"/>
  <c r="C7" i="281"/>
  <c r="C7" i="290"/>
  <c r="C7" i="288"/>
  <c r="C7" i="286"/>
  <c r="C7" i="291"/>
  <c r="C7" i="289"/>
  <c r="C7" i="287"/>
  <c r="C8" i="282"/>
  <c r="E13" i="282" s="1"/>
  <c r="E25" i="282" s="1"/>
  <c r="G25" i="282" s="1"/>
  <c r="Q24" i="278"/>
  <c r="Q27" i="278"/>
  <c r="Q36" i="278"/>
  <c r="C9" i="279"/>
  <c r="D13" i="279" s="1"/>
  <c r="D15" i="279" s="1"/>
  <c r="C9" i="291"/>
  <c r="D13" i="291" s="1"/>
  <c r="C9" i="289"/>
  <c r="D13" i="289" s="1"/>
  <c r="C9" i="287"/>
  <c r="D13" i="287" s="1"/>
  <c r="C9" i="290"/>
  <c r="D13" i="290" s="1"/>
  <c r="C9" i="288"/>
  <c r="D13" i="288" s="1"/>
  <c r="C9" i="286"/>
  <c r="D13" i="286" s="1"/>
  <c r="C9" i="282"/>
  <c r="D13" i="282" s="1"/>
  <c r="C7" i="283"/>
  <c r="Q49" i="278"/>
  <c r="C8" i="281"/>
  <c r="E13" i="281" s="1"/>
  <c r="E23" i="281" s="1"/>
  <c r="G23" i="281" s="1"/>
  <c r="C8" i="280"/>
  <c r="E13" i="280" s="1"/>
  <c r="E25" i="280" s="1"/>
  <c r="G25" i="280" s="1"/>
  <c r="C8" i="291"/>
  <c r="E13" i="291" s="1"/>
  <c r="E22" i="291" s="1"/>
  <c r="G22" i="291" s="1"/>
  <c r="C8" i="290"/>
  <c r="E13" i="290" s="1"/>
  <c r="E24" i="290" s="1"/>
  <c r="G24" i="290" s="1"/>
  <c r="C8" i="288"/>
  <c r="E13" i="288" s="1"/>
  <c r="E25" i="288" s="1"/>
  <c r="G25" i="288" s="1"/>
  <c r="C8" i="289"/>
  <c r="E13" i="289" s="1"/>
  <c r="E23" i="289" s="1"/>
  <c r="G23" i="289" s="1"/>
  <c r="C8" i="287"/>
  <c r="E13" i="287" s="1"/>
  <c r="E23" i="287" s="1"/>
  <c r="G23" i="287" s="1"/>
  <c r="C8" i="286"/>
  <c r="E13" i="286" s="1"/>
  <c r="E25" i="286" s="1"/>
  <c r="G25" i="286" s="1"/>
  <c r="C8" i="279"/>
  <c r="E13" i="279" s="1"/>
  <c r="E23" i="279" s="1"/>
  <c r="G23" i="279" s="1"/>
  <c r="C9" i="280"/>
  <c r="D13" i="280" s="1"/>
  <c r="D15" i="280" s="1"/>
  <c r="C7" i="282"/>
  <c r="C9" i="283"/>
  <c r="D13" i="283" s="1"/>
  <c r="Q32" i="278"/>
  <c r="Q45" i="278"/>
  <c r="Q48" i="278"/>
  <c r="Q19" i="278"/>
  <c r="Q15" i="278"/>
  <c r="Q11" i="278"/>
  <c r="Q12" i="278"/>
  <c r="Q16" i="278"/>
  <c r="Q20" i="278"/>
  <c r="Q53" i="278"/>
  <c r="Q61" i="278"/>
  <c r="Q39" i="278"/>
  <c r="G23" i="283"/>
  <c r="C8" i="277"/>
  <c r="C9" i="281"/>
  <c r="D13" i="281" s="1"/>
  <c r="C9" i="277"/>
  <c r="D13" i="277" s="1"/>
  <c r="D15" i="277" s="1"/>
  <c r="C7" i="279"/>
  <c r="C7" i="280"/>
  <c r="C7" i="277"/>
  <c r="O31" i="278"/>
  <c r="P31" i="278" s="1"/>
  <c r="Q31" i="278" s="1"/>
  <c r="O52" i="278"/>
  <c r="P52" i="278" s="1"/>
  <c r="Q52" i="278" s="1"/>
  <c r="O60" i="278"/>
  <c r="P60" i="278" s="1"/>
  <c r="Q60" i="278" s="1"/>
  <c r="O68" i="278"/>
  <c r="P68" i="278" s="1"/>
  <c r="Q68" i="278" s="1"/>
  <c r="O23" i="278"/>
  <c r="P23" i="278" s="1"/>
  <c r="Q23" i="278" s="1"/>
  <c r="O43" i="278"/>
  <c r="P43" i="278" s="1"/>
  <c r="Q43" i="278" s="1"/>
  <c r="J69" i="278"/>
  <c r="K8" i="278"/>
  <c r="D15" i="286" l="1"/>
  <c r="D15" i="289"/>
  <c r="D16" i="289" s="1"/>
  <c r="D15" i="290"/>
  <c r="D16" i="290" s="1"/>
  <c r="D16" i="279"/>
  <c r="D17" i="279" s="1"/>
  <c r="D15" i="283"/>
  <c r="D16" i="283" s="1"/>
  <c r="D17" i="283" s="1"/>
  <c r="D15" i="288"/>
  <c r="D16" i="288" s="1"/>
  <c r="D17" i="288" s="1"/>
  <c r="D15" i="291"/>
  <c r="D16" i="291" s="1"/>
  <c r="D15" i="282"/>
  <c r="D16" i="282" s="1"/>
  <c r="D15" i="287"/>
  <c r="D15" i="281"/>
  <c r="D16" i="281" s="1"/>
  <c r="D17" i="281" s="1"/>
  <c r="D16" i="280"/>
  <c r="D17" i="280" s="1"/>
  <c r="D16" i="277"/>
  <c r="D17" i="277" s="1"/>
  <c r="L8" i="278"/>
  <c r="K69" i="278"/>
  <c r="K70" i="278" s="1"/>
  <c r="K71" i="278" s="1"/>
  <c r="D18" i="290" l="1"/>
  <c r="D19" i="290"/>
  <c r="D18" i="279"/>
  <c r="D19" i="279" s="1"/>
  <c r="D20" i="288"/>
  <c r="D19" i="288"/>
  <c r="D18" i="283"/>
  <c r="F85" i="283" s="1"/>
  <c r="E24" i="283"/>
  <c r="E85" i="283"/>
  <c r="E25" i="283"/>
  <c r="E26" i="283" s="1"/>
  <c r="D17" i="282"/>
  <c r="D16" i="287"/>
  <c r="D17" i="287" s="1"/>
  <c r="D17" i="289"/>
  <c r="D16" i="286"/>
  <c r="D17" i="286" s="1"/>
  <c r="E80" i="291"/>
  <c r="E72" i="291"/>
  <c r="E64" i="291"/>
  <c r="E56" i="291"/>
  <c r="E48" i="291"/>
  <c r="E40" i="291"/>
  <c r="E32" i="291"/>
  <c r="E75" i="291"/>
  <c r="E43" i="291"/>
  <c r="E65" i="291"/>
  <c r="E33" i="291"/>
  <c r="E79" i="291"/>
  <c r="E47" i="291"/>
  <c r="E69" i="291"/>
  <c r="E24" i="291"/>
  <c r="D17" i="291"/>
  <c r="D18" i="291" s="1"/>
  <c r="E38" i="291"/>
  <c r="E27" i="291"/>
  <c r="E39" i="291"/>
  <c r="E76" i="291"/>
  <c r="E68" i="291"/>
  <c r="E60" i="291"/>
  <c r="E52" i="291"/>
  <c r="E44" i="291"/>
  <c r="E36" i="291"/>
  <c r="E28" i="291"/>
  <c r="E59" i="291"/>
  <c r="E81" i="291"/>
  <c r="E49" i="291"/>
  <c r="E25" i="291"/>
  <c r="E63" i="291"/>
  <c r="E53" i="291"/>
  <c r="E29" i="291"/>
  <c r="E78" i="291"/>
  <c r="E70" i="291"/>
  <c r="E62" i="291"/>
  <c r="E54" i="291"/>
  <c r="E46" i="291"/>
  <c r="E30" i="291"/>
  <c r="E67" i="291"/>
  <c r="E35" i="291"/>
  <c r="E71" i="291"/>
  <c r="E61" i="291"/>
  <c r="E82" i="291"/>
  <c r="E74" i="291"/>
  <c r="E66" i="291"/>
  <c r="E58" i="291"/>
  <c r="E50" i="291"/>
  <c r="E42" i="291"/>
  <c r="E34" i="291"/>
  <c r="E83" i="291"/>
  <c r="E51" i="291"/>
  <c r="E73" i="291"/>
  <c r="E41" i="291"/>
  <c r="E31" i="291"/>
  <c r="E55" i="291"/>
  <c r="E77" i="291"/>
  <c r="E37" i="291"/>
  <c r="E26" i="291"/>
  <c r="E57" i="291"/>
  <c r="E45" i="291"/>
  <c r="D20" i="280"/>
  <c r="F26" i="280" s="1"/>
  <c r="D19" i="280"/>
  <c r="E26" i="280" s="1"/>
  <c r="D18" i="281"/>
  <c r="D19" i="281" s="1"/>
  <c r="E25" i="281"/>
  <c r="E24" i="281"/>
  <c r="D20" i="277"/>
  <c r="D19" i="277"/>
  <c r="E24" i="279"/>
  <c r="E25" i="279"/>
  <c r="L69" i="278"/>
  <c r="O8" i="278"/>
  <c r="P8" i="278" s="1"/>
  <c r="Q8" i="278" s="1"/>
  <c r="F25" i="283" l="1"/>
  <c r="F26" i="283" s="1"/>
  <c r="F27" i="283" s="1"/>
  <c r="F28" i="283" s="1"/>
  <c r="F29" i="283" s="1"/>
  <c r="F30" i="283" s="1"/>
  <c r="F31" i="283" s="1"/>
  <c r="F32" i="283" s="1"/>
  <c r="F33" i="283" s="1"/>
  <c r="F34" i="283" s="1"/>
  <c r="F35" i="283" s="1"/>
  <c r="F36" i="283" s="1"/>
  <c r="F37" i="283" s="1"/>
  <c r="F38" i="283" s="1"/>
  <c r="F39" i="283" s="1"/>
  <c r="F40" i="283" s="1"/>
  <c r="F41" i="283" s="1"/>
  <c r="F42" i="283" s="1"/>
  <c r="F43" i="283" s="1"/>
  <c r="F44" i="283" s="1"/>
  <c r="F45" i="283" s="1"/>
  <c r="F46" i="283" s="1"/>
  <c r="F47" i="283" s="1"/>
  <c r="F48" i="283" s="1"/>
  <c r="F49" i="283" s="1"/>
  <c r="F50" i="283" s="1"/>
  <c r="F51" i="283" s="1"/>
  <c r="F52" i="283" s="1"/>
  <c r="F53" i="283" s="1"/>
  <c r="F54" i="283" s="1"/>
  <c r="F55" i="283" s="1"/>
  <c r="F56" i="283" s="1"/>
  <c r="F57" i="283" s="1"/>
  <c r="F58" i="283" s="1"/>
  <c r="F59" i="283" s="1"/>
  <c r="F60" i="283" s="1"/>
  <c r="F61" i="283" s="1"/>
  <c r="F62" i="283" s="1"/>
  <c r="F63" i="283" s="1"/>
  <c r="F64" i="283" s="1"/>
  <c r="F65" i="283" s="1"/>
  <c r="F66" i="283" s="1"/>
  <c r="F67" i="283" s="1"/>
  <c r="F68" i="283" s="1"/>
  <c r="F69" i="283" s="1"/>
  <c r="F70" i="283" s="1"/>
  <c r="F71" i="283" s="1"/>
  <c r="F72" i="283" s="1"/>
  <c r="F73" i="283" s="1"/>
  <c r="F74" i="283" s="1"/>
  <c r="F75" i="283" s="1"/>
  <c r="F76" i="283" s="1"/>
  <c r="F77" i="283" s="1"/>
  <c r="F78" i="283" s="1"/>
  <c r="F79" i="283" s="1"/>
  <c r="F80" i="283" s="1"/>
  <c r="F81" i="283" s="1"/>
  <c r="F82" i="283" s="1"/>
  <c r="F83" i="283" s="1"/>
  <c r="F84" i="283" s="1"/>
  <c r="E27" i="280"/>
  <c r="D21" i="277"/>
  <c r="G85" i="283"/>
  <c r="D20" i="286"/>
  <c r="D19" i="286"/>
  <c r="D18" i="287"/>
  <c r="E24" i="287"/>
  <c r="E85" i="287"/>
  <c r="E25" i="287"/>
  <c r="H22" i="291"/>
  <c r="H21" i="291"/>
  <c r="F82" i="291"/>
  <c r="G82" i="291" s="1"/>
  <c r="F66" i="291"/>
  <c r="G66" i="291" s="1"/>
  <c r="F50" i="291"/>
  <c r="G50" i="291" s="1"/>
  <c r="F34" i="291"/>
  <c r="G34" i="291" s="1"/>
  <c r="F46" i="291"/>
  <c r="G46" i="291" s="1"/>
  <c r="F80" i="291"/>
  <c r="G80" i="291" s="1"/>
  <c r="F64" i="291"/>
  <c r="G64" i="291" s="1"/>
  <c r="F48" i="291"/>
  <c r="G48" i="291" s="1"/>
  <c r="F32" i="291"/>
  <c r="G32" i="291" s="1"/>
  <c r="F26" i="291"/>
  <c r="G26" i="291" s="1"/>
  <c r="F69" i="291"/>
  <c r="G69" i="291" s="1"/>
  <c r="F53" i="291"/>
  <c r="G53" i="291" s="1"/>
  <c r="F83" i="291"/>
  <c r="G83" i="291" s="1"/>
  <c r="F67" i="291"/>
  <c r="G67" i="291" s="1"/>
  <c r="F43" i="291"/>
  <c r="G43" i="291" s="1"/>
  <c r="F81" i="291"/>
  <c r="G81" i="291" s="1"/>
  <c r="F65" i="291"/>
  <c r="G65" i="291" s="1"/>
  <c r="F49" i="291"/>
  <c r="G49" i="291" s="1"/>
  <c r="F33" i="291"/>
  <c r="G33" i="291" s="1"/>
  <c r="F24" i="291"/>
  <c r="F79" i="291"/>
  <c r="F63" i="291"/>
  <c r="G63" i="291" s="1"/>
  <c r="F47" i="291"/>
  <c r="G47" i="291" s="1"/>
  <c r="F31" i="291"/>
  <c r="G31" i="291" s="1"/>
  <c r="F78" i="291"/>
  <c r="G78" i="291" s="1"/>
  <c r="F62" i="291"/>
  <c r="G62" i="291" s="1"/>
  <c r="F45" i="291"/>
  <c r="G45" i="291" s="1"/>
  <c r="F76" i="291"/>
  <c r="G76" i="291" s="1"/>
  <c r="F60" i="291"/>
  <c r="G60" i="291" s="1"/>
  <c r="F36" i="291"/>
  <c r="G36" i="291" s="1"/>
  <c r="F74" i="291"/>
  <c r="G74" i="291" s="1"/>
  <c r="F58" i="291"/>
  <c r="G58" i="291" s="1"/>
  <c r="F42" i="291"/>
  <c r="G42" i="291" s="1"/>
  <c r="F27" i="291"/>
  <c r="G27" i="291" s="1"/>
  <c r="F59" i="291"/>
  <c r="G59" i="291" s="1"/>
  <c r="F72" i="291"/>
  <c r="G72" i="291" s="1"/>
  <c r="F56" i="291"/>
  <c r="G56" i="291" s="1"/>
  <c r="F40" i="291"/>
  <c r="G40" i="291" s="1"/>
  <c r="F38" i="291"/>
  <c r="G38" i="291" s="1"/>
  <c r="F77" i="291"/>
  <c r="G77" i="291" s="1"/>
  <c r="F61" i="291"/>
  <c r="G61" i="291" s="1"/>
  <c r="F37" i="291"/>
  <c r="G37" i="291" s="1"/>
  <c r="F75" i="291"/>
  <c r="G75" i="291" s="1"/>
  <c r="F52" i="291"/>
  <c r="G52" i="291" s="1"/>
  <c r="F35" i="291"/>
  <c r="G35" i="291" s="1"/>
  <c r="F73" i="291"/>
  <c r="G73" i="291" s="1"/>
  <c r="F57" i="291"/>
  <c r="G57" i="291" s="1"/>
  <c r="F41" i="291"/>
  <c r="G41" i="291" s="1"/>
  <c r="F25" i="291"/>
  <c r="G25" i="291" s="1"/>
  <c r="F51" i="291"/>
  <c r="G51" i="291" s="1"/>
  <c r="F71" i="291"/>
  <c r="G71" i="291" s="1"/>
  <c r="F55" i="291"/>
  <c r="G55" i="291" s="1"/>
  <c r="F39" i="291"/>
  <c r="G39" i="291" s="1"/>
  <c r="F30" i="291"/>
  <c r="G30" i="291" s="1"/>
  <c r="F70" i="291"/>
  <c r="G70" i="291" s="1"/>
  <c r="F54" i="291"/>
  <c r="G54" i="291" s="1"/>
  <c r="F29" i="291"/>
  <c r="G29" i="291" s="1"/>
  <c r="F68" i="291"/>
  <c r="G68" i="291" s="1"/>
  <c r="F44" i="291"/>
  <c r="G44" i="291" s="1"/>
  <c r="F28" i="291"/>
  <c r="G28" i="291" s="1"/>
  <c r="G79" i="291"/>
  <c r="D19" i="282"/>
  <c r="D20" i="282"/>
  <c r="F26" i="282" s="1"/>
  <c r="F87" i="288"/>
  <c r="F27" i="288"/>
  <c r="E82" i="290"/>
  <c r="E74" i="290"/>
  <c r="E66" i="290"/>
  <c r="E58" i="290"/>
  <c r="E50" i="290"/>
  <c r="E42" i="290"/>
  <c r="E34" i="290"/>
  <c r="E83" i="290"/>
  <c r="E75" i="290"/>
  <c r="E67" i="290"/>
  <c r="E59" i="290"/>
  <c r="E51" i="290"/>
  <c r="E43" i="290"/>
  <c r="E35" i="290"/>
  <c r="E27" i="290"/>
  <c r="E80" i="290"/>
  <c r="E72" i="290"/>
  <c r="E64" i="290"/>
  <c r="E56" i="290"/>
  <c r="E48" i="290"/>
  <c r="E40" i="290"/>
  <c r="E32" i="290"/>
  <c r="E81" i="290"/>
  <c r="E73" i="290"/>
  <c r="E65" i="290"/>
  <c r="E57" i="290"/>
  <c r="E49" i="290"/>
  <c r="E41" i="290"/>
  <c r="E33" i="290"/>
  <c r="E28" i="290"/>
  <c r="E78" i="290"/>
  <c r="E70" i="290"/>
  <c r="E62" i="290"/>
  <c r="E54" i="290"/>
  <c r="E46" i="290"/>
  <c r="E38" i="290"/>
  <c r="E30" i="290"/>
  <c r="E79" i="290"/>
  <c r="E71" i="290"/>
  <c r="E63" i="290"/>
  <c r="E55" i="290"/>
  <c r="E47" i="290"/>
  <c r="E39" i="290"/>
  <c r="E31" i="290"/>
  <c r="E26" i="290"/>
  <c r="E84" i="290"/>
  <c r="E76" i="290"/>
  <c r="E68" i="290"/>
  <c r="E60" i="290"/>
  <c r="E52" i="290"/>
  <c r="E44" i="290"/>
  <c r="E36" i="290"/>
  <c r="E85" i="290"/>
  <c r="E77" i="290"/>
  <c r="E69" i="290"/>
  <c r="E61" i="290"/>
  <c r="E53" i="290"/>
  <c r="E45" i="290"/>
  <c r="E37" i="290"/>
  <c r="E29" i="290"/>
  <c r="E84" i="291"/>
  <c r="E25" i="289"/>
  <c r="E85" i="289"/>
  <c r="D18" i="289"/>
  <c r="D19" i="283"/>
  <c r="H22" i="283" s="1"/>
  <c r="G25" i="283"/>
  <c r="F24" i="283"/>
  <c r="G24" i="283" s="1"/>
  <c r="E27" i="288"/>
  <c r="E87" i="288"/>
  <c r="D21" i="288"/>
  <c r="D20" i="290"/>
  <c r="F83" i="290"/>
  <c r="F75" i="290"/>
  <c r="F67" i="290"/>
  <c r="F59" i="290"/>
  <c r="F51" i="290"/>
  <c r="F43" i="290"/>
  <c r="F35" i="290"/>
  <c r="F72" i="290"/>
  <c r="F40" i="290"/>
  <c r="F27" i="290"/>
  <c r="F58" i="290"/>
  <c r="F46" i="290"/>
  <c r="F68" i="290"/>
  <c r="F36" i="290"/>
  <c r="F70" i="290"/>
  <c r="F81" i="290"/>
  <c r="F73" i="290"/>
  <c r="F65" i="290"/>
  <c r="F57" i="290"/>
  <c r="F49" i="290"/>
  <c r="F41" i="290"/>
  <c r="F33" i="290"/>
  <c r="F64" i="290"/>
  <c r="F32" i="290"/>
  <c r="F82" i="290"/>
  <c r="F50" i="290"/>
  <c r="F38" i="290"/>
  <c r="F60" i="290"/>
  <c r="F28" i="290"/>
  <c r="F62" i="290"/>
  <c r="F79" i="290"/>
  <c r="F71" i="290"/>
  <c r="F63" i="290"/>
  <c r="F55" i="290"/>
  <c r="F47" i="290"/>
  <c r="F39" i="290"/>
  <c r="F31" i="290"/>
  <c r="F56" i="290"/>
  <c r="F30" i="290"/>
  <c r="F74" i="290"/>
  <c r="F42" i="290"/>
  <c r="F84" i="290"/>
  <c r="F52" i="290"/>
  <c r="F26" i="290"/>
  <c r="F54" i="290"/>
  <c r="F85" i="290"/>
  <c r="F77" i="290"/>
  <c r="F69" i="290"/>
  <c r="F61" i="290"/>
  <c r="F53" i="290"/>
  <c r="F45" i="290"/>
  <c r="F37" i="290"/>
  <c r="F80" i="290"/>
  <c r="F48" i="290"/>
  <c r="F29" i="290"/>
  <c r="F66" i="290"/>
  <c r="F34" i="290"/>
  <c r="F76" i="290"/>
  <c r="F44" i="290"/>
  <c r="F78" i="290"/>
  <c r="E27" i="283"/>
  <c r="G26" i="283"/>
  <c r="D21" i="280"/>
  <c r="H25" i="280" s="1"/>
  <c r="F27" i="280"/>
  <c r="F28" i="280" s="1"/>
  <c r="F29" i="280" s="1"/>
  <c r="F30" i="280" s="1"/>
  <c r="F31" i="280" s="1"/>
  <c r="F32" i="280" s="1"/>
  <c r="F33" i="280" s="1"/>
  <c r="F34" i="280" s="1"/>
  <c r="F35" i="280" s="1"/>
  <c r="F36" i="280" s="1"/>
  <c r="F37" i="280" s="1"/>
  <c r="F38" i="280" s="1"/>
  <c r="F39" i="280" s="1"/>
  <c r="F40" i="280" s="1"/>
  <c r="F41" i="280" s="1"/>
  <c r="F42" i="280" s="1"/>
  <c r="F43" i="280" s="1"/>
  <c r="F44" i="280" s="1"/>
  <c r="F45" i="280" s="1"/>
  <c r="F46" i="280" s="1"/>
  <c r="F47" i="280" s="1"/>
  <c r="F48" i="280" s="1"/>
  <c r="F49" i="280" s="1"/>
  <c r="F50" i="280" s="1"/>
  <c r="F51" i="280" s="1"/>
  <c r="F52" i="280" s="1"/>
  <c r="F53" i="280" s="1"/>
  <c r="F54" i="280" s="1"/>
  <c r="F55" i="280" s="1"/>
  <c r="F56" i="280" s="1"/>
  <c r="F57" i="280" s="1"/>
  <c r="F58" i="280" s="1"/>
  <c r="F59" i="280" s="1"/>
  <c r="F60" i="280" s="1"/>
  <c r="F61" i="280" s="1"/>
  <c r="F62" i="280" s="1"/>
  <c r="F63" i="280" s="1"/>
  <c r="F64" i="280" s="1"/>
  <c r="F65" i="280" s="1"/>
  <c r="F66" i="280" s="1"/>
  <c r="F67" i="280" s="1"/>
  <c r="F68" i="280" s="1"/>
  <c r="F69" i="280" s="1"/>
  <c r="F70" i="280" s="1"/>
  <c r="F71" i="280" s="1"/>
  <c r="F72" i="280" s="1"/>
  <c r="F73" i="280" s="1"/>
  <c r="F74" i="280" s="1"/>
  <c r="F75" i="280" s="1"/>
  <c r="F76" i="280" s="1"/>
  <c r="F77" i="280" s="1"/>
  <c r="F78" i="280" s="1"/>
  <c r="F79" i="280" s="1"/>
  <c r="F80" i="280" s="1"/>
  <c r="F81" i="280" s="1"/>
  <c r="F82" i="280" s="1"/>
  <c r="F83" i="280" s="1"/>
  <c r="F84" i="280" s="1"/>
  <c r="F85" i="280" s="1"/>
  <c r="F86" i="280" s="1"/>
  <c r="H23" i="281"/>
  <c r="H22" i="281"/>
  <c r="E26" i="281"/>
  <c r="F25" i="281"/>
  <c r="F26" i="281" s="1"/>
  <c r="F27" i="281" s="1"/>
  <c r="F28" i="281" s="1"/>
  <c r="F29" i="281" s="1"/>
  <c r="F30" i="281" s="1"/>
  <c r="F31" i="281" s="1"/>
  <c r="F32" i="281" s="1"/>
  <c r="F33" i="281" s="1"/>
  <c r="F34" i="281" s="1"/>
  <c r="F35" i="281" s="1"/>
  <c r="F36" i="281" s="1"/>
  <c r="F37" i="281" s="1"/>
  <c r="F38" i="281" s="1"/>
  <c r="F39" i="281" s="1"/>
  <c r="F40" i="281" s="1"/>
  <c r="F41" i="281" s="1"/>
  <c r="F42" i="281" s="1"/>
  <c r="F43" i="281" s="1"/>
  <c r="F44" i="281" s="1"/>
  <c r="F45" i="281" s="1"/>
  <c r="F46" i="281" s="1"/>
  <c r="F47" i="281" s="1"/>
  <c r="F48" i="281" s="1"/>
  <c r="F49" i="281" s="1"/>
  <c r="F50" i="281" s="1"/>
  <c r="F51" i="281" s="1"/>
  <c r="F52" i="281" s="1"/>
  <c r="F53" i="281" s="1"/>
  <c r="F54" i="281" s="1"/>
  <c r="F55" i="281" s="1"/>
  <c r="F56" i="281" s="1"/>
  <c r="F57" i="281" s="1"/>
  <c r="F58" i="281" s="1"/>
  <c r="F59" i="281" s="1"/>
  <c r="F60" i="281" s="1"/>
  <c r="F61" i="281" s="1"/>
  <c r="F62" i="281" s="1"/>
  <c r="F63" i="281" s="1"/>
  <c r="F64" i="281" s="1"/>
  <c r="F65" i="281" s="1"/>
  <c r="F66" i="281" s="1"/>
  <c r="F67" i="281" s="1"/>
  <c r="F68" i="281" s="1"/>
  <c r="F69" i="281" s="1"/>
  <c r="F70" i="281" s="1"/>
  <c r="F71" i="281" s="1"/>
  <c r="F72" i="281" s="1"/>
  <c r="F73" i="281" s="1"/>
  <c r="F74" i="281" s="1"/>
  <c r="F75" i="281" s="1"/>
  <c r="F76" i="281" s="1"/>
  <c r="F77" i="281" s="1"/>
  <c r="F78" i="281" s="1"/>
  <c r="F79" i="281" s="1"/>
  <c r="F80" i="281" s="1"/>
  <c r="F81" i="281" s="1"/>
  <c r="F82" i="281" s="1"/>
  <c r="F83" i="281" s="1"/>
  <c r="F84" i="281" s="1"/>
  <c r="F24" i="281"/>
  <c r="G24" i="281" s="1"/>
  <c r="G26" i="280"/>
  <c r="E28" i="280"/>
  <c r="H23" i="279"/>
  <c r="H22" i="279"/>
  <c r="F25" i="279"/>
  <c r="G25" i="279" s="1"/>
  <c r="F24" i="279"/>
  <c r="G24" i="279" s="1"/>
  <c r="E26" i="279"/>
  <c r="G87" i="288" l="1"/>
  <c r="F86" i="283"/>
  <c r="G30" i="290"/>
  <c r="G40" i="290"/>
  <c r="G82" i="290"/>
  <c r="G44" i="290"/>
  <c r="G34" i="290"/>
  <c r="H23" i="283"/>
  <c r="H24" i="283" s="1"/>
  <c r="H25" i="283" s="1"/>
  <c r="H26" i="283" s="1"/>
  <c r="H24" i="280"/>
  <c r="D19" i="289"/>
  <c r="F25" i="289"/>
  <c r="G25" i="289" s="1"/>
  <c r="F85" i="289"/>
  <c r="G85" i="289" s="1"/>
  <c r="G85" i="290"/>
  <c r="G55" i="290"/>
  <c r="G72" i="290"/>
  <c r="H24" i="288"/>
  <c r="H25" i="288"/>
  <c r="G29" i="290"/>
  <c r="G61" i="290"/>
  <c r="G36" i="290"/>
  <c r="G68" i="290"/>
  <c r="G31" i="290"/>
  <c r="G63" i="290"/>
  <c r="G38" i="290"/>
  <c r="G70" i="290"/>
  <c r="G41" i="290"/>
  <c r="G73" i="290"/>
  <c r="G48" i="290"/>
  <c r="G80" i="290"/>
  <c r="G51" i="290"/>
  <c r="G83" i="290"/>
  <c r="G58" i="290"/>
  <c r="F28" i="288"/>
  <c r="F29" i="288" s="1"/>
  <c r="F30" i="288" s="1"/>
  <c r="F31" i="288" s="1"/>
  <c r="F32" i="288" s="1"/>
  <c r="F33" i="288" s="1"/>
  <c r="F34" i="288" s="1"/>
  <c r="F35" i="288" s="1"/>
  <c r="F36" i="288" s="1"/>
  <c r="F37" i="288" s="1"/>
  <c r="F38" i="288" s="1"/>
  <c r="F39" i="288" s="1"/>
  <c r="F40" i="288" s="1"/>
  <c r="F41" i="288" s="1"/>
  <c r="F42" i="288" s="1"/>
  <c r="F43" i="288" s="1"/>
  <c r="F44" i="288" s="1"/>
  <c r="F45" i="288" s="1"/>
  <c r="F46" i="288" s="1"/>
  <c r="F47" i="288" s="1"/>
  <c r="F48" i="288" s="1"/>
  <c r="F49" i="288" s="1"/>
  <c r="F50" i="288" s="1"/>
  <c r="F51" i="288" s="1"/>
  <c r="F52" i="288" s="1"/>
  <c r="F53" i="288" s="1"/>
  <c r="F54" i="288" s="1"/>
  <c r="F55" i="288" s="1"/>
  <c r="F56" i="288" s="1"/>
  <c r="F57" i="288" s="1"/>
  <c r="F58" i="288" s="1"/>
  <c r="F59" i="288" s="1"/>
  <c r="F60" i="288" s="1"/>
  <c r="F61" i="288" s="1"/>
  <c r="F62" i="288" s="1"/>
  <c r="F63" i="288" s="1"/>
  <c r="F64" i="288" s="1"/>
  <c r="F65" i="288" s="1"/>
  <c r="F66" i="288" s="1"/>
  <c r="F67" i="288" s="1"/>
  <c r="F68" i="288" s="1"/>
  <c r="F69" i="288" s="1"/>
  <c r="F70" i="288" s="1"/>
  <c r="F71" i="288" s="1"/>
  <c r="F72" i="288" s="1"/>
  <c r="F73" i="288" s="1"/>
  <c r="F74" i="288" s="1"/>
  <c r="F75" i="288" s="1"/>
  <c r="F76" i="288" s="1"/>
  <c r="F77" i="288" s="1"/>
  <c r="F78" i="288" s="1"/>
  <c r="F79" i="288" s="1"/>
  <c r="F80" i="288" s="1"/>
  <c r="F81" i="288" s="1"/>
  <c r="F82" i="288" s="1"/>
  <c r="F83" i="288" s="1"/>
  <c r="F84" i="288" s="1"/>
  <c r="F85" i="288" s="1"/>
  <c r="F86" i="288" s="1"/>
  <c r="F87" i="282"/>
  <c r="F27" i="282"/>
  <c r="F28" i="282" s="1"/>
  <c r="F29" i="282" s="1"/>
  <c r="F30" i="282" s="1"/>
  <c r="F31" i="282" s="1"/>
  <c r="F32" i="282" s="1"/>
  <c r="F33" i="282" s="1"/>
  <c r="F34" i="282" s="1"/>
  <c r="F35" i="282" s="1"/>
  <c r="F36" i="282" s="1"/>
  <c r="F37" i="282" s="1"/>
  <c r="F38" i="282" s="1"/>
  <c r="F39" i="282" s="1"/>
  <c r="F40" i="282" s="1"/>
  <c r="F41" i="282" s="1"/>
  <c r="F42" i="282" s="1"/>
  <c r="F43" i="282" s="1"/>
  <c r="F44" i="282" s="1"/>
  <c r="F45" i="282" s="1"/>
  <c r="F46" i="282" s="1"/>
  <c r="F47" i="282" s="1"/>
  <c r="F48" i="282" s="1"/>
  <c r="F49" i="282" s="1"/>
  <c r="F50" i="282" s="1"/>
  <c r="F51" i="282" s="1"/>
  <c r="F52" i="282" s="1"/>
  <c r="F53" i="282" s="1"/>
  <c r="F54" i="282" s="1"/>
  <c r="F55" i="282" s="1"/>
  <c r="F56" i="282" s="1"/>
  <c r="F57" i="282" s="1"/>
  <c r="F58" i="282" s="1"/>
  <c r="F59" i="282" s="1"/>
  <c r="F60" i="282" s="1"/>
  <c r="F61" i="282" s="1"/>
  <c r="F62" i="282" s="1"/>
  <c r="F63" i="282" s="1"/>
  <c r="F64" i="282" s="1"/>
  <c r="F65" i="282" s="1"/>
  <c r="F66" i="282" s="1"/>
  <c r="F67" i="282" s="1"/>
  <c r="F68" i="282" s="1"/>
  <c r="F69" i="282" s="1"/>
  <c r="F70" i="282" s="1"/>
  <c r="F71" i="282" s="1"/>
  <c r="F72" i="282" s="1"/>
  <c r="F73" i="282" s="1"/>
  <c r="F74" i="282" s="1"/>
  <c r="F75" i="282" s="1"/>
  <c r="F76" i="282" s="1"/>
  <c r="F77" i="282" s="1"/>
  <c r="F78" i="282" s="1"/>
  <c r="F79" i="282" s="1"/>
  <c r="F80" i="282" s="1"/>
  <c r="F81" i="282" s="1"/>
  <c r="F82" i="282" s="1"/>
  <c r="F83" i="282" s="1"/>
  <c r="F84" i="282" s="1"/>
  <c r="F85" i="282" s="1"/>
  <c r="F86" i="282" s="1"/>
  <c r="E26" i="289"/>
  <c r="G37" i="290"/>
  <c r="G69" i="290"/>
  <c r="G76" i="290"/>
  <c r="G39" i="290"/>
  <c r="G71" i="290"/>
  <c r="G46" i="290"/>
  <c r="G78" i="290"/>
  <c r="G49" i="290"/>
  <c r="G81" i="290"/>
  <c r="G56" i="290"/>
  <c r="G27" i="290"/>
  <c r="G59" i="290"/>
  <c r="G66" i="290"/>
  <c r="E26" i="282"/>
  <c r="G26" i="282" s="1"/>
  <c r="D21" i="282"/>
  <c r="H25" i="282" s="1"/>
  <c r="E87" i="282"/>
  <c r="E27" i="282"/>
  <c r="D19" i="287"/>
  <c r="F24" i="287"/>
  <c r="G24" i="287" s="1"/>
  <c r="F85" i="287"/>
  <c r="G85" i="287" s="1"/>
  <c r="F25" i="287"/>
  <c r="F26" i="287" s="1"/>
  <c r="F27" i="287" s="1"/>
  <c r="F28" i="287" s="1"/>
  <c r="F29" i="287" s="1"/>
  <c r="F30" i="287" s="1"/>
  <c r="F31" i="287" s="1"/>
  <c r="F32" i="287" s="1"/>
  <c r="F33" i="287" s="1"/>
  <c r="F34" i="287" s="1"/>
  <c r="F35" i="287" s="1"/>
  <c r="F36" i="287" s="1"/>
  <c r="F37" i="287" s="1"/>
  <c r="F38" i="287" s="1"/>
  <c r="F39" i="287" s="1"/>
  <c r="F40" i="287" s="1"/>
  <c r="F41" i="287" s="1"/>
  <c r="F42" i="287" s="1"/>
  <c r="F43" i="287" s="1"/>
  <c r="F44" i="287" s="1"/>
  <c r="F45" i="287" s="1"/>
  <c r="F46" i="287" s="1"/>
  <c r="F47" i="287" s="1"/>
  <c r="F48" i="287" s="1"/>
  <c r="F49" i="287" s="1"/>
  <c r="F50" i="287" s="1"/>
  <c r="F51" i="287" s="1"/>
  <c r="F52" i="287" s="1"/>
  <c r="F53" i="287" s="1"/>
  <c r="F54" i="287" s="1"/>
  <c r="F55" i="287" s="1"/>
  <c r="F56" i="287" s="1"/>
  <c r="F57" i="287" s="1"/>
  <c r="F58" i="287" s="1"/>
  <c r="F59" i="287" s="1"/>
  <c r="F60" i="287" s="1"/>
  <c r="F61" i="287" s="1"/>
  <c r="F62" i="287" s="1"/>
  <c r="F63" i="287" s="1"/>
  <c r="F64" i="287" s="1"/>
  <c r="F65" i="287" s="1"/>
  <c r="F66" i="287" s="1"/>
  <c r="F67" i="287" s="1"/>
  <c r="F68" i="287" s="1"/>
  <c r="F69" i="287" s="1"/>
  <c r="F70" i="287" s="1"/>
  <c r="F71" i="287" s="1"/>
  <c r="F72" i="287" s="1"/>
  <c r="F73" i="287" s="1"/>
  <c r="F74" i="287" s="1"/>
  <c r="F75" i="287" s="1"/>
  <c r="F76" i="287" s="1"/>
  <c r="F77" i="287" s="1"/>
  <c r="F78" i="287" s="1"/>
  <c r="F79" i="287" s="1"/>
  <c r="F80" i="287" s="1"/>
  <c r="F81" i="287" s="1"/>
  <c r="F82" i="287" s="1"/>
  <c r="F83" i="287" s="1"/>
  <c r="F84" i="287" s="1"/>
  <c r="E28" i="288"/>
  <c r="G27" i="288"/>
  <c r="G45" i="290"/>
  <c r="G77" i="290"/>
  <c r="G52" i="290"/>
  <c r="G84" i="290"/>
  <c r="G47" i="290"/>
  <c r="G79" i="290"/>
  <c r="G54" i="290"/>
  <c r="G28" i="290"/>
  <c r="G57" i="290"/>
  <c r="G32" i="290"/>
  <c r="G64" i="290"/>
  <c r="G35" i="290"/>
  <c r="G67" i="290"/>
  <c r="G42" i="290"/>
  <c r="G74" i="290"/>
  <c r="E26" i="287"/>
  <c r="E26" i="286"/>
  <c r="D21" i="286"/>
  <c r="E27" i="286"/>
  <c r="E87" i="286"/>
  <c r="F86" i="290"/>
  <c r="H24" i="290"/>
  <c r="H23" i="290"/>
  <c r="G53" i="290"/>
  <c r="G60" i="290"/>
  <c r="G26" i="290"/>
  <c r="E86" i="290"/>
  <c r="G62" i="290"/>
  <c r="G33" i="290"/>
  <c r="G65" i="290"/>
  <c r="G43" i="290"/>
  <c r="G75" i="290"/>
  <c r="G50" i="290"/>
  <c r="G24" i="291"/>
  <c r="G84" i="291" s="1"/>
  <c r="F84" i="291"/>
  <c r="F27" i="286"/>
  <c r="F28" i="286" s="1"/>
  <c r="F29" i="286" s="1"/>
  <c r="F30" i="286" s="1"/>
  <c r="F31" i="286" s="1"/>
  <c r="F32" i="286" s="1"/>
  <c r="F33" i="286" s="1"/>
  <c r="F34" i="286" s="1"/>
  <c r="F35" i="286" s="1"/>
  <c r="F36" i="286" s="1"/>
  <c r="F37" i="286" s="1"/>
  <c r="F38" i="286" s="1"/>
  <c r="F39" i="286" s="1"/>
  <c r="F40" i="286" s="1"/>
  <c r="F41" i="286" s="1"/>
  <c r="F42" i="286" s="1"/>
  <c r="F43" i="286" s="1"/>
  <c r="F44" i="286" s="1"/>
  <c r="F45" i="286" s="1"/>
  <c r="F46" i="286" s="1"/>
  <c r="F47" i="286" s="1"/>
  <c r="F48" i="286" s="1"/>
  <c r="F49" i="286" s="1"/>
  <c r="F50" i="286" s="1"/>
  <c r="F51" i="286" s="1"/>
  <c r="F52" i="286" s="1"/>
  <c r="F53" i="286" s="1"/>
  <c r="F54" i="286" s="1"/>
  <c r="F55" i="286" s="1"/>
  <c r="F56" i="286" s="1"/>
  <c r="F57" i="286" s="1"/>
  <c r="F58" i="286" s="1"/>
  <c r="F59" i="286" s="1"/>
  <c r="F60" i="286" s="1"/>
  <c r="F61" i="286" s="1"/>
  <c r="F62" i="286" s="1"/>
  <c r="F63" i="286" s="1"/>
  <c r="F64" i="286" s="1"/>
  <c r="F65" i="286" s="1"/>
  <c r="F66" i="286" s="1"/>
  <c r="F67" i="286" s="1"/>
  <c r="F68" i="286" s="1"/>
  <c r="F69" i="286" s="1"/>
  <c r="F70" i="286" s="1"/>
  <c r="F71" i="286" s="1"/>
  <c r="F72" i="286" s="1"/>
  <c r="F73" i="286" s="1"/>
  <c r="F74" i="286" s="1"/>
  <c r="F75" i="286" s="1"/>
  <c r="F76" i="286" s="1"/>
  <c r="F77" i="286" s="1"/>
  <c r="F78" i="286" s="1"/>
  <c r="F79" i="286" s="1"/>
  <c r="F80" i="286" s="1"/>
  <c r="F81" i="286" s="1"/>
  <c r="F82" i="286" s="1"/>
  <c r="F83" i="286" s="1"/>
  <c r="F84" i="286" s="1"/>
  <c r="F85" i="286" s="1"/>
  <c r="F86" i="286" s="1"/>
  <c r="F26" i="286"/>
  <c r="F87" i="286"/>
  <c r="G27" i="283"/>
  <c r="E28" i="283"/>
  <c r="G26" i="279"/>
  <c r="G25" i="281"/>
  <c r="G27" i="280"/>
  <c r="F87" i="280"/>
  <c r="F85" i="281"/>
  <c r="E27" i="281"/>
  <c r="G26" i="281"/>
  <c r="H24" i="281"/>
  <c r="E29" i="280"/>
  <c r="G28" i="280"/>
  <c r="H26" i="280"/>
  <c r="H24" i="279"/>
  <c r="H25" i="279" s="1"/>
  <c r="F26" i="279"/>
  <c r="H27" i="280" l="1"/>
  <c r="H28" i="280" s="1"/>
  <c r="G87" i="282"/>
  <c r="H24" i="282"/>
  <c r="H27" i="288"/>
  <c r="H26" i="290"/>
  <c r="H27" i="290" s="1"/>
  <c r="H28" i="290" s="1"/>
  <c r="H29" i="290" s="1"/>
  <c r="H30" i="290" s="1"/>
  <c r="H31" i="290" s="1"/>
  <c r="H32" i="290" s="1"/>
  <c r="H33" i="290" s="1"/>
  <c r="H34" i="290" s="1"/>
  <c r="H35" i="290" s="1"/>
  <c r="H36" i="290" s="1"/>
  <c r="H37" i="290" s="1"/>
  <c r="H38" i="290" s="1"/>
  <c r="H39" i="290" s="1"/>
  <c r="H40" i="290" s="1"/>
  <c r="H41" i="290" s="1"/>
  <c r="H42" i="290" s="1"/>
  <c r="H43" i="290" s="1"/>
  <c r="H44" i="290" s="1"/>
  <c r="H45" i="290" s="1"/>
  <c r="H46" i="290" s="1"/>
  <c r="H47" i="290" s="1"/>
  <c r="H48" i="290" s="1"/>
  <c r="H49" i="290" s="1"/>
  <c r="H50" i="290" s="1"/>
  <c r="H51" i="290" s="1"/>
  <c r="H52" i="290" s="1"/>
  <c r="H53" i="290" s="1"/>
  <c r="H54" i="290" s="1"/>
  <c r="H55" i="290" s="1"/>
  <c r="H56" i="290" s="1"/>
  <c r="H57" i="290" s="1"/>
  <c r="H58" i="290" s="1"/>
  <c r="H59" i="290" s="1"/>
  <c r="H60" i="290" s="1"/>
  <c r="H61" i="290" s="1"/>
  <c r="H62" i="290" s="1"/>
  <c r="H63" i="290" s="1"/>
  <c r="H64" i="290" s="1"/>
  <c r="H65" i="290" s="1"/>
  <c r="H66" i="290" s="1"/>
  <c r="H67" i="290" s="1"/>
  <c r="H68" i="290" s="1"/>
  <c r="H69" i="290" s="1"/>
  <c r="H70" i="290" s="1"/>
  <c r="H71" i="290" s="1"/>
  <c r="H72" i="290" s="1"/>
  <c r="H73" i="290" s="1"/>
  <c r="H74" i="290" s="1"/>
  <c r="H75" i="290" s="1"/>
  <c r="H76" i="290" s="1"/>
  <c r="H77" i="290" s="1"/>
  <c r="H78" i="290" s="1"/>
  <c r="H79" i="290" s="1"/>
  <c r="H80" i="290" s="1"/>
  <c r="H81" i="290" s="1"/>
  <c r="H82" i="290" s="1"/>
  <c r="H83" i="290" s="1"/>
  <c r="H84" i="290" s="1"/>
  <c r="H85" i="290" s="1"/>
  <c r="G27" i="282"/>
  <c r="E27" i="287"/>
  <c r="G26" i="287"/>
  <c r="H24" i="291"/>
  <c r="H25" i="291" s="1"/>
  <c r="H26" i="291" s="1"/>
  <c r="H27" i="291" s="1"/>
  <c r="H28" i="291" s="1"/>
  <c r="H29" i="291" s="1"/>
  <c r="H30" i="291" s="1"/>
  <c r="H31" i="291" s="1"/>
  <c r="H32" i="291" s="1"/>
  <c r="H33" i="291" s="1"/>
  <c r="H34" i="291" s="1"/>
  <c r="H35" i="291" s="1"/>
  <c r="H36" i="291" s="1"/>
  <c r="H37" i="291" s="1"/>
  <c r="H38" i="291" s="1"/>
  <c r="H39" i="291" s="1"/>
  <c r="H40" i="291" s="1"/>
  <c r="H41" i="291" s="1"/>
  <c r="H42" i="291" s="1"/>
  <c r="H43" i="291" s="1"/>
  <c r="H44" i="291" s="1"/>
  <c r="H45" i="291" s="1"/>
  <c r="H46" i="291" s="1"/>
  <c r="H47" i="291" s="1"/>
  <c r="H48" i="291" s="1"/>
  <c r="H49" i="291" s="1"/>
  <c r="H50" i="291" s="1"/>
  <c r="H51" i="291" s="1"/>
  <c r="H52" i="291" s="1"/>
  <c r="H53" i="291" s="1"/>
  <c r="H54" i="291" s="1"/>
  <c r="H55" i="291" s="1"/>
  <c r="H56" i="291" s="1"/>
  <c r="H57" i="291" s="1"/>
  <c r="H58" i="291" s="1"/>
  <c r="H59" i="291" s="1"/>
  <c r="H60" i="291" s="1"/>
  <c r="H61" i="291" s="1"/>
  <c r="H62" i="291" s="1"/>
  <c r="H63" i="291" s="1"/>
  <c r="H64" i="291" s="1"/>
  <c r="H65" i="291" s="1"/>
  <c r="H66" i="291" s="1"/>
  <c r="H67" i="291" s="1"/>
  <c r="H68" i="291" s="1"/>
  <c r="H69" i="291" s="1"/>
  <c r="H70" i="291" s="1"/>
  <c r="H71" i="291" s="1"/>
  <c r="H72" i="291" s="1"/>
  <c r="H73" i="291" s="1"/>
  <c r="H74" i="291" s="1"/>
  <c r="H75" i="291" s="1"/>
  <c r="H76" i="291" s="1"/>
  <c r="H77" i="291" s="1"/>
  <c r="H78" i="291" s="1"/>
  <c r="H79" i="291" s="1"/>
  <c r="H80" i="291" s="1"/>
  <c r="H81" i="291" s="1"/>
  <c r="H82" i="291" s="1"/>
  <c r="H83" i="291" s="1"/>
  <c r="E27" i="289"/>
  <c r="F88" i="286"/>
  <c r="G26" i="286"/>
  <c r="E29" i="288"/>
  <c r="G28" i="288"/>
  <c r="F86" i="287"/>
  <c r="F26" i="289"/>
  <c r="F27" i="289" s="1"/>
  <c r="F28" i="289" s="1"/>
  <c r="F29" i="289" s="1"/>
  <c r="F30" i="289" s="1"/>
  <c r="F31" i="289" s="1"/>
  <c r="F32" i="289" s="1"/>
  <c r="F33" i="289" s="1"/>
  <c r="F34" i="289" s="1"/>
  <c r="F35" i="289" s="1"/>
  <c r="F36" i="289" s="1"/>
  <c r="F37" i="289" s="1"/>
  <c r="F38" i="289" s="1"/>
  <c r="F39" i="289" s="1"/>
  <c r="F40" i="289" s="1"/>
  <c r="F41" i="289" s="1"/>
  <c r="F42" i="289" s="1"/>
  <c r="F43" i="289" s="1"/>
  <c r="F44" i="289" s="1"/>
  <c r="F45" i="289" s="1"/>
  <c r="F46" i="289" s="1"/>
  <c r="F47" i="289" s="1"/>
  <c r="F48" i="289" s="1"/>
  <c r="F49" i="289" s="1"/>
  <c r="F50" i="289" s="1"/>
  <c r="F51" i="289" s="1"/>
  <c r="F52" i="289" s="1"/>
  <c r="F53" i="289" s="1"/>
  <c r="F54" i="289" s="1"/>
  <c r="F55" i="289" s="1"/>
  <c r="F56" i="289" s="1"/>
  <c r="F57" i="289" s="1"/>
  <c r="F58" i="289" s="1"/>
  <c r="F59" i="289" s="1"/>
  <c r="F60" i="289" s="1"/>
  <c r="F61" i="289" s="1"/>
  <c r="F62" i="289" s="1"/>
  <c r="F63" i="289" s="1"/>
  <c r="F64" i="289" s="1"/>
  <c r="F65" i="289" s="1"/>
  <c r="F66" i="289" s="1"/>
  <c r="F67" i="289" s="1"/>
  <c r="F68" i="289" s="1"/>
  <c r="F69" i="289" s="1"/>
  <c r="F70" i="289" s="1"/>
  <c r="F71" i="289" s="1"/>
  <c r="F72" i="289" s="1"/>
  <c r="F73" i="289" s="1"/>
  <c r="F74" i="289" s="1"/>
  <c r="F75" i="289" s="1"/>
  <c r="F76" i="289" s="1"/>
  <c r="F77" i="289" s="1"/>
  <c r="F78" i="289" s="1"/>
  <c r="F79" i="289" s="1"/>
  <c r="F80" i="289" s="1"/>
  <c r="F81" i="289" s="1"/>
  <c r="F82" i="289" s="1"/>
  <c r="F83" i="289" s="1"/>
  <c r="F84" i="289" s="1"/>
  <c r="G86" i="290"/>
  <c r="H25" i="286"/>
  <c r="H24" i="286"/>
  <c r="E28" i="282"/>
  <c r="E29" i="282" s="1"/>
  <c r="G87" i="286"/>
  <c r="G25" i="287"/>
  <c r="F88" i="282"/>
  <c r="H22" i="287"/>
  <c r="H23" i="287"/>
  <c r="H24" i="287" s="1"/>
  <c r="F88" i="288"/>
  <c r="H23" i="289"/>
  <c r="H25" i="289" s="1"/>
  <c r="H22" i="289"/>
  <c r="G27" i="286"/>
  <c r="E28" i="286"/>
  <c r="H27" i="283"/>
  <c r="E29" i="283"/>
  <c r="G28" i="283"/>
  <c r="H26" i="282"/>
  <c r="H25" i="281"/>
  <c r="H26" i="281" s="1"/>
  <c r="E28" i="281"/>
  <c r="G27" i="281"/>
  <c r="E30" i="280"/>
  <c r="G29" i="280"/>
  <c r="H29" i="280" l="1"/>
  <c r="H28" i="288"/>
  <c r="H27" i="282"/>
  <c r="H26" i="286"/>
  <c r="H27" i="286" s="1"/>
  <c r="H25" i="287"/>
  <c r="H26" i="287" s="1"/>
  <c r="G28" i="282"/>
  <c r="E29" i="286"/>
  <c r="G28" i="286"/>
  <c r="F86" i="289"/>
  <c r="G26" i="289"/>
  <c r="H26" i="289" s="1"/>
  <c r="G29" i="288"/>
  <c r="E30" i="288"/>
  <c r="E28" i="289"/>
  <c r="G27" i="289"/>
  <c r="E28" i="287"/>
  <c r="G27" i="287"/>
  <c r="H28" i="283"/>
  <c r="G29" i="283"/>
  <c r="E30" i="283"/>
  <c r="E30" i="282"/>
  <c r="G29" i="282"/>
  <c r="H27" i="281"/>
  <c r="E29" i="281"/>
  <c r="G28" i="281"/>
  <c r="E31" i="280"/>
  <c r="G30" i="280"/>
  <c r="H30" i="280" l="1"/>
  <c r="H29" i="288"/>
  <c r="H27" i="287"/>
  <c r="H28" i="282"/>
  <c r="H29" i="282" s="1"/>
  <c r="H28" i="286"/>
  <c r="H27" i="289"/>
  <c r="E29" i="287"/>
  <c r="G28" i="287"/>
  <c r="H28" i="287" s="1"/>
  <c r="E30" i="286"/>
  <c r="G29" i="286"/>
  <c r="E29" i="289"/>
  <c r="G28" i="289"/>
  <c r="G30" i="288"/>
  <c r="E31" i="288"/>
  <c r="H29" i="283"/>
  <c r="E31" i="283"/>
  <c r="G30" i="283"/>
  <c r="E31" i="282"/>
  <c r="G30" i="282"/>
  <c r="H28" i="281"/>
  <c r="G29" i="281"/>
  <c r="E30" i="281"/>
  <c r="E32" i="280"/>
  <c r="G31" i="280"/>
  <c r="H31" i="280" s="1"/>
  <c r="H30" i="288" l="1"/>
  <c r="H29" i="286"/>
  <c r="H28" i="289"/>
  <c r="G30" i="286"/>
  <c r="E31" i="286"/>
  <c r="H29" i="281"/>
  <c r="E32" i="288"/>
  <c r="G31" i="288"/>
  <c r="G29" i="289"/>
  <c r="E30" i="289"/>
  <c r="E30" i="287"/>
  <c r="G29" i="287"/>
  <c r="H29" i="287" s="1"/>
  <c r="H30" i="283"/>
  <c r="E32" i="283"/>
  <c r="G31" i="283"/>
  <c r="H30" i="282"/>
  <c r="E32" i="282"/>
  <c r="G31" i="282"/>
  <c r="E31" i="281"/>
  <c r="G30" i="281"/>
  <c r="E33" i="280"/>
  <c r="G32" i="280"/>
  <c r="H32" i="280" s="1"/>
  <c r="H29" i="289" l="1"/>
  <c r="H31" i="288"/>
  <c r="H30" i="286"/>
  <c r="H30" i="281"/>
  <c r="E31" i="289"/>
  <c r="G30" i="289"/>
  <c r="G31" i="286"/>
  <c r="H31" i="286" s="1"/>
  <c r="E32" i="286"/>
  <c r="H31" i="283"/>
  <c r="G30" i="287"/>
  <c r="H30" i="287" s="1"/>
  <c r="E31" i="287"/>
  <c r="G32" i="288"/>
  <c r="H32" i="288" s="1"/>
  <c r="E33" i="288"/>
  <c r="E33" i="283"/>
  <c r="G32" i="283"/>
  <c r="H31" i="282"/>
  <c r="E33" i="282"/>
  <c r="G32" i="282"/>
  <c r="E32" i="281"/>
  <c r="G31" i="281"/>
  <c r="E34" i="280"/>
  <c r="G33" i="280"/>
  <c r="H33" i="280" s="1"/>
  <c r="H31" i="281" l="1"/>
  <c r="H32" i="283"/>
  <c r="H30" i="289"/>
  <c r="G32" i="286"/>
  <c r="H32" i="286" s="1"/>
  <c r="E33" i="286"/>
  <c r="G31" i="287"/>
  <c r="H31" i="287" s="1"/>
  <c r="E32" i="287"/>
  <c r="E34" i="288"/>
  <c r="G33" i="288"/>
  <c r="H33" i="288" s="1"/>
  <c r="E32" i="289"/>
  <c r="G31" i="289"/>
  <c r="G33" i="283"/>
  <c r="H33" i="283" s="1"/>
  <c r="E34" i="283"/>
  <c r="H32" i="282"/>
  <c r="E34" i="282"/>
  <c r="G33" i="282"/>
  <c r="E33" i="281"/>
  <c r="G32" i="281"/>
  <c r="H32" i="281" s="1"/>
  <c r="E35" i="280"/>
  <c r="G34" i="280"/>
  <c r="H34" i="280" s="1"/>
  <c r="H31" i="289" l="1"/>
  <c r="E33" i="289"/>
  <c r="G32" i="289"/>
  <c r="H32" i="289" s="1"/>
  <c r="E34" i="286"/>
  <c r="G33" i="286"/>
  <c r="H33" i="286" s="1"/>
  <c r="E33" i="287"/>
  <c r="G32" i="287"/>
  <c r="H32" i="287" s="1"/>
  <c r="G34" i="288"/>
  <c r="H34" i="288" s="1"/>
  <c r="E35" i="288"/>
  <c r="E35" i="283"/>
  <c r="G34" i="283"/>
  <c r="H34" i="283" s="1"/>
  <c r="H33" i="282"/>
  <c r="E35" i="282"/>
  <c r="G34" i="282"/>
  <c r="G33" i="281"/>
  <c r="H33" i="281" s="1"/>
  <c r="E34" i="281"/>
  <c r="E36" i="280"/>
  <c r="G35" i="280"/>
  <c r="H35" i="280" s="1"/>
  <c r="E36" i="288" l="1"/>
  <c r="G35" i="288"/>
  <c r="H35" i="288" s="1"/>
  <c r="G34" i="286"/>
  <c r="H34" i="286" s="1"/>
  <c r="E35" i="286"/>
  <c r="H34" i="282"/>
  <c r="E34" i="287"/>
  <c r="G33" i="287"/>
  <c r="H33" i="287" s="1"/>
  <c r="E34" i="289"/>
  <c r="G33" i="289"/>
  <c r="H33" i="289" s="1"/>
  <c r="E36" i="283"/>
  <c r="G35" i="283"/>
  <c r="H35" i="283" s="1"/>
  <c r="E36" i="282"/>
  <c r="G35" i="282"/>
  <c r="E35" i="281"/>
  <c r="G34" i="281"/>
  <c r="H34" i="281" s="1"/>
  <c r="E37" i="280"/>
  <c r="G36" i="280"/>
  <c r="H36" i="280" s="1"/>
  <c r="H35" i="282" l="1"/>
  <c r="G35" i="286"/>
  <c r="H35" i="286" s="1"/>
  <c r="E36" i="286"/>
  <c r="E35" i="287"/>
  <c r="G34" i="287"/>
  <c r="H34" i="287" s="1"/>
  <c r="E35" i="289"/>
  <c r="G34" i="289"/>
  <c r="H34" i="289" s="1"/>
  <c r="E37" i="288"/>
  <c r="G36" i="288"/>
  <c r="H36" i="288" s="1"/>
  <c r="E37" i="283"/>
  <c r="G36" i="283"/>
  <c r="H36" i="283" s="1"/>
  <c r="E37" i="282"/>
  <c r="G36" i="282"/>
  <c r="E36" i="281"/>
  <c r="G35" i="281"/>
  <c r="H35" i="281" s="1"/>
  <c r="E38" i="280"/>
  <c r="G37" i="280"/>
  <c r="H37" i="280" s="1"/>
  <c r="H36" i="282" l="1"/>
  <c r="G37" i="288"/>
  <c r="H37" i="288" s="1"/>
  <c r="E38" i="288"/>
  <c r="E36" i="287"/>
  <c r="G35" i="287"/>
  <c r="H35" i="287" s="1"/>
  <c r="E37" i="286"/>
  <c r="G36" i="286"/>
  <c r="H36" i="286" s="1"/>
  <c r="E36" i="289"/>
  <c r="G35" i="289"/>
  <c r="H35" i="289" s="1"/>
  <c r="G37" i="283"/>
  <c r="H37" i="283" s="1"/>
  <c r="E38" i="283"/>
  <c r="E38" i="282"/>
  <c r="G37" i="282"/>
  <c r="H37" i="282" s="1"/>
  <c r="E37" i="281"/>
  <c r="G36" i="281"/>
  <c r="H36" i="281" s="1"/>
  <c r="E39" i="280"/>
  <c r="G38" i="280"/>
  <c r="H38" i="280" s="1"/>
  <c r="G36" i="289" l="1"/>
  <c r="H36" i="289" s="1"/>
  <c r="E37" i="289"/>
  <c r="G36" i="287"/>
  <c r="H36" i="287" s="1"/>
  <c r="E37" i="287"/>
  <c r="G38" i="288"/>
  <c r="H38" i="288" s="1"/>
  <c r="E39" i="288"/>
  <c r="G37" i="286"/>
  <c r="H37" i="286" s="1"/>
  <c r="E38" i="286"/>
  <c r="E39" i="283"/>
  <c r="G38" i="283"/>
  <c r="H38" i="283" s="1"/>
  <c r="E39" i="282"/>
  <c r="G38" i="282"/>
  <c r="H38" i="282" s="1"/>
  <c r="G37" i="281"/>
  <c r="H37" i="281" s="1"/>
  <c r="E38" i="281"/>
  <c r="E40" i="280"/>
  <c r="G39" i="280"/>
  <c r="H39" i="280" s="1"/>
  <c r="E38" i="287" l="1"/>
  <c r="G37" i="287"/>
  <c r="H37" i="287" s="1"/>
  <c r="G39" i="288"/>
  <c r="H39" i="288" s="1"/>
  <c r="E40" i="288"/>
  <c r="E38" i="289"/>
  <c r="G37" i="289"/>
  <c r="H37" i="289" s="1"/>
  <c r="G38" i="286"/>
  <c r="H38" i="286" s="1"/>
  <c r="E39" i="286"/>
  <c r="G39" i="283"/>
  <c r="H39" i="283" s="1"/>
  <c r="E40" i="283"/>
  <c r="E40" i="282"/>
  <c r="G39" i="282"/>
  <c r="H39" i="282" s="1"/>
  <c r="E39" i="281"/>
  <c r="G38" i="281"/>
  <c r="H38" i="281" s="1"/>
  <c r="E41" i="280"/>
  <c r="G40" i="280"/>
  <c r="H40" i="280" s="1"/>
  <c r="G39" i="286" l="1"/>
  <c r="H39" i="286" s="1"/>
  <c r="E40" i="286"/>
  <c r="E41" i="288"/>
  <c r="G40" i="288"/>
  <c r="H40" i="288" s="1"/>
  <c r="G38" i="289"/>
  <c r="H38" i="289" s="1"/>
  <c r="E39" i="289"/>
  <c r="G38" i="287"/>
  <c r="H38" i="287" s="1"/>
  <c r="E39" i="287"/>
  <c r="E41" i="283"/>
  <c r="G40" i="283"/>
  <c r="H40" i="283" s="1"/>
  <c r="E41" i="282"/>
  <c r="G40" i="282"/>
  <c r="H40" i="282" s="1"/>
  <c r="E40" i="281"/>
  <c r="G39" i="281"/>
  <c r="H39" i="281" s="1"/>
  <c r="E42" i="280"/>
  <c r="G41" i="280"/>
  <c r="H41" i="280" s="1"/>
  <c r="E40" i="287" l="1"/>
  <c r="G39" i="287"/>
  <c r="H39" i="287" s="1"/>
  <c r="G41" i="288"/>
  <c r="H41" i="288" s="1"/>
  <c r="E42" i="288"/>
  <c r="E40" i="289"/>
  <c r="G39" i="289"/>
  <c r="H39" i="289" s="1"/>
  <c r="E41" i="286"/>
  <c r="G40" i="286"/>
  <c r="H40" i="286" s="1"/>
  <c r="G41" i="283"/>
  <c r="H41" i="283" s="1"/>
  <c r="E42" i="283"/>
  <c r="E42" i="282"/>
  <c r="G41" i="282"/>
  <c r="H41" i="282" s="1"/>
  <c r="E41" i="281"/>
  <c r="G40" i="281"/>
  <c r="H40" i="281" s="1"/>
  <c r="E43" i="280"/>
  <c r="G42" i="280"/>
  <c r="H42" i="280" s="1"/>
  <c r="E43" i="288" l="1"/>
  <c r="G42" i="288"/>
  <c r="H42" i="288" s="1"/>
  <c r="E42" i="286"/>
  <c r="G41" i="286"/>
  <c r="H41" i="286" s="1"/>
  <c r="E41" i="289"/>
  <c r="G40" i="289"/>
  <c r="H40" i="289" s="1"/>
  <c r="E41" i="287"/>
  <c r="G40" i="287"/>
  <c r="H40" i="287" s="1"/>
  <c r="E43" i="283"/>
  <c r="G42" i="283"/>
  <c r="H42" i="283" s="1"/>
  <c r="E43" i="282"/>
  <c r="G42" i="282"/>
  <c r="H42" i="282" s="1"/>
  <c r="G41" i="281"/>
  <c r="H41" i="281" s="1"/>
  <c r="E42" i="281"/>
  <c r="E44" i="280"/>
  <c r="G43" i="280"/>
  <c r="H43" i="280" s="1"/>
  <c r="E42" i="289" l="1"/>
  <c r="G41" i="289"/>
  <c r="H41" i="289" s="1"/>
  <c r="E44" i="288"/>
  <c r="G43" i="288"/>
  <c r="H43" i="288" s="1"/>
  <c r="E42" i="287"/>
  <c r="G41" i="287"/>
  <c r="H41" i="287" s="1"/>
  <c r="E43" i="286"/>
  <c r="G42" i="286"/>
  <c r="H42" i="286" s="1"/>
  <c r="G43" i="283"/>
  <c r="H43" i="283" s="1"/>
  <c r="E44" i="283"/>
  <c r="E44" i="282"/>
  <c r="G43" i="282"/>
  <c r="H43" i="282" s="1"/>
  <c r="E43" i="281"/>
  <c r="G42" i="281"/>
  <c r="H42" i="281" s="1"/>
  <c r="E45" i="280"/>
  <c r="G44" i="280"/>
  <c r="H44" i="280" s="1"/>
  <c r="E43" i="287" l="1"/>
  <c r="G42" i="287"/>
  <c r="H42" i="287" s="1"/>
  <c r="E43" i="289"/>
  <c r="G42" i="289"/>
  <c r="H42" i="289" s="1"/>
  <c r="E44" i="286"/>
  <c r="G43" i="286"/>
  <c r="H43" i="286" s="1"/>
  <c r="E45" i="288"/>
  <c r="G44" i="288"/>
  <c r="H44" i="288" s="1"/>
  <c r="E45" i="283"/>
  <c r="G44" i="283"/>
  <c r="H44" i="283" s="1"/>
  <c r="E45" i="282"/>
  <c r="G44" i="282"/>
  <c r="H44" i="282" s="1"/>
  <c r="E44" i="281"/>
  <c r="G43" i="281"/>
  <c r="H43" i="281" s="1"/>
  <c r="E46" i="280"/>
  <c r="G45" i="280"/>
  <c r="H45" i="280" s="1"/>
  <c r="E46" i="288" l="1"/>
  <c r="G45" i="288"/>
  <c r="H45" i="288" s="1"/>
  <c r="G43" i="289"/>
  <c r="H43" i="289" s="1"/>
  <c r="E44" i="289"/>
  <c r="E45" i="286"/>
  <c r="G44" i="286"/>
  <c r="H44" i="286" s="1"/>
  <c r="G43" i="287"/>
  <c r="H43" i="287" s="1"/>
  <c r="E44" i="287"/>
  <c r="E46" i="283"/>
  <c r="G45" i="283"/>
  <c r="H45" i="283" s="1"/>
  <c r="E46" i="282"/>
  <c r="G45" i="282"/>
  <c r="H45" i="282" s="1"/>
  <c r="E45" i="281"/>
  <c r="G44" i="281"/>
  <c r="H44" i="281" s="1"/>
  <c r="E47" i="280"/>
  <c r="G46" i="280"/>
  <c r="H46" i="280" s="1"/>
  <c r="E45" i="287" l="1"/>
  <c r="G44" i="287"/>
  <c r="H44" i="287" s="1"/>
  <c r="E45" i="289"/>
  <c r="G44" i="289"/>
  <c r="H44" i="289" s="1"/>
  <c r="E46" i="286"/>
  <c r="G45" i="286"/>
  <c r="H45" i="286" s="1"/>
  <c r="G46" i="288"/>
  <c r="H46" i="288" s="1"/>
  <c r="E47" i="288"/>
  <c r="E47" i="283"/>
  <c r="G46" i="283"/>
  <c r="H46" i="283" s="1"/>
  <c r="E47" i="282"/>
  <c r="G46" i="282"/>
  <c r="H46" i="282" s="1"/>
  <c r="G45" i="281"/>
  <c r="H45" i="281" s="1"/>
  <c r="E46" i="281"/>
  <c r="E48" i="280"/>
  <c r="G47" i="280"/>
  <c r="H47" i="280" s="1"/>
  <c r="E46" i="289" l="1"/>
  <c r="G45" i="289"/>
  <c r="H45" i="289" s="1"/>
  <c r="E48" i="288"/>
  <c r="G47" i="288"/>
  <c r="H47" i="288" s="1"/>
  <c r="E47" i="286"/>
  <c r="G46" i="286"/>
  <c r="H46" i="286" s="1"/>
  <c r="E46" i="287"/>
  <c r="G45" i="287"/>
  <c r="H45" i="287" s="1"/>
  <c r="G47" i="283"/>
  <c r="H47" i="283" s="1"/>
  <c r="E48" i="283"/>
  <c r="E48" i="282"/>
  <c r="G47" i="282"/>
  <c r="H47" i="282" s="1"/>
  <c r="E47" i="281"/>
  <c r="G46" i="281"/>
  <c r="H46" i="281" s="1"/>
  <c r="E49" i="280"/>
  <c r="G48" i="280"/>
  <c r="H48" i="280" s="1"/>
  <c r="G46" i="287" l="1"/>
  <c r="H46" i="287" s="1"/>
  <c r="E47" i="287"/>
  <c r="E49" i="288"/>
  <c r="G48" i="288"/>
  <c r="H48" i="288" s="1"/>
  <c r="E48" i="286"/>
  <c r="G47" i="286"/>
  <c r="H47" i="286" s="1"/>
  <c r="G46" i="289"/>
  <c r="H46" i="289" s="1"/>
  <c r="E47" i="289"/>
  <c r="E49" i="283"/>
  <c r="G48" i="283"/>
  <c r="H48" i="283" s="1"/>
  <c r="E49" i="282"/>
  <c r="G48" i="282"/>
  <c r="H48" i="282" s="1"/>
  <c r="E48" i="281"/>
  <c r="G47" i="281"/>
  <c r="H47" i="281" s="1"/>
  <c r="E50" i="280"/>
  <c r="G49" i="280"/>
  <c r="H49" i="280" s="1"/>
  <c r="G49" i="288" l="1"/>
  <c r="H49" i="288" s="1"/>
  <c r="E50" i="288"/>
  <c r="E48" i="287"/>
  <c r="G47" i="287"/>
  <c r="H47" i="287" s="1"/>
  <c r="E48" i="289"/>
  <c r="G47" i="289"/>
  <c r="H47" i="289" s="1"/>
  <c r="E49" i="286"/>
  <c r="G48" i="286"/>
  <c r="H48" i="286" s="1"/>
  <c r="E50" i="283"/>
  <c r="G49" i="283"/>
  <c r="H49" i="283" s="1"/>
  <c r="E50" i="282"/>
  <c r="G49" i="282"/>
  <c r="H49" i="282" s="1"/>
  <c r="E49" i="281"/>
  <c r="G48" i="281"/>
  <c r="H48" i="281" s="1"/>
  <c r="E51" i="280"/>
  <c r="G50" i="280"/>
  <c r="H50" i="280" s="1"/>
  <c r="G49" i="286" l="1"/>
  <c r="H49" i="286" s="1"/>
  <c r="E50" i="286"/>
  <c r="E49" i="287"/>
  <c r="G48" i="287"/>
  <c r="H48" i="287" s="1"/>
  <c r="E51" i="288"/>
  <c r="G50" i="288"/>
  <c r="H50" i="288" s="1"/>
  <c r="E49" i="289"/>
  <c r="G48" i="289"/>
  <c r="H48" i="289" s="1"/>
  <c r="E51" i="283"/>
  <c r="G50" i="283"/>
  <c r="H50" i="283" s="1"/>
  <c r="E51" i="282"/>
  <c r="G50" i="282"/>
  <c r="H50" i="282" s="1"/>
  <c r="G49" i="281"/>
  <c r="H49" i="281" s="1"/>
  <c r="E50" i="281"/>
  <c r="E52" i="280"/>
  <c r="G51" i="280"/>
  <c r="H51" i="280" s="1"/>
  <c r="E50" i="289" l="1"/>
  <c r="G49" i="289"/>
  <c r="H49" i="289" s="1"/>
  <c r="E50" i="287"/>
  <c r="G49" i="287"/>
  <c r="H49" i="287" s="1"/>
  <c r="G50" i="286"/>
  <c r="H50" i="286" s="1"/>
  <c r="E51" i="286"/>
  <c r="G51" i="288"/>
  <c r="H51" i="288" s="1"/>
  <c r="E52" i="288"/>
  <c r="G51" i="283"/>
  <c r="H51" i="283" s="1"/>
  <c r="E52" i="283"/>
  <c r="E52" i="282"/>
  <c r="G51" i="282"/>
  <c r="H51" i="282" s="1"/>
  <c r="E51" i="281"/>
  <c r="G50" i="281"/>
  <c r="H50" i="281" s="1"/>
  <c r="E53" i="280"/>
  <c r="G52" i="280"/>
  <c r="H52" i="280" s="1"/>
  <c r="E51" i="287" l="1"/>
  <c r="G50" i="287"/>
  <c r="H50" i="287" s="1"/>
  <c r="G52" i="288"/>
  <c r="H52" i="288" s="1"/>
  <c r="E53" i="288"/>
  <c r="G51" i="286"/>
  <c r="H51" i="286" s="1"/>
  <c r="E52" i="286"/>
  <c r="E51" i="289"/>
  <c r="G50" i="289"/>
  <c r="H50" i="289" s="1"/>
  <c r="E53" i="283"/>
  <c r="G52" i="283"/>
  <c r="H52" i="283" s="1"/>
  <c r="E53" i="282"/>
  <c r="G52" i="282"/>
  <c r="H52" i="282" s="1"/>
  <c r="E52" i="281"/>
  <c r="G51" i="281"/>
  <c r="H51" i="281" s="1"/>
  <c r="E54" i="280"/>
  <c r="G53" i="280"/>
  <c r="H53" i="280" s="1"/>
  <c r="G53" i="288" l="1"/>
  <c r="H53" i="288" s="1"/>
  <c r="E54" i="288"/>
  <c r="E52" i="289"/>
  <c r="G51" i="289"/>
  <c r="H51" i="289" s="1"/>
  <c r="G52" i="286"/>
  <c r="H52" i="286" s="1"/>
  <c r="E53" i="286"/>
  <c r="E52" i="287"/>
  <c r="G51" i="287"/>
  <c r="H51" i="287" s="1"/>
  <c r="E54" i="283"/>
  <c r="G53" i="283"/>
  <c r="H53" i="283" s="1"/>
  <c r="E54" i="282"/>
  <c r="G53" i="282"/>
  <c r="H53" i="282" s="1"/>
  <c r="E53" i="281"/>
  <c r="G52" i="281"/>
  <c r="H52" i="281" s="1"/>
  <c r="E55" i="280"/>
  <c r="G54" i="280"/>
  <c r="H54" i="280" s="1"/>
  <c r="E13" i="277"/>
  <c r="E25" i="277" s="1"/>
  <c r="C5" i="263"/>
  <c r="C70" i="4"/>
  <c r="C27" i="4"/>
  <c r="G52" i="287" l="1"/>
  <c r="H52" i="287" s="1"/>
  <c r="E53" i="287"/>
  <c r="G52" i="289"/>
  <c r="H52" i="289" s="1"/>
  <c r="E53" i="289"/>
  <c r="E54" i="286"/>
  <c r="G53" i="286"/>
  <c r="H53" i="286" s="1"/>
  <c r="E55" i="288"/>
  <c r="G54" i="288"/>
  <c r="H54" i="288" s="1"/>
  <c r="D25" i="282"/>
  <c r="D25" i="286"/>
  <c r="E55" i="283"/>
  <c r="G54" i="283"/>
  <c r="H54" i="283" s="1"/>
  <c r="E55" i="282"/>
  <c r="G54" i="282"/>
  <c r="H54" i="282" s="1"/>
  <c r="D23" i="279"/>
  <c r="D23" i="281"/>
  <c r="D23" i="283" s="1"/>
  <c r="D25" i="277"/>
  <c r="D25" i="280"/>
  <c r="G53" i="281"/>
  <c r="H53" i="281" s="1"/>
  <c r="E54" i="281"/>
  <c r="E56" i="280"/>
  <c r="G55" i="280"/>
  <c r="H55" i="280" s="1"/>
  <c r="G25" i="277"/>
  <c r="C72" i="4"/>
  <c r="E54" i="287" l="1"/>
  <c r="G53" i="287"/>
  <c r="H53" i="287" s="1"/>
  <c r="E54" i="289"/>
  <c r="G53" i="289"/>
  <c r="H53" i="289" s="1"/>
  <c r="E56" i="288"/>
  <c r="G55" i="288"/>
  <c r="H55" i="288" s="1"/>
  <c r="E55" i="286"/>
  <c r="G54" i="286"/>
  <c r="H54" i="286" s="1"/>
  <c r="D26" i="286"/>
  <c r="D27" i="286" s="1"/>
  <c r="D28" i="286" s="1"/>
  <c r="D29" i="286" s="1"/>
  <c r="D30" i="286" s="1"/>
  <c r="D31" i="286" s="1"/>
  <c r="D32" i="286" s="1"/>
  <c r="D33" i="286" s="1"/>
  <c r="D34" i="286" s="1"/>
  <c r="D35" i="286" s="1"/>
  <c r="D36" i="286" s="1"/>
  <c r="D37" i="286" s="1"/>
  <c r="D38" i="286" s="1"/>
  <c r="D39" i="286" s="1"/>
  <c r="D40" i="286" s="1"/>
  <c r="D41" i="286" s="1"/>
  <c r="D42" i="286" s="1"/>
  <c r="D43" i="286" s="1"/>
  <c r="D44" i="286" s="1"/>
  <c r="D45" i="286" s="1"/>
  <c r="D46" i="286" s="1"/>
  <c r="D47" i="286" s="1"/>
  <c r="D48" i="286" s="1"/>
  <c r="D49" i="286" s="1"/>
  <c r="D50" i="286" s="1"/>
  <c r="D51" i="286" s="1"/>
  <c r="D52" i="286" s="1"/>
  <c r="D53" i="286" s="1"/>
  <c r="D54" i="286" s="1"/>
  <c r="D55" i="286" s="1"/>
  <c r="D56" i="286" s="1"/>
  <c r="D57" i="286" s="1"/>
  <c r="D58" i="286" s="1"/>
  <c r="D59" i="286" s="1"/>
  <c r="D60" i="286" s="1"/>
  <c r="D61" i="286" s="1"/>
  <c r="D62" i="286" s="1"/>
  <c r="D63" i="286" s="1"/>
  <c r="D64" i="286" s="1"/>
  <c r="D65" i="286" s="1"/>
  <c r="D66" i="286" s="1"/>
  <c r="D67" i="286" s="1"/>
  <c r="D68" i="286" s="1"/>
  <c r="D69" i="286" s="1"/>
  <c r="D70" i="286" s="1"/>
  <c r="D71" i="286" s="1"/>
  <c r="D72" i="286" s="1"/>
  <c r="D73" i="286" s="1"/>
  <c r="D74" i="286" s="1"/>
  <c r="D75" i="286" s="1"/>
  <c r="D76" i="286" s="1"/>
  <c r="D77" i="286" s="1"/>
  <c r="D78" i="286" s="1"/>
  <c r="D79" i="286" s="1"/>
  <c r="D80" i="286" s="1"/>
  <c r="D81" i="286" s="1"/>
  <c r="D82" i="286" s="1"/>
  <c r="D83" i="286" s="1"/>
  <c r="D84" i="286" s="1"/>
  <c r="D85" i="286" s="1"/>
  <c r="D86" i="286" s="1"/>
  <c r="D87" i="286" s="1"/>
  <c r="D25" i="288"/>
  <c r="G55" i="283"/>
  <c r="H55" i="283" s="1"/>
  <c r="E56" i="283"/>
  <c r="D26" i="277"/>
  <c r="D27" i="277" s="1"/>
  <c r="E56" i="282"/>
  <c r="G55" i="282"/>
  <c r="H55" i="282" s="1"/>
  <c r="E55" i="281"/>
  <c r="G54" i="281"/>
  <c r="H54" i="281" s="1"/>
  <c r="E57" i="280"/>
  <c r="G56" i="280"/>
  <c r="H56" i="280" s="1"/>
  <c r="H25" i="277"/>
  <c r="A27" i="276"/>
  <c r="A28" i="276" s="1"/>
  <c r="A29" i="276" s="1"/>
  <c r="A30" i="276" s="1"/>
  <c r="A31" i="276" s="1"/>
  <c r="A32" i="276" s="1"/>
  <c r="A33" i="276" s="1"/>
  <c r="A34" i="276" s="1"/>
  <c r="A35" i="276" s="1"/>
  <c r="A36" i="276" s="1"/>
  <c r="A37" i="276" s="1"/>
  <c r="A38" i="276" s="1"/>
  <c r="A39" i="276" s="1"/>
  <c r="A40" i="276" s="1"/>
  <c r="A41" i="276" s="1"/>
  <c r="A42" i="276" s="1"/>
  <c r="A43" i="276" s="1"/>
  <c r="A44" i="276" s="1"/>
  <c r="A45" i="276" s="1"/>
  <c r="A46" i="276" s="1"/>
  <c r="A47" i="276" s="1"/>
  <c r="A48" i="276" s="1"/>
  <c r="A49" i="276" s="1"/>
  <c r="A50" i="276" s="1"/>
  <c r="A51" i="276" s="1"/>
  <c r="A52" i="276" s="1"/>
  <c r="A53" i="276" s="1"/>
  <c r="A54" i="276" s="1"/>
  <c r="A55" i="276" s="1"/>
  <c r="A56" i="276" s="1"/>
  <c r="A57" i="276" s="1"/>
  <c r="A58" i="276" s="1"/>
  <c r="A59" i="276" s="1"/>
  <c r="A60" i="276" s="1"/>
  <c r="A61" i="276" s="1"/>
  <c r="A62" i="276" s="1"/>
  <c r="A63" i="276" s="1"/>
  <c r="A64" i="276" s="1"/>
  <c r="A65" i="276" s="1"/>
  <c r="A66" i="276" s="1"/>
  <c r="A67" i="276" s="1"/>
  <c r="A68" i="276" s="1"/>
  <c r="A69" i="276" s="1"/>
  <c r="A70" i="276" s="1"/>
  <c r="A71" i="276" s="1"/>
  <c r="A72" i="276" s="1"/>
  <c r="A73" i="276" s="1"/>
  <c r="A74" i="276" s="1"/>
  <c r="A75" i="276" s="1"/>
  <c r="A76" i="276" s="1"/>
  <c r="A77" i="276" s="1"/>
  <c r="A78" i="276" s="1"/>
  <c r="A79" i="276" s="1"/>
  <c r="A80" i="276" s="1"/>
  <c r="A81" i="276" s="1"/>
  <c r="A82" i="276" s="1"/>
  <c r="A83" i="276" s="1"/>
  <c r="A84" i="276" s="1"/>
  <c r="A85" i="276" s="1"/>
  <c r="C10" i="276"/>
  <c r="C6" i="276"/>
  <c r="C5" i="276"/>
  <c r="B70" i="275"/>
  <c r="A26" i="275"/>
  <c r="A27" i="275" s="1"/>
  <c r="A28" i="275" s="1"/>
  <c r="A29" i="275" s="1"/>
  <c r="A30" i="275" s="1"/>
  <c r="A31" i="275" s="1"/>
  <c r="A32" i="275" s="1"/>
  <c r="A33" i="275" s="1"/>
  <c r="A34" i="275" s="1"/>
  <c r="A35" i="275" s="1"/>
  <c r="A36" i="275" s="1"/>
  <c r="A37" i="275" s="1"/>
  <c r="A38" i="275" s="1"/>
  <c r="A39" i="275" s="1"/>
  <c r="A40" i="275" s="1"/>
  <c r="A41" i="275" s="1"/>
  <c r="A42" i="275" s="1"/>
  <c r="A43" i="275" s="1"/>
  <c r="A44" i="275" s="1"/>
  <c r="A45" i="275" s="1"/>
  <c r="A46" i="275" s="1"/>
  <c r="A47" i="275" s="1"/>
  <c r="A48" i="275" s="1"/>
  <c r="A49" i="275" s="1"/>
  <c r="A50" i="275" s="1"/>
  <c r="A51" i="275" s="1"/>
  <c r="A52" i="275" s="1"/>
  <c r="A53" i="275" s="1"/>
  <c r="A54" i="275" s="1"/>
  <c r="A55" i="275" s="1"/>
  <c r="A56" i="275" s="1"/>
  <c r="A57" i="275" s="1"/>
  <c r="A58" i="275" s="1"/>
  <c r="A59" i="275" s="1"/>
  <c r="A60" i="275" s="1"/>
  <c r="A61" i="275" s="1"/>
  <c r="A62" i="275" s="1"/>
  <c r="A63" i="275" s="1"/>
  <c r="A64" i="275" s="1"/>
  <c r="A65" i="275" s="1"/>
  <c r="A66" i="275" s="1"/>
  <c r="A67" i="275" s="1"/>
  <c r="A68" i="275" s="1"/>
  <c r="A69" i="275" s="1"/>
  <c r="A70" i="275" s="1"/>
  <c r="C10" i="275"/>
  <c r="C6" i="275"/>
  <c r="C5" i="275"/>
  <c r="B75" i="274"/>
  <c r="A27" i="274"/>
  <c r="A28" i="274" s="1"/>
  <c r="A29" i="274" s="1"/>
  <c r="A30" i="274" s="1"/>
  <c r="A31" i="274" s="1"/>
  <c r="A32" i="274" s="1"/>
  <c r="A33" i="274" s="1"/>
  <c r="A34" i="274" s="1"/>
  <c r="A35" i="274" s="1"/>
  <c r="A36" i="274" s="1"/>
  <c r="A37" i="274" s="1"/>
  <c r="A38" i="274" s="1"/>
  <c r="A39" i="274" s="1"/>
  <c r="A40" i="274" s="1"/>
  <c r="A41" i="274" s="1"/>
  <c r="A42" i="274" s="1"/>
  <c r="A43" i="274" s="1"/>
  <c r="A44" i="274" s="1"/>
  <c r="A45" i="274" s="1"/>
  <c r="A46" i="274" s="1"/>
  <c r="A47" i="274" s="1"/>
  <c r="A48" i="274" s="1"/>
  <c r="A49" i="274" s="1"/>
  <c r="A50" i="274" s="1"/>
  <c r="A51" i="274" s="1"/>
  <c r="A52" i="274" s="1"/>
  <c r="A53" i="274" s="1"/>
  <c r="A54" i="274" s="1"/>
  <c r="A55" i="274" s="1"/>
  <c r="A56" i="274" s="1"/>
  <c r="A57" i="274" s="1"/>
  <c r="A58" i="274" s="1"/>
  <c r="A59" i="274" s="1"/>
  <c r="A60" i="274" s="1"/>
  <c r="A61" i="274" s="1"/>
  <c r="A62" i="274" s="1"/>
  <c r="A63" i="274" s="1"/>
  <c r="A64" i="274" s="1"/>
  <c r="A65" i="274" s="1"/>
  <c r="A66" i="274" s="1"/>
  <c r="A67" i="274" s="1"/>
  <c r="A68" i="274" s="1"/>
  <c r="A69" i="274" s="1"/>
  <c r="A70" i="274" s="1"/>
  <c r="A71" i="274" s="1"/>
  <c r="A72" i="274" s="1"/>
  <c r="A73" i="274" s="1"/>
  <c r="A74" i="274" s="1"/>
  <c r="A75" i="274" s="1"/>
  <c r="C10" i="274"/>
  <c r="C6" i="274"/>
  <c r="C5" i="274"/>
  <c r="B75" i="273"/>
  <c r="A27" i="273"/>
  <c r="A28" i="273" s="1"/>
  <c r="A29" i="273" s="1"/>
  <c r="A30" i="273" s="1"/>
  <c r="A31" i="273" s="1"/>
  <c r="A32" i="273" s="1"/>
  <c r="A33" i="273" s="1"/>
  <c r="A34" i="273" s="1"/>
  <c r="A35" i="273" s="1"/>
  <c r="A36" i="273" s="1"/>
  <c r="A37" i="273" s="1"/>
  <c r="A38" i="273" s="1"/>
  <c r="A39" i="273" s="1"/>
  <c r="A40" i="273" s="1"/>
  <c r="A41" i="273" s="1"/>
  <c r="A42" i="273" s="1"/>
  <c r="A43" i="273" s="1"/>
  <c r="A44" i="273" s="1"/>
  <c r="A45" i="273" s="1"/>
  <c r="A46" i="273" s="1"/>
  <c r="A47" i="273" s="1"/>
  <c r="A48" i="273" s="1"/>
  <c r="A49" i="273" s="1"/>
  <c r="A50" i="273" s="1"/>
  <c r="A51" i="273" s="1"/>
  <c r="A52" i="273" s="1"/>
  <c r="A53" i="273" s="1"/>
  <c r="A54" i="273" s="1"/>
  <c r="A55" i="273" s="1"/>
  <c r="A56" i="273" s="1"/>
  <c r="A57" i="273" s="1"/>
  <c r="A58" i="273" s="1"/>
  <c r="A59" i="273" s="1"/>
  <c r="A60" i="273" s="1"/>
  <c r="A61" i="273" s="1"/>
  <c r="A62" i="273" s="1"/>
  <c r="A63" i="273" s="1"/>
  <c r="A64" i="273" s="1"/>
  <c r="A65" i="273" s="1"/>
  <c r="A66" i="273" s="1"/>
  <c r="A67" i="273" s="1"/>
  <c r="A68" i="273" s="1"/>
  <c r="A69" i="273" s="1"/>
  <c r="A70" i="273" s="1"/>
  <c r="A71" i="273" s="1"/>
  <c r="A72" i="273" s="1"/>
  <c r="A73" i="273" s="1"/>
  <c r="A74" i="273" s="1"/>
  <c r="A75" i="273" s="1"/>
  <c r="C10" i="273"/>
  <c r="C6" i="273"/>
  <c r="C5" i="273"/>
  <c r="C10" i="272"/>
  <c r="E56" i="286" l="1"/>
  <c r="G55" i="286"/>
  <c r="H55" i="286" s="1"/>
  <c r="G54" i="289"/>
  <c r="H54" i="289" s="1"/>
  <c r="E55" i="289"/>
  <c r="G56" i="288"/>
  <c r="H56" i="288" s="1"/>
  <c r="E57" i="288"/>
  <c r="G54" i="287"/>
  <c r="H54" i="287" s="1"/>
  <c r="E55" i="287"/>
  <c r="D27" i="288"/>
  <c r="D28" i="288" s="1"/>
  <c r="D29" i="288" s="1"/>
  <c r="D30" i="288" s="1"/>
  <c r="D31" i="288" s="1"/>
  <c r="D32" i="288" s="1"/>
  <c r="D33" i="288" s="1"/>
  <c r="D34" i="288" s="1"/>
  <c r="D35" i="288" s="1"/>
  <c r="D36" i="288" s="1"/>
  <c r="D37" i="288" s="1"/>
  <c r="D38" i="288" s="1"/>
  <c r="D39" i="288" s="1"/>
  <c r="D40" i="288" s="1"/>
  <c r="D41" i="288" s="1"/>
  <c r="D42" i="288" s="1"/>
  <c r="D43" i="288" s="1"/>
  <c r="D44" i="288" s="1"/>
  <c r="D45" i="288" s="1"/>
  <c r="D46" i="288" s="1"/>
  <c r="D47" i="288" s="1"/>
  <c r="D48" i="288" s="1"/>
  <c r="D49" i="288" s="1"/>
  <c r="D50" i="288" s="1"/>
  <c r="D51" i="288" s="1"/>
  <c r="D52" i="288" s="1"/>
  <c r="D53" i="288" s="1"/>
  <c r="D54" i="288" s="1"/>
  <c r="D55" i="288" s="1"/>
  <c r="D56" i="288" s="1"/>
  <c r="D57" i="288" s="1"/>
  <c r="D58" i="288" s="1"/>
  <c r="D59" i="288" s="1"/>
  <c r="D60" i="288" s="1"/>
  <c r="D61" i="288" s="1"/>
  <c r="D62" i="288" s="1"/>
  <c r="D63" i="288" s="1"/>
  <c r="D64" i="288" s="1"/>
  <c r="D65" i="288" s="1"/>
  <c r="D66" i="288" s="1"/>
  <c r="D67" i="288" s="1"/>
  <c r="D68" i="288" s="1"/>
  <c r="D69" i="288" s="1"/>
  <c r="D70" i="288" s="1"/>
  <c r="D71" i="288" s="1"/>
  <c r="D72" i="288" s="1"/>
  <c r="D73" i="288" s="1"/>
  <c r="D74" i="288" s="1"/>
  <c r="D75" i="288" s="1"/>
  <c r="D76" i="288" s="1"/>
  <c r="D77" i="288" s="1"/>
  <c r="D78" i="288" s="1"/>
  <c r="D79" i="288" s="1"/>
  <c r="D80" i="288" s="1"/>
  <c r="D81" i="288" s="1"/>
  <c r="D82" i="288" s="1"/>
  <c r="D83" i="288" s="1"/>
  <c r="D84" i="288" s="1"/>
  <c r="D85" i="288" s="1"/>
  <c r="D86" i="288" s="1"/>
  <c r="D87" i="288" s="1"/>
  <c r="D24" i="290"/>
  <c r="E57" i="283"/>
  <c r="G56" i="283"/>
  <c r="H56" i="283" s="1"/>
  <c r="E57" i="282"/>
  <c r="G56" i="282"/>
  <c r="H56" i="282" s="1"/>
  <c r="E56" i="281"/>
  <c r="G55" i="281"/>
  <c r="H55" i="281" s="1"/>
  <c r="E58" i="280"/>
  <c r="G57" i="280"/>
  <c r="H57" i="280" s="1"/>
  <c r="E27" i="277"/>
  <c r="F27" i="277"/>
  <c r="E26" i="277"/>
  <c r="C6" i="272"/>
  <c r="C5" i="272"/>
  <c r="A26" i="272"/>
  <c r="A27" i="272" s="1"/>
  <c r="A28" i="272" s="1"/>
  <c r="A29" i="272" s="1"/>
  <c r="A30" i="272" s="1"/>
  <c r="A31" i="272" s="1"/>
  <c r="A32" i="272" s="1"/>
  <c r="A33" i="272" s="1"/>
  <c r="A34" i="272" s="1"/>
  <c r="A35" i="272" s="1"/>
  <c r="A36" i="272" s="1"/>
  <c r="A37" i="272" s="1"/>
  <c r="A38" i="272" s="1"/>
  <c r="A39" i="272" s="1"/>
  <c r="A40" i="272" s="1"/>
  <c r="A41" i="272" s="1"/>
  <c r="A42" i="272" s="1"/>
  <c r="A43" i="272" s="1"/>
  <c r="A44" i="272" s="1"/>
  <c r="A45" i="272" s="1"/>
  <c r="A46" i="272" s="1"/>
  <c r="A47" i="272" s="1"/>
  <c r="A48" i="272" s="1"/>
  <c r="A49" i="272" s="1"/>
  <c r="A50" i="272" s="1"/>
  <c r="A51" i="272" s="1"/>
  <c r="A52" i="272" s="1"/>
  <c r="A53" i="272" s="1"/>
  <c r="A54" i="272" s="1"/>
  <c r="A55" i="272" s="1"/>
  <c r="A56" i="272" s="1"/>
  <c r="A57" i="272" s="1"/>
  <c r="A58" i="272" s="1"/>
  <c r="A59" i="272" s="1"/>
  <c r="A60" i="272" s="1"/>
  <c r="A61" i="272" s="1"/>
  <c r="A62" i="272" s="1"/>
  <c r="A63" i="272" s="1"/>
  <c r="A64" i="272" s="1"/>
  <c r="A65" i="272" s="1"/>
  <c r="A66" i="272" s="1"/>
  <c r="A67" i="272" s="1"/>
  <c r="A68" i="272" s="1"/>
  <c r="A69" i="272" s="1"/>
  <c r="A70" i="272" s="1"/>
  <c r="A71" i="272" s="1"/>
  <c r="A72" i="272" s="1"/>
  <c r="A73" i="272" s="1"/>
  <c r="A74" i="272" s="1"/>
  <c r="A75" i="272" s="1"/>
  <c r="A76" i="272" s="1"/>
  <c r="A77" i="272" s="1"/>
  <c r="A78" i="272" s="1"/>
  <c r="A79" i="272" s="1"/>
  <c r="A80" i="272" s="1"/>
  <c r="A81" i="272" s="1"/>
  <c r="A82" i="272" s="1"/>
  <c r="A83" i="272" s="1"/>
  <c r="A84" i="272" s="1"/>
  <c r="C10" i="271"/>
  <c r="C6" i="271"/>
  <c r="C5" i="271"/>
  <c r="A28" i="270"/>
  <c r="A29" i="270" s="1"/>
  <c r="A30" i="270" s="1"/>
  <c r="A31" i="270" s="1"/>
  <c r="A32" i="270" s="1"/>
  <c r="A33" i="270" s="1"/>
  <c r="A34" i="270" s="1"/>
  <c r="A35" i="270" s="1"/>
  <c r="A36" i="270" s="1"/>
  <c r="A37" i="270" s="1"/>
  <c r="A38" i="270" s="1"/>
  <c r="A39" i="270" s="1"/>
  <c r="A40" i="270" s="1"/>
  <c r="A41" i="270" s="1"/>
  <c r="A42" i="270" s="1"/>
  <c r="A43" i="270" s="1"/>
  <c r="A44" i="270" s="1"/>
  <c r="A45" i="270" s="1"/>
  <c r="A46" i="270" s="1"/>
  <c r="A47" i="270" s="1"/>
  <c r="A48" i="270" s="1"/>
  <c r="A49" i="270" s="1"/>
  <c r="A50" i="270" s="1"/>
  <c r="A51" i="270" s="1"/>
  <c r="A52" i="270" s="1"/>
  <c r="A53" i="270" s="1"/>
  <c r="A54" i="270" s="1"/>
  <c r="A55" i="270" s="1"/>
  <c r="A56" i="270" s="1"/>
  <c r="A57" i="270" s="1"/>
  <c r="A58" i="270" s="1"/>
  <c r="A59" i="270" s="1"/>
  <c r="A60" i="270" s="1"/>
  <c r="A61" i="270" s="1"/>
  <c r="A62" i="270" s="1"/>
  <c r="A63" i="270" s="1"/>
  <c r="A64" i="270" s="1"/>
  <c r="A65" i="270" s="1"/>
  <c r="A66" i="270" s="1"/>
  <c r="A67" i="270" s="1"/>
  <c r="A68" i="270" s="1"/>
  <c r="A69" i="270" s="1"/>
  <c r="A70" i="270" s="1"/>
  <c r="A71" i="270" s="1"/>
  <c r="A72" i="270" s="1"/>
  <c r="A73" i="270" s="1"/>
  <c r="A74" i="270" s="1"/>
  <c r="A75" i="270" s="1"/>
  <c r="A76" i="270" s="1"/>
  <c r="A77" i="270" s="1"/>
  <c r="A78" i="270" s="1"/>
  <c r="A79" i="270" s="1"/>
  <c r="A80" i="270" s="1"/>
  <c r="A81" i="270" s="1"/>
  <c r="A82" i="270" s="1"/>
  <c r="A83" i="270" s="1"/>
  <c r="A84" i="270" s="1"/>
  <c r="A85" i="270" s="1"/>
  <c r="C10" i="270"/>
  <c r="A27" i="270"/>
  <c r="C6" i="270"/>
  <c r="C5" i="270"/>
  <c r="B70" i="269"/>
  <c r="A26" i="269"/>
  <c r="A27" i="269" s="1"/>
  <c r="A28" i="269" s="1"/>
  <c r="A29" i="269" s="1"/>
  <c r="A30" i="269" s="1"/>
  <c r="A31" i="269" s="1"/>
  <c r="A32" i="269" s="1"/>
  <c r="A33" i="269" s="1"/>
  <c r="A34" i="269" s="1"/>
  <c r="A35" i="269" s="1"/>
  <c r="A36" i="269" s="1"/>
  <c r="A37" i="269" s="1"/>
  <c r="A38" i="269" s="1"/>
  <c r="A39" i="269" s="1"/>
  <c r="A40" i="269" s="1"/>
  <c r="A41" i="269" s="1"/>
  <c r="A42" i="269" s="1"/>
  <c r="A43" i="269" s="1"/>
  <c r="A44" i="269" s="1"/>
  <c r="A45" i="269" s="1"/>
  <c r="A46" i="269" s="1"/>
  <c r="A47" i="269" s="1"/>
  <c r="A48" i="269" s="1"/>
  <c r="A49" i="269" s="1"/>
  <c r="A50" i="269" s="1"/>
  <c r="A51" i="269" s="1"/>
  <c r="A52" i="269" s="1"/>
  <c r="A53" i="269" s="1"/>
  <c r="A54" i="269" s="1"/>
  <c r="A55" i="269" s="1"/>
  <c r="A56" i="269" s="1"/>
  <c r="A57" i="269" s="1"/>
  <c r="A58" i="269" s="1"/>
  <c r="A59" i="269" s="1"/>
  <c r="A60" i="269" s="1"/>
  <c r="A61" i="269" s="1"/>
  <c r="A62" i="269" s="1"/>
  <c r="A63" i="269" s="1"/>
  <c r="A64" i="269" s="1"/>
  <c r="A65" i="269" s="1"/>
  <c r="A66" i="269" s="1"/>
  <c r="A67" i="269" s="1"/>
  <c r="A68" i="269" s="1"/>
  <c r="A69" i="269" s="1"/>
  <c r="A70" i="269" s="1"/>
  <c r="C10" i="269"/>
  <c r="C6" i="269"/>
  <c r="C5" i="269"/>
  <c r="C10" i="268"/>
  <c r="B75" i="268"/>
  <c r="A27" i="268"/>
  <c r="A28" i="268" s="1"/>
  <c r="A29" i="268" s="1"/>
  <c r="A30" i="268" s="1"/>
  <c r="A31" i="268" s="1"/>
  <c r="A32" i="268" s="1"/>
  <c r="A33" i="268" s="1"/>
  <c r="A34" i="268" s="1"/>
  <c r="A35" i="268" s="1"/>
  <c r="A36" i="268" s="1"/>
  <c r="A37" i="268" s="1"/>
  <c r="A38" i="268" s="1"/>
  <c r="A39" i="268" s="1"/>
  <c r="A40" i="268" s="1"/>
  <c r="A41" i="268" s="1"/>
  <c r="A42" i="268" s="1"/>
  <c r="A43" i="268" s="1"/>
  <c r="A44" i="268" s="1"/>
  <c r="A45" i="268" s="1"/>
  <c r="A46" i="268" s="1"/>
  <c r="A47" i="268" s="1"/>
  <c r="A48" i="268" s="1"/>
  <c r="A49" i="268" s="1"/>
  <c r="A50" i="268" s="1"/>
  <c r="A51" i="268" s="1"/>
  <c r="A52" i="268" s="1"/>
  <c r="A53" i="268" s="1"/>
  <c r="A54" i="268" s="1"/>
  <c r="A55" i="268" s="1"/>
  <c r="A56" i="268" s="1"/>
  <c r="A57" i="268" s="1"/>
  <c r="A58" i="268" s="1"/>
  <c r="A59" i="268" s="1"/>
  <c r="A60" i="268" s="1"/>
  <c r="A61" i="268" s="1"/>
  <c r="A62" i="268" s="1"/>
  <c r="A63" i="268" s="1"/>
  <c r="A64" i="268" s="1"/>
  <c r="A65" i="268" s="1"/>
  <c r="A66" i="268" s="1"/>
  <c r="A67" i="268" s="1"/>
  <c r="A68" i="268" s="1"/>
  <c r="A69" i="268" s="1"/>
  <c r="A70" i="268" s="1"/>
  <c r="A71" i="268" s="1"/>
  <c r="A72" i="268" s="1"/>
  <c r="A73" i="268" s="1"/>
  <c r="A74" i="268" s="1"/>
  <c r="A75" i="268" s="1"/>
  <c r="C6" i="268"/>
  <c r="C5" i="268"/>
  <c r="B75" i="267"/>
  <c r="C10" i="267"/>
  <c r="C5" i="267"/>
  <c r="C6" i="267"/>
  <c r="C10" i="266"/>
  <c r="C6" i="266"/>
  <c r="C5" i="266"/>
  <c r="A27" i="267"/>
  <c r="A28" i="267" s="1"/>
  <c r="A29" i="267" s="1"/>
  <c r="A30" i="267" s="1"/>
  <c r="A31" i="267" s="1"/>
  <c r="A32" i="267" s="1"/>
  <c r="A33" i="267" s="1"/>
  <c r="A34" i="267" s="1"/>
  <c r="A35" i="267" s="1"/>
  <c r="A36" i="267" s="1"/>
  <c r="A37" i="267" s="1"/>
  <c r="A38" i="267" s="1"/>
  <c r="A39" i="267" s="1"/>
  <c r="A40" i="267" s="1"/>
  <c r="A41" i="267" s="1"/>
  <c r="A42" i="267" s="1"/>
  <c r="A43" i="267" s="1"/>
  <c r="A44" i="267" s="1"/>
  <c r="A45" i="267" s="1"/>
  <c r="A46" i="267" s="1"/>
  <c r="A47" i="267" s="1"/>
  <c r="A48" i="267" s="1"/>
  <c r="A49" i="267" s="1"/>
  <c r="A50" i="267" s="1"/>
  <c r="A51" i="267" s="1"/>
  <c r="A52" i="267" s="1"/>
  <c r="A53" i="267" s="1"/>
  <c r="A54" i="267" s="1"/>
  <c r="A55" i="267" s="1"/>
  <c r="A56" i="267" s="1"/>
  <c r="A57" i="267" s="1"/>
  <c r="A58" i="267" s="1"/>
  <c r="A59" i="267" s="1"/>
  <c r="A60" i="267" s="1"/>
  <c r="A61" i="267" s="1"/>
  <c r="A62" i="267" s="1"/>
  <c r="A63" i="267" s="1"/>
  <c r="A64" i="267" s="1"/>
  <c r="A65" i="267" s="1"/>
  <c r="A66" i="267" s="1"/>
  <c r="A67" i="267" s="1"/>
  <c r="A68" i="267" s="1"/>
  <c r="A69" i="267" s="1"/>
  <c r="A70" i="267" s="1"/>
  <c r="A71" i="267" s="1"/>
  <c r="A72" i="267" s="1"/>
  <c r="A73" i="267" s="1"/>
  <c r="A74" i="267" s="1"/>
  <c r="A75" i="267" s="1"/>
  <c r="G56" i="286" l="1"/>
  <c r="H56" i="286" s="1"/>
  <c r="E57" i="286"/>
  <c r="E56" i="287"/>
  <c r="G55" i="287"/>
  <c r="H55" i="287" s="1"/>
  <c r="E56" i="289"/>
  <c r="G55" i="289"/>
  <c r="H55" i="289" s="1"/>
  <c r="E58" i="288"/>
  <c r="G57" i="288"/>
  <c r="H57" i="288" s="1"/>
  <c r="E58" i="283"/>
  <c r="G57" i="283"/>
  <c r="H57" i="283" s="1"/>
  <c r="E58" i="282"/>
  <c r="G57" i="282"/>
  <c r="H57" i="282" s="1"/>
  <c r="E57" i="281"/>
  <c r="G56" i="281"/>
  <c r="H56" i="281" s="1"/>
  <c r="E59" i="280"/>
  <c r="G58" i="280"/>
  <c r="H58" i="280" s="1"/>
  <c r="E28" i="277"/>
  <c r="F26" i="277"/>
  <c r="F28" i="277" s="1"/>
  <c r="G27" i="277"/>
  <c r="A26" i="266"/>
  <c r="A27" i="266" s="1"/>
  <c r="A28" i="266" s="1"/>
  <c r="A29" i="266" s="1"/>
  <c r="A30" i="266" s="1"/>
  <c r="A31" i="266" s="1"/>
  <c r="A32" i="266" s="1"/>
  <c r="A33" i="266" s="1"/>
  <c r="A34" i="266" s="1"/>
  <c r="A35" i="266" s="1"/>
  <c r="A36" i="266" s="1"/>
  <c r="A37" i="266" s="1"/>
  <c r="A38" i="266" s="1"/>
  <c r="A39" i="266" s="1"/>
  <c r="A40" i="266" s="1"/>
  <c r="A41" i="266" s="1"/>
  <c r="A42" i="266" s="1"/>
  <c r="A43" i="266" s="1"/>
  <c r="A44" i="266" s="1"/>
  <c r="A45" i="266" s="1"/>
  <c r="A46" i="266" s="1"/>
  <c r="A47" i="266" s="1"/>
  <c r="A48" i="266" s="1"/>
  <c r="A49" i="266" s="1"/>
  <c r="A50" i="266" s="1"/>
  <c r="A51" i="266" s="1"/>
  <c r="A52" i="266" s="1"/>
  <c r="A53" i="266" s="1"/>
  <c r="A54" i="266" s="1"/>
  <c r="A55" i="266" s="1"/>
  <c r="A56" i="266" s="1"/>
  <c r="A57" i="266" s="1"/>
  <c r="A58" i="266" s="1"/>
  <c r="A59" i="266" s="1"/>
  <c r="A60" i="266" s="1"/>
  <c r="A61" i="266" s="1"/>
  <c r="A62" i="266" s="1"/>
  <c r="A63" i="266" s="1"/>
  <c r="A64" i="266" s="1"/>
  <c r="A65" i="266" s="1"/>
  <c r="A66" i="266" s="1"/>
  <c r="A67" i="266" s="1"/>
  <c r="A68" i="266" s="1"/>
  <c r="A69" i="266" s="1"/>
  <c r="A70" i="266" s="1"/>
  <c r="A71" i="266" s="1"/>
  <c r="A72" i="266" s="1"/>
  <c r="A73" i="266" s="1"/>
  <c r="A74" i="266" s="1"/>
  <c r="A75" i="266" s="1"/>
  <c r="A76" i="266" s="1"/>
  <c r="A77" i="266" s="1"/>
  <c r="A78" i="266" s="1"/>
  <c r="A79" i="266" s="1"/>
  <c r="A80" i="266" s="1"/>
  <c r="A81" i="266" s="1"/>
  <c r="A82" i="266" s="1"/>
  <c r="A83" i="266" s="1"/>
  <c r="A84" i="266" s="1"/>
  <c r="A85" i="266" s="1"/>
  <c r="A86" i="266" s="1"/>
  <c r="C10" i="265"/>
  <c r="C6" i="265"/>
  <c r="C5" i="265"/>
  <c r="C76" i="4"/>
  <c r="C75" i="4"/>
  <c r="E5" i="264"/>
  <c r="F5" i="264"/>
  <c r="E6" i="264"/>
  <c r="F6" i="264"/>
  <c r="E7" i="264"/>
  <c r="F7" i="264"/>
  <c r="E8" i="264"/>
  <c r="F8" i="264"/>
  <c r="E9" i="264"/>
  <c r="F9" i="264"/>
  <c r="E10" i="264"/>
  <c r="F10" i="264"/>
  <c r="E11" i="264"/>
  <c r="F11" i="264"/>
  <c r="E12" i="264"/>
  <c r="F12" i="264"/>
  <c r="E13" i="264"/>
  <c r="F13" i="264"/>
  <c r="E14" i="264"/>
  <c r="F14" i="264"/>
  <c r="E15" i="264"/>
  <c r="F15" i="264"/>
  <c r="E16" i="264"/>
  <c r="F16" i="264"/>
  <c r="E17" i="264"/>
  <c r="F17" i="264"/>
  <c r="E18" i="264"/>
  <c r="F18" i="264"/>
  <c r="E19" i="264"/>
  <c r="F19" i="264"/>
  <c r="E20" i="264"/>
  <c r="F20" i="264"/>
  <c r="E21" i="264"/>
  <c r="F21" i="264"/>
  <c r="E22" i="264"/>
  <c r="F22" i="264"/>
  <c r="E23" i="264"/>
  <c r="F23" i="264"/>
  <c r="E24" i="264"/>
  <c r="F24" i="264"/>
  <c r="E25" i="264"/>
  <c r="F25" i="264"/>
  <c r="E26" i="264"/>
  <c r="F26" i="264"/>
  <c r="E27" i="264"/>
  <c r="F27" i="264"/>
  <c r="E28" i="264"/>
  <c r="F28" i="264"/>
  <c r="E29" i="264"/>
  <c r="F29" i="264"/>
  <c r="E30" i="264"/>
  <c r="F30" i="264"/>
  <c r="E31" i="264"/>
  <c r="F31" i="264"/>
  <c r="E32" i="264"/>
  <c r="F32" i="264"/>
  <c r="E33" i="264"/>
  <c r="F33" i="264"/>
  <c r="E34" i="264"/>
  <c r="F34" i="264"/>
  <c r="E35" i="264"/>
  <c r="F35" i="264"/>
  <c r="E36" i="264"/>
  <c r="F36" i="264"/>
  <c r="E37" i="264"/>
  <c r="F37" i="264"/>
  <c r="E38" i="264"/>
  <c r="F38" i="264"/>
  <c r="E39" i="264"/>
  <c r="F39" i="264"/>
  <c r="E40" i="264"/>
  <c r="F40" i="264"/>
  <c r="E41" i="264"/>
  <c r="F41" i="264"/>
  <c r="E42" i="264"/>
  <c r="F42" i="264"/>
  <c r="E43" i="264"/>
  <c r="F43" i="264"/>
  <c r="E44" i="264"/>
  <c r="F44" i="264"/>
  <c r="E45" i="264"/>
  <c r="F45" i="264"/>
  <c r="E46" i="264"/>
  <c r="F46" i="264"/>
  <c r="E47" i="264"/>
  <c r="F47" i="264"/>
  <c r="E48" i="264"/>
  <c r="F48" i="264"/>
  <c r="E49" i="264"/>
  <c r="F49" i="264"/>
  <c r="E50" i="264"/>
  <c r="F50" i="264"/>
  <c r="E51" i="264"/>
  <c r="F51" i="264"/>
  <c r="E52" i="264"/>
  <c r="F52" i="264"/>
  <c r="E53" i="264"/>
  <c r="F53" i="264"/>
  <c r="E54" i="264"/>
  <c r="F54" i="264"/>
  <c r="E55" i="264"/>
  <c r="F55" i="264"/>
  <c r="E56" i="264"/>
  <c r="F56" i="264"/>
  <c r="E57" i="264"/>
  <c r="F57" i="264"/>
  <c r="E58" i="264"/>
  <c r="F58" i="264"/>
  <c r="E59" i="264"/>
  <c r="F59" i="264"/>
  <c r="F63" i="264"/>
  <c r="C77" i="4" s="1"/>
  <c r="C9" i="265" s="1"/>
  <c r="D13" i="265" s="1"/>
  <c r="F64" i="264"/>
  <c r="F66" i="264"/>
  <c r="F67" i="264"/>
  <c r="F68" i="264"/>
  <c r="F69" i="264"/>
  <c r="E57" i="289" l="1"/>
  <c r="G56" i="289"/>
  <c r="H56" i="289" s="1"/>
  <c r="G26" i="277"/>
  <c r="G28" i="277" s="1"/>
  <c r="G58" i="288"/>
  <c r="H58" i="288" s="1"/>
  <c r="E59" i="288"/>
  <c r="E57" i="287"/>
  <c r="G56" i="287"/>
  <c r="H56" i="287" s="1"/>
  <c r="E58" i="286"/>
  <c r="G57" i="286"/>
  <c r="H57" i="286" s="1"/>
  <c r="E59" i="283"/>
  <c r="G58" i="283"/>
  <c r="H58" i="283" s="1"/>
  <c r="E59" i="282"/>
  <c r="G58" i="282"/>
  <c r="H58" i="282" s="1"/>
  <c r="G57" i="281"/>
  <c r="H57" i="281" s="1"/>
  <c r="E58" i="281"/>
  <c r="E60" i="280"/>
  <c r="G59" i="280"/>
  <c r="H59" i="280" s="1"/>
  <c r="H24" i="277"/>
  <c r="C9" i="276"/>
  <c r="D13" i="276" s="1"/>
  <c r="C9" i="273"/>
  <c r="D13" i="273" s="1"/>
  <c r="C9" i="274"/>
  <c r="D13" i="274" s="1"/>
  <c r="C9" i="275"/>
  <c r="D13" i="275" s="1"/>
  <c r="C9" i="272"/>
  <c r="D13" i="272" s="1"/>
  <c r="C9" i="269"/>
  <c r="D13" i="269" s="1"/>
  <c r="C9" i="268"/>
  <c r="D13" i="268" s="1"/>
  <c r="C9" i="266"/>
  <c r="D13" i="266" s="1"/>
  <c r="C9" i="270"/>
  <c r="D13" i="270" s="1"/>
  <c r="C9" i="271"/>
  <c r="D13" i="271" s="1"/>
  <c r="C9" i="267"/>
  <c r="D13" i="267" s="1"/>
  <c r="C8" i="265"/>
  <c r="C8" i="276"/>
  <c r="C8" i="275"/>
  <c r="C8" i="273"/>
  <c r="C8" i="274"/>
  <c r="C8" i="267"/>
  <c r="C8" i="266"/>
  <c r="C8" i="271"/>
  <c r="C8" i="272"/>
  <c r="C8" i="269"/>
  <c r="C8" i="270"/>
  <c r="C8" i="268"/>
  <c r="C7" i="265"/>
  <c r="I7" i="265" s="1"/>
  <c r="E25" i="265" s="1"/>
  <c r="G25" i="265" s="1"/>
  <c r="C7" i="274"/>
  <c r="I7" i="274" s="1"/>
  <c r="E25" i="274" s="1"/>
  <c r="C7" i="273"/>
  <c r="I7" i="273" s="1"/>
  <c r="E25" i="273" s="1"/>
  <c r="C7" i="276"/>
  <c r="I7" i="276" s="1"/>
  <c r="E24" i="276" s="1"/>
  <c r="C7" i="275"/>
  <c r="I7" i="275" s="1"/>
  <c r="E24" i="275" s="1"/>
  <c r="C7" i="270"/>
  <c r="I7" i="270" s="1"/>
  <c r="E24" i="270" s="1"/>
  <c r="C7" i="268"/>
  <c r="I7" i="268" s="1"/>
  <c r="E25" i="268" s="1"/>
  <c r="C7" i="272"/>
  <c r="I7" i="272" s="1"/>
  <c r="E23" i="272" s="1"/>
  <c r="C7" i="266"/>
  <c r="I7" i="266" s="1"/>
  <c r="E25" i="266" s="1"/>
  <c r="G25" i="266" s="1"/>
  <c r="C7" i="267"/>
  <c r="I7" i="267" s="1"/>
  <c r="E25" i="267" s="1"/>
  <c r="C7" i="269"/>
  <c r="I7" i="269" s="1"/>
  <c r="E24" i="269" s="1"/>
  <c r="C7" i="271"/>
  <c r="I7" i="271" s="1"/>
  <c r="E23" i="271" s="1"/>
  <c r="D15" i="265"/>
  <c r="D16" i="265" s="1"/>
  <c r="H26" i="277" l="1"/>
  <c r="H27" i="277" s="1"/>
  <c r="G58" i="286"/>
  <c r="H58" i="286" s="1"/>
  <c r="E59" i="286"/>
  <c r="E58" i="287"/>
  <c r="G57" i="287"/>
  <c r="H57" i="287" s="1"/>
  <c r="E60" i="288"/>
  <c r="G59" i="288"/>
  <c r="H59" i="288" s="1"/>
  <c r="E58" i="289"/>
  <c r="G57" i="289"/>
  <c r="H57" i="289" s="1"/>
  <c r="G59" i="283"/>
  <c r="H59" i="283" s="1"/>
  <c r="E60" i="283"/>
  <c r="E60" i="282"/>
  <c r="G59" i="282"/>
  <c r="H59" i="282" s="1"/>
  <c r="E59" i="281"/>
  <c r="G58" i="281"/>
  <c r="H58" i="281" s="1"/>
  <c r="E61" i="280"/>
  <c r="G60" i="280"/>
  <c r="H60" i="280" s="1"/>
  <c r="G23" i="272"/>
  <c r="D15" i="268"/>
  <c r="D16" i="268" s="1"/>
  <c r="D17" i="268" s="1"/>
  <c r="G24" i="269"/>
  <c r="G25" i="268"/>
  <c r="G25" i="273"/>
  <c r="D15" i="271"/>
  <c r="D16" i="271" s="1"/>
  <c r="D17" i="271" s="1"/>
  <c r="D15" i="269"/>
  <c r="D16" i="269" s="1"/>
  <c r="D15" i="273"/>
  <c r="D16" i="273" s="1"/>
  <c r="D17" i="273" s="1"/>
  <c r="G24" i="276"/>
  <c r="D15" i="274"/>
  <c r="D16" i="274" s="1"/>
  <c r="D17" i="274" s="1"/>
  <c r="G25" i="267"/>
  <c r="G24" i="270"/>
  <c r="G25" i="274"/>
  <c r="D15" i="270"/>
  <c r="D16" i="270" s="1"/>
  <c r="D15" i="272"/>
  <c r="D16" i="272" s="1"/>
  <c r="D15" i="276"/>
  <c r="D16" i="276" s="1"/>
  <c r="G23" i="271"/>
  <c r="D15" i="267"/>
  <c r="D16" i="267" s="1"/>
  <c r="D17" i="267" s="1"/>
  <c r="G24" i="275"/>
  <c r="D15" i="266"/>
  <c r="D16" i="266" s="1"/>
  <c r="D15" i="275"/>
  <c r="D16" i="275" s="1"/>
  <c r="D17" i="265"/>
  <c r="G58" i="289" l="1"/>
  <c r="H58" i="289" s="1"/>
  <c r="E59" i="289"/>
  <c r="G58" i="287"/>
  <c r="H58" i="287" s="1"/>
  <c r="E59" i="287"/>
  <c r="E60" i="286"/>
  <c r="G59" i="286"/>
  <c r="H59" i="286" s="1"/>
  <c r="G60" i="288"/>
  <c r="H60" i="288" s="1"/>
  <c r="E61" i="288"/>
  <c r="E61" i="283"/>
  <c r="G60" i="283"/>
  <c r="H60" i="283" s="1"/>
  <c r="E61" i="282"/>
  <c r="G60" i="282"/>
  <c r="H60" i="282" s="1"/>
  <c r="E60" i="281"/>
  <c r="G59" i="281"/>
  <c r="H59" i="281" s="1"/>
  <c r="E62" i="280"/>
  <c r="G61" i="280"/>
  <c r="H61" i="280" s="1"/>
  <c r="D17" i="272"/>
  <c r="E25" i="272" s="1"/>
  <c r="D17" i="266"/>
  <c r="D19" i="266" s="1"/>
  <c r="D20" i="268"/>
  <c r="D19" i="268"/>
  <c r="E24" i="271"/>
  <c r="E25" i="271"/>
  <c r="D18" i="271"/>
  <c r="D19" i="271" s="1"/>
  <c r="D19" i="269"/>
  <c r="D18" i="269"/>
  <c r="D19" i="275"/>
  <c r="D18" i="275"/>
  <c r="D20" i="266"/>
  <c r="D20" i="267"/>
  <c r="D19" i="267"/>
  <c r="D20" i="274"/>
  <c r="D19" i="274"/>
  <c r="D18" i="270"/>
  <c r="D19" i="270"/>
  <c r="F26" i="270" s="1"/>
  <c r="E24" i="272"/>
  <c r="D18" i="272"/>
  <c r="D19" i="272" s="1"/>
  <c r="D19" i="276"/>
  <c r="F26" i="276" s="1"/>
  <c r="D18" i="276"/>
  <c r="D20" i="273"/>
  <c r="D19" i="273"/>
  <c r="D20" i="265"/>
  <c r="F26" i="265" s="1"/>
  <c r="D19" i="265"/>
  <c r="E62" i="288" l="1"/>
  <c r="G61" i="288"/>
  <c r="H61" i="288" s="1"/>
  <c r="E60" i="287"/>
  <c r="G59" i="287"/>
  <c r="H59" i="287" s="1"/>
  <c r="E60" i="289"/>
  <c r="G59" i="289"/>
  <c r="H59" i="289" s="1"/>
  <c r="G60" i="286"/>
  <c r="H60" i="286" s="1"/>
  <c r="E61" i="286"/>
  <c r="E62" i="283"/>
  <c r="G61" i="283"/>
  <c r="H61" i="283" s="1"/>
  <c r="E62" i="282"/>
  <c r="G61" i="282"/>
  <c r="H61" i="282" s="1"/>
  <c r="E61" i="281"/>
  <c r="G60" i="281"/>
  <c r="H60" i="281" s="1"/>
  <c r="E63" i="280"/>
  <c r="G62" i="280"/>
  <c r="H62" i="280" s="1"/>
  <c r="D21" i="266"/>
  <c r="E26" i="271"/>
  <c r="E75" i="274"/>
  <c r="E27" i="274"/>
  <c r="E26" i="274"/>
  <c r="D21" i="274"/>
  <c r="E25" i="269"/>
  <c r="E40" i="269"/>
  <c r="D20" i="269"/>
  <c r="E70" i="269"/>
  <c r="F27" i="274"/>
  <c r="F26" i="274"/>
  <c r="F75" i="274"/>
  <c r="F70" i="269"/>
  <c r="F40" i="269"/>
  <c r="F41" i="269" s="1"/>
  <c r="F42" i="269" s="1"/>
  <c r="F43" i="269" s="1"/>
  <c r="F44" i="269" s="1"/>
  <c r="F45" i="269" s="1"/>
  <c r="F46" i="269" s="1"/>
  <c r="F47" i="269" s="1"/>
  <c r="F48" i="269" s="1"/>
  <c r="F49" i="269" s="1"/>
  <c r="F50" i="269" s="1"/>
  <c r="F51" i="269" s="1"/>
  <c r="F52" i="269" s="1"/>
  <c r="F53" i="269" s="1"/>
  <c r="F54" i="269" s="1"/>
  <c r="F55" i="269" s="1"/>
  <c r="F56" i="269" s="1"/>
  <c r="F57" i="269" s="1"/>
  <c r="F58" i="269" s="1"/>
  <c r="F59" i="269" s="1"/>
  <c r="F60" i="269" s="1"/>
  <c r="F61" i="269" s="1"/>
  <c r="F62" i="269" s="1"/>
  <c r="F63" i="269" s="1"/>
  <c r="F64" i="269" s="1"/>
  <c r="F65" i="269" s="1"/>
  <c r="F66" i="269" s="1"/>
  <c r="F67" i="269" s="1"/>
  <c r="F68" i="269" s="1"/>
  <c r="F69" i="269" s="1"/>
  <c r="F25" i="269"/>
  <c r="D20" i="276"/>
  <c r="E26" i="276"/>
  <c r="F57" i="270"/>
  <c r="F73" i="270"/>
  <c r="F64" i="270"/>
  <c r="F58" i="270"/>
  <c r="F74" i="270"/>
  <c r="F59" i="270"/>
  <c r="F79" i="270"/>
  <c r="F72" i="270"/>
  <c r="F41" i="270"/>
  <c r="F38" i="270"/>
  <c r="F54" i="270"/>
  <c r="F39" i="270"/>
  <c r="F35" i="270"/>
  <c r="F85" i="270"/>
  <c r="F75" i="270"/>
  <c r="F53" i="270"/>
  <c r="F51" i="270"/>
  <c r="F61" i="270"/>
  <c r="F77" i="270"/>
  <c r="F76" i="270"/>
  <c r="F62" i="270"/>
  <c r="F78" i="270"/>
  <c r="F63" i="270"/>
  <c r="F55" i="270"/>
  <c r="F80" i="270"/>
  <c r="F45" i="270"/>
  <c r="F42" i="270"/>
  <c r="F40" i="270"/>
  <c r="F43" i="270"/>
  <c r="F44" i="270"/>
  <c r="F84" i="270"/>
  <c r="F71" i="270"/>
  <c r="F56" i="270"/>
  <c r="F37" i="270"/>
  <c r="F36" i="270"/>
  <c r="F65" i="270"/>
  <c r="F81" i="270"/>
  <c r="F83" i="270"/>
  <c r="F66" i="270"/>
  <c r="F82" i="270"/>
  <c r="F67" i="270"/>
  <c r="F60" i="270"/>
  <c r="F49" i="270"/>
  <c r="F46" i="270"/>
  <c r="F48" i="270"/>
  <c r="F47" i="270"/>
  <c r="F52" i="270"/>
  <c r="F69" i="270"/>
  <c r="F70" i="270"/>
  <c r="F68" i="270"/>
  <c r="F50" i="270"/>
  <c r="F30" i="270"/>
  <c r="F29" i="270"/>
  <c r="F32" i="270"/>
  <c r="F28" i="270"/>
  <c r="F27" i="270"/>
  <c r="F34" i="270"/>
  <c r="F33" i="270"/>
  <c r="F31" i="270"/>
  <c r="E27" i="267"/>
  <c r="D21" i="267"/>
  <c r="E75" i="267"/>
  <c r="E26" i="267"/>
  <c r="E70" i="275"/>
  <c r="D20" i="275"/>
  <c r="E40" i="275"/>
  <c r="E25" i="275"/>
  <c r="H23" i="271"/>
  <c r="H22" i="271"/>
  <c r="E26" i="268"/>
  <c r="D21" i="268"/>
  <c r="E75" i="268"/>
  <c r="E27" i="268"/>
  <c r="E26" i="272"/>
  <c r="E27" i="272" s="1"/>
  <c r="F81" i="276"/>
  <c r="F73" i="276"/>
  <c r="F65" i="276"/>
  <c r="F57" i="276"/>
  <c r="F49" i="276"/>
  <c r="F41" i="276"/>
  <c r="F28" i="276"/>
  <c r="F72" i="276"/>
  <c r="F56" i="276"/>
  <c r="F40" i="276"/>
  <c r="F36" i="276"/>
  <c r="F82" i="276"/>
  <c r="F33" i="276"/>
  <c r="F54" i="276"/>
  <c r="F34" i="276"/>
  <c r="F75" i="276"/>
  <c r="F43" i="276"/>
  <c r="F60" i="276"/>
  <c r="F27" i="276"/>
  <c r="F79" i="276"/>
  <c r="F71" i="276"/>
  <c r="F63" i="276"/>
  <c r="F55" i="276"/>
  <c r="F47" i="276"/>
  <c r="F39" i="276"/>
  <c r="F84" i="276"/>
  <c r="F68" i="276"/>
  <c r="F52" i="276"/>
  <c r="F38" i="276"/>
  <c r="F35" i="276"/>
  <c r="F78" i="276"/>
  <c r="F66" i="276"/>
  <c r="F74" i="276"/>
  <c r="F67" i="276"/>
  <c r="F51" i="276"/>
  <c r="F76" i="276"/>
  <c r="F30" i="276"/>
  <c r="F70" i="276"/>
  <c r="F85" i="276"/>
  <c r="F77" i="276"/>
  <c r="F69" i="276"/>
  <c r="F61" i="276"/>
  <c r="F53" i="276"/>
  <c r="F45" i="276"/>
  <c r="F32" i="276"/>
  <c r="F80" i="276"/>
  <c r="F64" i="276"/>
  <c r="F48" i="276"/>
  <c r="F37" i="276"/>
  <c r="F29" i="276"/>
  <c r="F62" i="276"/>
  <c r="F50" i="276"/>
  <c r="F58" i="276"/>
  <c r="F83" i="276"/>
  <c r="F59" i="276"/>
  <c r="F31" i="276"/>
  <c r="F44" i="276"/>
  <c r="F46" i="276"/>
  <c r="F42" i="276"/>
  <c r="D21" i="273"/>
  <c r="E26" i="273"/>
  <c r="E75" i="273"/>
  <c r="E27" i="273"/>
  <c r="H23" i="272"/>
  <c r="H22" i="272"/>
  <c r="F26" i="273"/>
  <c r="F75" i="273"/>
  <c r="F27" i="273"/>
  <c r="F25" i="272"/>
  <c r="G25" i="272" s="1"/>
  <c r="F24" i="272"/>
  <c r="E26" i="270"/>
  <c r="D20" i="270"/>
  <c r="F27" i="267"/>
  <c r="F26" i="267"/>
  <c r="F75" i="267"/>
  <c r="F40" i="275"/>
  <c r="F41" i="275" s="1"/>
  <c r="F42" i="275" s="1"/>
  <c r="F43" i="275" s="1"/>
  <c r="F44" i="275" s="1"/>
  <c r="F45" i="275" s="1"/>
  <c r="F46" i="275" s="1"/>
  <c r="F47" i="275" s="1"/>
  <c r="F48" i="275" s="1"/>
  <c r="F49" i="275" s="1"/>
  <c r="F50" i="275" s="1"/>
  <c r="F51" i="275" s="1"/>
  <c r="F52" i="275" s="1"/>
  <c r="F53" i="275" s="1"/>
  <c r="F54" i="275" s="1"/>
  <c r="F55" i="275" s="1"/>
  <c r="F56" i="275" s="1"/>
  <c r="F57" i="275" s="1"/>
  <c r="F58" i="275" s="1"/>
  <c r="F59" i="275" s="1"/>
  <c r="F60" i="275" s="1"/>
  <c r="F61" i="275" s="1"/>
  <c r="F62" i="275" s="1"/>
  <c r="F63" i="275" s="1"/>
  <c r="F64" i="275" s="1"/>
  <c r="F65" i="275" s="1"/>
  <c r="F66" i="275" s="1"/>
  <c r="F67" i="275" s="1"/>
  <c r="F68" i="275" s="1"/>
  <c r="F69" i="275" s="1"/>
  <c r="F25" i="275"/>
  <c r="F70" i="275"/>
  <c r="F25" i="271"/>
  <c r="G25" i="271" s="1"/>
  <c r="F24" i="271"/>
  <c r="F26" i="268"/>
  <c r="F75" i="268"/>
  <c r="F27" i="268"/>
  <c r="F27" i="265"/>
  <c r="F26" i="266"/>
  <c r="F27" i="266"/>
  <c r="E26" i="266"/>
  <c r="E27" i="266"/>
  <c r="D21" i="265"/>
  <c r="H25" i="265" s="1"/>
  <c r="E26" i="265"/>
  <c r="E27" i="265"/>
  <c r="F28" i="265"/>
  <c r="H24" i="265" l="1"/>
  <c r="G60" i="287"/>
  <c r="H60" i="287" s="1"/>
  <c r="E61" i="287"/>
  <c r="E62" i="286"/>
  <c r="G61" i="286"/>
  <c r="H61" i="286" s="1"/>
  <c r="G60" i="289"/>
  <c r="H60" i="289" s="1"/>
  <c r="E61" i="289"/>
  <c r="E63" i="288"/>
  <c r="G62" i="288"/>
  <c r="H62" i="288" s="1"/>
  <c r="E63" i="283"/>
  <c r="G62" i="283"/>
  <c r="H62" i="283" s="1"/>
  <c r="E63" i="282"/>
  <c r="G62" i="282"/>
  <c r="H62" i="282" s="1"/>
  <c r="G61" i="281"/>
  <c r="H61" i="281" s="1"/>
  <c r="E62" i="281"/>
  <c r="E64" i="280"/>
  <c r="G63" i="280"/>
  <c r="H63" i="280" s="1"/>
  <c r="F86" i="270"/>
  <c r="F86" i="276"/>
  <c r="G27" i="265"/>
  <c r="G70" i="269"/>
  <c r="G75" i="273"/>
  <c r="G26" i="268"/>
  <c r="G75" i="267"/>
  <c r="G26" i="274"/>
  <c r="G26" i="267"/>
  <c r="G26" i="273"/>
  <c r="G75" i="268"/>
  <c r="G70" i="275"/>
  <c r="G75" i="274"/>
  <c r="G24" i="271"/>
  <c r="G26" i="271" s="1"/>
  <c r="F26" i="271"/>
  <c r="G26" i="270"/>
  <c r="E27" i="270"/>
  <c r="E66" i="273"/>
  <c r="E34" i="273"/>
  <c r="E53" i="273"/>
  <c r="E64" i="273"/>
  <c r="E32" i="273"/>
  <c r="E51" i="273"/>
  <c r="E62" i="273"/>
  <c r="E30" i="273"/>
  <c r="E49" i="273"/>
  <c r="E60" i="273"/>
  <c r="E28" i="273"/>
  <c r="E47" i="273"/>
  <c r="E40" i="273"/>
  <c r="E57" i="273"/>
  <c r="E58" i="273"/>
  <c r="G27" i="273"/>
  <c r="E45" i="273"/>
  <c r="E56" i="273"/>
  <c r="E29" i="273"/>
  <c r="E43" i="273"/>
  <c r="E54" i="273"/>
  <c r="E73" i="273"/>
  <c r="E41" i="273"/>
  <c r="E52" i="273"/>
  <c r="E71" i="273"/>
  <c r="E39" i="273"/>
  <c r="E42" i="273"/>
  <c r="E72" i="273"/>
  <c r="E70" i="273"/>
  <c r="E68" i="273"/>
  <c r="E55" i="273"/>
  <c r="E50" i="273"/>
  <c r="E69" i="273"/>
  <c r="E37" i="273"/>
  <c r="E48" i="273"/>
  <c r="E67" i="273"/>
  <c r="E35" i="273"/>
  <c r="E46" i="273"/>
  <c r="E65" i="273"/>
  <c r="E33" i="273"/>
  <c r="E44" i="273"/>
  <c r="E63" i="273"/>
  <c r="E31" i="273"/>
  <c r="E74" i="273"/>
  <c r="E61" i="273"/>
  <c r="E59" i="273"/>
  <c r="E38" i="273"/>
  <c r="E36" i="273"/>
  <c r="G25" i="275"/>
  <c r="E26" i="275"/>
  <c r="E27" i="276"/>
  <c r="G26" i="276"/>
  <c r="G24" i="272"/>
  <c r="E28" i="272"/>
  <c r="G40" i="275"/>
  <c r="E41" i="275"/>
  <c r="H24" i="276"/>
  <c r="H23" i="276"/>
  <c r="H23" i="269"/>
  <c r="H24" i="269"/>
  <c r="F70" i="268"/>
  <c r="F62" i="268"/>
  <c r="F54" i="268"/>
  <c r="F46" i="268"/>
  <c r="F38" i="268"/>
  <c r="F30" i="268"/>
  <c r="F67" i="268"/>
  <c r="F51" i="268"/>
  <c r="F35" i="268"/>
  <c r="F41" i="268"/>
  <c r="F53" i="268"/>
  <c r="F69" i="268"/>
  <c r="F60" i="268"/>
  <c r="F52" i="268"/>
  <c r="F44" i="268"/>
  <c r="F36" i="268"/>
  <c r="F28" i="268"/>
  <c r="F63" i="268"/>
  <c r="F47" i="268"/>
  <c r="F31" i="268"/>
  <c r="F33" i="268"/>
  <c r="F45" i="268"/>
  <c r="F74" i="268"/>
  <c r="F58" i="268"/>
  <c r="F50" i="268"/>
  <c r="F34" i="268"/>
  <c r="F59" i="268"/>
  <c r="F43" i="268"/>
  <c r="F61" i="268"/>
  <c r="F37" i="268"/>
  <c r="F68" i="268"/>
  <c r="F66" i="268"/>
  <c r="F42" i="268"/>
  <c r="F71" i="268"/>
  <c r="F57" i="268"/>
  <c r="F64" i="268"/>
  <c r="F32" i="268"/>
  <c r="F49" i="268"/>
  <c r="F56" i="268"/>
  <c r="F65" i="268"/>
  <c r="F55" i="268"/>
  <c r="F40" i="268"/>
  <c r="F73" i="268"/>
  <c r="F48" i="268"/>
  <c r="F29" i="268"/>
  <c r="F72" i="268"/>
  <c r="F39" i="268"/>
  <c r="H24" i="268"/>
  <c r="H25" i="268"/>
  <c r="H26" i="268" s="1"/>
  <c r="H25" i="274"/>
  <c r="H24" i="274"/>
  <c r="F37" i="275"/>
  <c r="F29" i="275"/>
  <c r="F34" i="275"/>
  <c r="F26" i="275"/>
  <c r="F39" i="275"/>
  <c r="F28" i="275"/>
  <c r="F35" i="275"/>
  <c r="F27" i="275"/>
  <c r="F32" i="275"/>
  <c r="F31" i="275"/>
  <c r="F33" i="275"/>
  <c r="F38" i="275"/>
  <c r="F30" i="275"/>
  <c r="F36" i="275"/>
  <c r="F44" i="267"/>
  <c r="F28" i="267"/>
  <c r="F74" i="267"/>
  <c r="F66" i="267"/>
  <c r="F58" i="267"/>
  <c r="F67" i="267"/>
  <c r="F59" i="267"/>
  <c r="F54" i="267"/>
  <c r="F52" i="267"/>
  <c r="F46" i="267"/>
  <c r="F45" i="267"/>
  <c r="F42" i="267"/>
  <c r="F35" i="267"/>
  <c r="F47" i="267"/>
  <c r="F72" i="267"/>
  <c r="F64" i="267"/>
  <c r="F73" i="267"/>
  <c r="F65" i="267"/>
  <c r="F57" i="267"/>
  <c r="F38" i="267"/>
  <c r="F36" i="267"/>
  <c r="F30" i="267"/>
  <c r="F37" i="267"/>
  <c r="F34" i="267"/>
  <c r="F56" i="267"/>
  <c r="F31" i="267"/>
  <c r="F70" i="267"/>
  <c r="F62" i="267"/>
  <c r="F63" i="267"/>
  <c r="F49" i="267"/>
  <c r="F29" i="267"/>
  <c r="F71" i="267"/>
  <c r="F55" i="267"/>
  <c r="F32" i="267"/>
  <c r="F61" i="267"/>
  <c r="F53" i="267"/>
  <c r="F48" i="267"/>
  <c r="F68" i="267"/>
  <c r="F50" i="267"/>
  <c r="F40" i="267"/>
  <c r="F60" i="267"/>
  <c r="F51" i="267"/>
  <c r="F33" i="267"/>
  <c r="F41" i="267"/>
  <c r="F39" i="267"/>
  <c r="F69" i="267"/>
  <c r="F43" i="267"/>
  <c r="F31" i="272"/>
  <c r="F39" i="272"/>
  <c r="F47" i="272"/>
  <c r="F55" i="272"/>
  <c r="F63" i="272"/>
  <c r="F71" i="272"/>
  <c r="F26" i="272"/>
  <c r="G26" i="272" s="1"/>
  <c r="F34" i="272"/>
  <c r="F42" i="272"/>
  <c r="F50" i="272"/>
  <c r="F58" i="272"/>
  <c r="F66" i="272"/>
  <c r="F74" i="272"/>
  <c r="F81" i="272"/>
  <c r="F82" i="272"/>
  <c r="F29" i="272"/>
  <c r="F61" i="272"/>
  <c r="F32" i="272"/>
  <c r="F56" i="272"/>
  <c r="F79" i="272"/>
  <c r="F33" i="272"/>
  <c r="F41" i="272"/>
  <c r="F49" i="272"/>
  <c r="F57" i="272"/>
  <c r="F65" i="272"/>
  <c r="F73" i="272"/>
  <c r="F28" i="272"/>
  <c r="F36" i="272"/>
  <c r="F44" i="272"/>
  <c r="F52" i="272"/>
  <c r="F60" i="272"/>
  <c r="F68" i="272"/>
  <c r="F76" i="272"/>
  <c r="F83" i="272"/>
  <c r="F37" i="272"/>
  <c r="F53" i="272"/>
  <c r="F77" i="272"/>
  <c r="F48" i="272"/>
  <c r="F72" i="272"/>
  <c r="F27" i="272"/>
  <c r="G27" i="272" s="1"/>
  <c r="F35" i="272"/>
  <c r="F43" i="272"/>
  <c r="F51" i="272"/>
  <c r="F59" i="272"/>
  <c r="F67" i="272"/>
  <c r="F75" i="272"/>
  <c r="F30" i="272"/>
  <c r="F38" i="272"/>
  <c r="F46" i="272"/>
  <c r="F54" i="272"/>
  <c r="F62" i="272"/>
  <c r="F70" i="272"/>
  <c r="F78" i="272"/>
  <c r="F80" i="272"/>
  <c r="F45" i="272"/>
  <c r="F69" i="272"/>
  <c r="F40" i="272"/>
  <c r="F64" i="272"/>
  <c r="F84" i="272"/>
  <c r="E70" i="268"/>
  <c r="E62" i="268"/>
  <c r="E54" i="268"/>
  <c r="E46" i="268"/>
  <c r="G46" i="268" s="1"/>
  <c r="E38" i="268"/>
  <c r="E30" i="268"/>
  <c r="E69" i="268"/>
  <c r="E53" i="268"/>
  <c r="G53" i="268" s="1"/>
  <c r="E37" i="268"/>
  <c r="E67" i="268"/>
  <c r="E43" i="268"/>
  <c r="E39" i="268"/>
  <c r="G39" i="268" s="1"/>
  <c r="E66" i="268"/>
  <c r="E42" i="268"/>
  <c r="G42" i="268" s="1"/>
  <c r="G27" i="268"/>
  <c r="E45" i="268"/>
  <c r="G45" i="268" s="1"/>
  <c r="E59" i="268"/>
  <c r="E68" i="268"/>
  <c r="E60" i="268"/>
  <c r="E52" i="268"/>
  <c r="G52" i="268" s="1"/>
  <c r="E44" i="268"/>
  <c r="E36" i="268"/>
  <c r="E28" i="268"/>
  <c r="E65" i="268"/>
  <c r="G65" i="268" s="1"/>
  <c r="E49" i="268"/>
  <c r="E33" i="268"/>
  <c r="G33" i="268" s="1"/>
  <c r="E63" i="268"/>
  <c r="G63" i="268" s="1"/>
  <c r="E35" i="268"/>
  <c r="E31" i="268"/>
  <c r="E74" i="268"/>
  <c r="E58" i="268"/>
  <c r="E50" i="268"/>
  <c r="E34" i="268"/>
  <c r="E61" i="268"/>
  <c r="G61" i="268" s="1"/>
  <c r="E29" i="268"/>
  <c r="E55" i="268"/>
  <c r="E64" i="268"/>
  <c r="E32" i="268"/>
  <c r="G32" i="268" s="1"/>
  <c r="E73" i="268"/>
  <c r="E56" i="268"/>
  <c r="G56" i="268" s="1"/>
  <c r="E51" i="268"/>
  <c r="E57" i="268"/>
  <c r="E72" i="268"/>
  <c r="G72" i="268" s="1"/>
  <c r="E40" i="268"/>
  <c r="G40" i="268" s="1"/>
  <c r="E41" i="268"/>
  <c r="E71" i="268"/>
  <c r="E48" i="268"/>
  <c r="E47" i="268"/>
  <c r="G47" i="268" s="1"/>
  <c r="H24" i="275"/>
  <c r="H23" i="275"/>
  <c r="H24" i="267"/>
  <c r="H25" i="267"/>
  <c r="H26" i="267" s="1"/>
  <c r="F30" i="269"/>
  <c r="F32" i="269"/>
  <c r="F35" i="269"/>
  <c r="F29" i="269"/>
  <c r="F28" i="269"/>
  <c r="F34" i="269"/>
  <c r="F36" i="269"/>
  <c r="F39" i="269"/>
  <c r="F26" i="269"/>
  <c r="F31" i="269"/>
  <c r="F38" i="269"/>
  <c r="F27" i="269"/>
  <c r="F33" i="269"/>
  <c r="F37" i="269"/>
  <c r="G40" i="269"/>
  <c r="E41" i="269"/>
  <c r="E74" i="274"/>
  <c r="E66" i="274"/>
  <c r="E58" i="274"/>
  <c r="E50" i="274"/>
  <c r="E42" i="274"/>
  <c r="E34" i="274"/>
  <c r="G27" i="274"/>
  <c r="E55" i="274"/>
  <c r="E51" i="274"/>
  <c r="E57" i="274"/>
  <c r="E67" i="274"/>
  <c r="E69" i="274"/>
  <c r="E68" i="274"/>
  <c r="E44" i="274"/>
  <c r="E28" i="274"/>
  <c r="E65" i="274"/>
  <c r="E29" i="274"/>
  <c r="E72" i="274"/>
  <c r="E64" i="274"/>
  <c r="E56" i="274"/>
  <c r="E48" i="274"/>
  <c r="E40" i="274"/>
  <c r="E32" i="274"/>
  <c r="E73" i="274"/>
  <c r="E47" i="274"/>
  <c r="E61" i="274"/>
  <c r="E49" i="274"/>
  <c r="E59" i="274"/>
  <c r="E53" i="274"/>
  <c r="E52" i="274"/>
  <c r="E63" i="274"/>
  <c r="E33" i="274"/>
  <c r="E70" i="274"/>
  <c r="E62" i="274"/>
  <c r="E54" i="274"/>
  <c r="E46" i="274"/>
  <c r="E38" i="274"/>
  <c r="E30" i="274"/>
  <c r="E71" i="274"/>
  <c r="E39" i="274"/>
  <c r="E37" i="274"/>
  <c r="E41" i="274"/>
  <c r="E43" i="274"/>
  <c r="E45" i="274"/>
  <c r="E60" i="274"/>
  <c r="E36" i="274"/>
  <c r="E31" i="274"/>
  <c r="E35" i="274"/>
  <c r="H24" i="270"/>
  <c r="H23" i="270"/>
  <c r="F74" i="273"/>
  <c r="F30" i="273"/>
  <c r="F35" i="273"/>
  <c r="F46" i="273"/>
  <c r="F45" i="273"/>
  <c r="F61" i="273"/>
  <c r="F29" i="273"/>
  <c r="F62" i="273"/>
  <c r="F51" i="273"/>
  <c r="F38" i="273"/>
  <c r="F36" i="273"/>
  <c r="F59" i="273"/>
  <c r="F31" i="273"/>
  <c r="F63" i="273"/>
  <c r="F48" i="273"/>
  <c r="F41" i="273"/>
  <c r="F73" i="273"/>
  <c r="F58" i="273"/>
  <c r="F67" i="273"/>
  <c r="F55" i="273"/>
  <c r="F33" i="273"/>
  <c r="F37" i="273"/>
  <c r="F54" i="273"/>
  <c r="F52" i="273"/>
  <c r="F28" i="273"/>
  <c r="F39" i="273"/>
  <c r="F71" i="273"/>
  <c r="F56" i="273"/>
  <c r="F49" i="273"/>
  <c r="F34" i="273"/>
  <c r="F66" i="273"/>
  <c r="F69" i="273"/>
  <c r="F60" i="273"/>
  <c r="F72" i="273"/>
  <c r="F50" i="273"/>
  <c r="F53" i="273"/>
  <c r="F70" i="273"/>
  <c r="F68" i="273"/>
  <c r="F44" i="273"/>
  <c r="F47" i="273"/>
  <c r="F32" i="273"/>
  <c r="F64" i="273"/>
  <c r="F57" i="273"/>
  <c r="F42" i="273"/>
  <c r="F43" i="273"/>
  <c r="F40" i="273"/>
  <c r="F65" i="273"/>
  <c r="H24" i="272"/>
  <c r="H25" i="272" s="1"/>
  <c r="H25" i="273"/>
  <c r="H24" i="273"/>
  <c r="G27" i="267"/>
  <c r="E74" i="267"/>
  <c r="E66" i="267"/>
  <c r="E58" i="267"/>
  <c r="E73" i="267"/>
  <c r="E61" i="267"/>
  <c r="E36" i="267"/>
  <c r="E56" i="267"/>
  <c r="E35" i="267"/>
  <c r="E43" i="267"/>
  <c r="E51" i="267"/>
  <c r="E38" i="267"/>
  <c r="E50" i="267"/>
  <c r="E59" i="267"/>
  <c r="E34" i="267"/>
  <c r="E33" i="267"/>
  <c r="E49" i="267"/>
  <c r="E72" i="267"/>
  <c r="E64" i="267"/>
  <c r="E71" i="267"/>
  <c r="E69" i="267"/>
  <c r="E57" i="267"/>
  <c r="E30" i="267"/>
  <c r="E42" i="267"/>
  <c r="E29" i="267"/>
  <c r="E37" i="267"/>
  <c r="E45" i="267"/>
  <c r="E53" i="267"/>
  <c r="E40" i="267"/>
  <c r="E54" i="267"/>
  <c r="E60" i="267"/>
  <c r="E28" i="267"/>
  <c r="E70" i="267"/>
  <c r="E62" i="267"/>
  <c r="E65" i="267"/>
  <c r="E67" i="267"/>
  <c r="E32" i="267"/>
  <c r="E46" i="267"/>
  <c r="E31" i="267"/>
  <c r="E39" i="267"/>
  <c r="E47" i="267"/>
  <c r="E55" i="267"/>
  <c r="E44" i="267"/>
  <c r="G44" i="267" s="1"/>
  <c r="E68" i="267"/>
  <c r="E63" i="267"/>
  <c r="E52" i="267"/>
  <c r="E41" i="267"/>
  <c r="E48" i="267"/>
  <c r="F74" i="274"/>
  <c r="F66" i="274"/>
  <c r="F58" i="274"/>
  <c r="F50" i="274"/>
  <c r="F42" i="274"/>
  <c r="F34" i="274"/>
  <c r="F73" i="274"/>
  <c r="F65" i="274"/>
  <c r="F57" i="274"/>
  <c r="F49" i="274"/>
  <c r="F41" i="274"/>
  <c r="F33" i="274"/>
  <c r="F52" i="274"/>
  <c r="F28" i="274"/>
  <c r="F51" i="274"/>
  <c r="F72" i="274"/>
  <c r="F64" i="274"/>
  <c r="F56" i="274"/>
  <c r="F48" i="274"/>
  <c r="F40" i="274"/>
  <c r="F32" i="274"/>
  <c r="F71" i="274"/>
  <c r="F63" i="274"/>
  <c r="F55" i="274"/>
  <c r="F47" i="274"/>
  <c r="F39" i="274"/>
  <c r="F31" i="274"/>
  <c r="F60" i="274"/>
  <c r="F36" i="274"/>
  <c r="F59" i="274"/>
  <c r="F35" i="274"/>
  <c r="F70" i="274"/>
  <c r="F62" i="274"/>
  <c r="F54" i="274"/>
  <c r="F46" i="274"/>
  <c r="F38" i="274"/>
  <c r="F30" i="274"/>
  <c r="F69" i="274"/>
  <c r="F61" i="274"/>
  <c r="F53" i="274"/>
  <c r="F45" i="274"/>
  <c r="F37" i="274"/>
  <c r="F29" i="274"/>
  <c r="F68" i="274"/>
  <c r="F44" i="274"/>
  <c r="F67" i="274"/>
  <c r="F43" i="274"/>
  <c r="G25" i="269"/>
  <c r="E26" i="269"/>
  <c r="F28" i="266"/>
  <c r="F30" i="266"/>
  <c r="F32" i="266"/>
  <c r="F34" i="266"/>
  <c r="F36" i="266"/>
  <c r="F38" i="266"/>
  <c r="F40" i="266"/>
  <c r="F42" i="266"/>
  <c r="F44" i="266"/>
  <c r="F46" i="266"/>
  <c r="F48" i="266"/>
  <c r="F50" i="266"/>
  <c r="F52" i="266"/>
  <c r="F54" i="266"/>
  <c r="F56" i="266"/>
  <c r="F58" i="266"/>
  <c r="F60" i="266"/>
  <c r="F62" i="266"/>
  <c r="F64" i="266"/>
  <c r="F66" i="266"/>
  <c r="F68" i="266"/>
  <c r="F70" i="266"/>
  <c r="F72" i="266"/>
  <c r="F74" i="266"/>
  <c r="F76" i="266"/>
  <c r="F78" i="266"/>
  <c r="F35" i="266"/>
  <c r="F43" i="266"/>
  <c r="F51" i="266"/>
  <c r="F59" i="266"/>
  <c r="F67" i="266"/>
  <c r="F75" i="266"/>
  <c r="F82" i="266"/>
  <c r="F84" i="266"/>
  <c r="F86" i="266"/>
  <c r="F29" i="266"/>
  <c r="F37" i="266"/>
  <c r="F45" i="266"/>
  <c r="F33" i="266"/>
  <c r="F41" i="266"/>
  <c r="F49" i="266"/>
  <c r="F57" i="266"/>
  <c r="F65" i="266"/>
  <c r="F73" i="266"/>
  <c r="F80" i="266"/>
  <c r="F31" i="266"/>
  <c r="F39" i="266"/>
  <c r="F47" i="266"/>
  <c r="F55" i="266"/>
  <c r="F63" i="266"/>
  <c r="F71" i="266"/>
  <c r="F79" i="266"/>
  <c r="F81" i="266"/>
  <c r="F83" i="266"/>
  <c r="F85" i="266"/>
  <c r="F53" i="266"/>
  <c r="F61" i="266"/>
  <c r="F69" i="266"/>
  <c r="F77" i="266"/>
  <c r="G26" i="266"/>
  <c r="H24" i="266"/>
  <c r="H25" i="266"/>
  <c r="G27" i="266"/>
  <c r="E28" i="266"/>
  <c r="E30" i="266"/>
  <c r="E32" i="266"/>
  <c r="E34" i="266"/>
  <c r="E36" i="266"/>
  <c r="E38" i="266"/>
  <c r="E40" i="266"/>
  <c r="E42" i="266"/>
  <c r="E44" i="266"/>
  <c r="E46" i="266"/>
  <c r="E48" i="266"/>
  <c r="E50" i="266"/>
  <c r="E52" i="266"/>
  <c r="E54" i="266"/>
  <c r="E56" i="266"/>
  <c r="E58" i="266"/>
  <c r="E60" i="266"/>
  <c r="E62" i="266"/>
  <c r="E64" i="266"/>
  <c r="E66" i="266"/>
  <c r="E68" i="266"/>
  <c r="E70" i="266"/>
  <c r="E72" i="266"/>
  <c r="E74" i="266"/>
  <c r="E76" i="266"/>
  <c r="E78" i="266"/>
  <c r="E29" i="266"/>
  <c r="E31" i="266"/>
  <c r="E33" i="266"/>
  <c r="E35" i="266"/>
  <c r="E37" i="266"/>
  <c r="E39" i="266"/>
  <c r="G39" i="266" s="1"/>
  <c r="E41" i="266"/>
  <c r="E43" i="266"/>
  <c r="E45" i="266"/>
  <c r="G45" i="266" s="1"/>
  <c r="E47" i="266"/>
  <c r="E49" i="266"/>
  <c r="E51" i="266"/>
  <c r="G51" i="266" s="1"/>
  <c r="E53" i="266"/>
  <c r="E55" i="266"/>
  <c r="E57" i="266"/>
  <c r="E59" i="266"/>
  <c r="E61" i="266"/>
  <c r="E63" i="266"/>
  <c r="E65" i="266"/>
  <c r="E67" i="266"/>
  <c r="E69" i="266"/>
  <c r="G69" i="266" s="1"/>
  <c r="E71" i="266"/>
  <c r="G71" i="266" s="1"/>
  <c r="E73" i="266"/>
  <c r="E75" i="266"/>
  <c r="E77" i="266"/>
  <c r="E79" i="266"/>
  <c r="E80" i="266"/>
  <c r="E86" i="266"/>
  <c r="E81" i="266"/>
  <c r="E83" i="266"/>
  <c r="E85" i="266"/>
  <c r="E82" i="266"/>
  <c r="G82" i="266" s="1"/>
  <c r="E84" i="266"/>
  <c r="G84" i="266" s="1"/>
  <c r="G26" i="265"/>
  <c r="H26" i="265" s="1"/>
  <c r="H27" i="265" s="1"/>
  <c r="E28" i="265"/>
  <c r="G28" i="265" s="1"/>
  <c r="E64" i="288" l="1"/>
  <c r="G63" i="288"/>
  <c r="H63" i="288" s="1"/>
  <c r="E63" i="286"/>
  <c r="G62" i="286"/>
  <c r="H62" i="286" s="1"/>
  <c r="E62" i="289"/>
  <c r="G61" i="289"/>
  <c r="H61" i="289" s="1"/>
  <c r="E62" i="287"/>
  <c r="G61" i="287"/>
  <c r="H61" i="287" s="1"/>
  <c r="G63" i="283"/>
  <c r="H63" i="283" s="1"/>
  <c r="E64" i="283"/>
  <c r="E64" i="282"/>
  <c r="G63" i="282"/>
  <c r="H63" i="282" s="1"/>
  <c r="E63" i="281"/>
  <c r="G62" i="281"/>
  <c r="H62" i="281" s="1"/>
  <c r="E65" i="280"/>
  <c r="G64" i="280"/>
  <c r="H64" i="280" s="1"/>
  <c r="G71" i="268"/>
  <c r="G30" i="268"/>
  <c r="G62" i="268"/>
  <c r="G63" i="267"/>
  <c r="G41" i="268"/>
  <c r="G34" i="268"/>
  <c r="G49" i="268"/>
  <c r="G37" i="268"/>
  <c r="G81" i="266"/>
  <c r="G61" i="266"/>
  <c r="G37" i="266"/>
  <c r="G73" i="268"/>
  <c r="G54" i="268"/>
  <c r="H26" i="274"/>
  <c r="G57" i="268"/>
  <c r="G74" i="268"/>
  <c r="G68" i="268"/>
  <c r="G67" i="268"/>
  <c r="H26" i="270"/>
  <c r="G44" i="268"/>
  <c r="G59" i="268"/>
  <c r="F76" i="268"/>
  <c r="H24" i="271"/>
  <c r="H25" i="271" s="1"/>
  <c r="G38" i="268"/>
  <c r="G70" i="268"/>
  <c r="F71" i="275"/>
  <c r="G34" i="267"/>
  <c r="F71" i="269"/>
  <c r="G55" i="268"/>
  <c r="G50" i="268"/>
  <c r="G35" i="268"/>
  <c r="F76" i="267"/>
  <c r="F76" i="274"/>
  <c r="H26" i="273"/>
  <c r="F76" i="273"/>
  <c r="G31" i="274"/>
  <c r="G63" i="274"/>
  <c r="G32" i="274"/>
  <c r="G64" i="274"/>
  <c r="G58" i="274"/>
  <c r="G29" i="268"/>
  <c r="G28" i="268"/>
  <c r="G60" i="268"/>
  <c r="G59" i="273"/>
  <c r="G63" i="273"/>
  <c r="G46" i="273"/>
  <c r="G37" i="273"/>
  <c r="G68" i="273"/>
  <c r="G39" i="273"/>
  <c r="G56" i="273"/>
  <c r="G57" i="273"/>
  <c r="G34" i="273"/>
  <c r="G71" i="274"/>
  <c r="G28" i="274"/>
  <c r="G73" i="273"/>
  <c r="G51" i="273"/>
  <c r="G47" i="267"/>
  <c r="H26" i="272"/>
  <c r="H27" i="272" s="1"/>
  <c r="G36" i="274"/>
  <c r="G41" i="274"/>
  <c r="G30" i="274"/>
  <c r="G62" i="274"/>
  <c r="G52" i="274"/>
  <c r="G61" i="274"/>
  <c r="G40" i="274"/>
  <c r="G72" i="274"/>
  <c r="G44" i="274"/>
  <c r="G57" i="274"/>
  <c r="G34" i="274"/>
  <c r="G66" i="274"/>
  <c r="G48" i="268"/>
  <c r="G58" i="268"/>
  <c r="G43" i="268"/>
  <c r="G69" i="268"/>
  <c r="G60" i="267"/>
  <c r="G55" i="267"/>
  <c r="G36" i="267"/>
  <c r="G52" i="267"/>
  <c r="G61" i="273"/>
  <c r="G44" i="273"/>
  <c r="G35" i="273"/>
  <c r="G69" i="273"/>
  <c r="G70" i="273"/>
  <c r="G71" i="273"/>
  <c r="G54" i="273"/>
  <c r="G45" i="273"/>
  <c r="G40" i="273"/>
  <c r="G49" i="273"/>
  <c r="G32" i="273"/>
  <c r="G66" i="273"/>
  <c r="E76" i="268"/>
  <c r="G43" i="274"/>
  <c r="G54" i="274"/>
  <c r="G49" i="274"/>
  <c r="G67" i="274"/>
  <c r="F85" i="272"/>
  <c r="G60" i="273"/>
  <c r="E76" i="273"/>
  <c r="G28" i="267"/>
  <c r="G60" i="274"/>
  <c r="G37" i="274"/>
  <c r="G38" i="274"/>
  <c r="G70" i="274"/>
  <c r="G53" i="274"/>
  <c r="G47" i="274"/>
  <c r="G48" i="274"/>
  <c r="G29" i="274"/>
  <c r="G68" i="274"/>
  <c r="G51" i="274"/>
  <c r="G42" i="274"/>
  <c r="G74" i="274"/>
  <c r="G36" i="268"/>
  <c r="G41" i="267"/>
  <c r="G62" i="267"/>
  <c r="G64" i="267"/>
  <c r="G54" i="267"/>
  <c r="G66" i="267"/>
  <c r="H27" i="274"/>
  <c r="H28" i="274" s="1"/>
  <c r="G36" i="273"/>
  <c r="G74" i="273"/>
  <c r="G33" i="273"/>
  <c r="G67" i="273"/>
  <c r="G50" i="273"/>
  <c r="G72" i="273"/>
  <c r="G52" i="273"/>
  <c r="G43" i="273"/>
  <c r="G47" i="273"/>
  <c r="G30" i="273"/>
  <c r="G64" i="273"/>
  <c r="E76" i="274"/>
  <c r="G51" i="267"/>
  <c r="G35" i="274"/>
  <c r="G45" i="274"/>
  <c r="G39" i="274"/>
  <c r="G46" i="274"/>
  <c r="G33" i="274"/>
  <c r="G59" i="274"/>
  <c r="G73" i="274"/>
  <c r="G56" i="274"/>
  <c r="G65" i="274"/>
  <c r="G69" i="274"/>
  <c r="G55" i="274"/>
  <c r="G50" i="274"/>
  <c r="G51" i="268"/>
  <c r="G64" i="268"/>
  <c r="G31" i="268"/>
  <c r="G66" i="268"/>
  <c r="G38" i="273"/>
  <c r="G31" i="273"/>
  <c r="G65" i="273"/>
  <c r="G48" i="273"/>
  <c r="G55" i="273"/>
  <c r="G42" i="273"/>
  <c r="G41" i="273"/>
  <c r="G29" i="273"/>
  <c r="G58" i="273"/>
  <c r="G28" i="273"/>
  <c r="G62" i="273"/>
  <c r="G53" i="273"/>
  <c r="E76" i="267"/>
  <c r="G40" i="267"/>
  <c r="G71" i="267"/>
  <c r="G38" i="267"/>
  <c r="G42" i="267"/>
  <c r="G41" i="269"/>
  <c r="E42" i="269"/>
  <c r="H25" i="275"/>
  <c r="G43" i="267"/>
  <c r="G33" i="267"/>
  <c r="G50" i="267"/>
  <c r="G61" i="267"/>
  <c r="G29" i="267"/>
  <c r="G70" i="267"/>
  <c r="G37" i="267"/>
  <c r="G57" i="267"/>
  <c r="G72" i="267"/>
  <c r="G45" i="267"/>
  <c r="G59" i="267"/>
  <c r="G74" i="267"/>
  <c r="H27" i="268"/>
  <c r="H28" i="268" s="1"/>
  <c r="H29" i="268" s="1"/>
  <c r="H30" i="268" s="1"/>
  <c r="H26" i="276"/>
  <c r="G28" i="272"/>
  <c r="H28" i="272" s="1"/>
  <c r="E29" i="272"/>
  <c r="E28" i="276"/>
  <c r="G27" i="276"/>
  <c r="G53" i="267"/>
  <c r="E28" i="270"/>
  <c r="G27" i="270"/>
  <c r="H27" i="273"/>
  <c r="H27" i="267"/>
  <c r="G69" i="267"/>
  <c r="G68" i="267"/>
  <c r="G32" i="267"/>
  <c r="G49" i="267"/>
  <c r="G31" i="267"/>
  <c r="G30" i="267"/>
  <c r="G65" i="267"/>
  <c r="G46" i="267"/>
  <c r="G67" i="267"/>
  <c r="H25" i="269"/>
  <c r="G41" i="275"/>
  <c r="E42" i="275"/>
  <c r="G26" i="275"/>
  <c r="E27" i="275"/>
  <c r="E27" i="269"/>
  <c r="G26" i="269"/>
  <c r="G39" i="267"/>
  <c r="G48" i="267"/>
  <c r="G56" i="267"/>
  <c r="G73" i="267"/>
  <c r="G35" i="267"/>
  <c r="G58" i="267"/>
  <c r="G83" i="266"/>
  <c r="G63" i="266"/>
  <c r="G55" i="266"/>
  <c r="G31" i="266"/>
  <c r="F87" i="266"/>
  <c r="G79" i="266"/>
  <c r="G47" i="266"/>
  <c r="G66" i="266"/>
  <c r="G50" i="266"/>
  <c r="G34" i="266"/>
  <c r="G74" i="266"/>
  <c r="G58" i="266"/>
  <c r="G42" i="266"/>
  <c r="G77" i="266"/>
  <c r="G72" i="266"/>
  <c r="G64" i="266"/>
  <c r="G56" i="266"/>
  <c r="G48" i="266"/>
  <c r="G40" i="266"/>
  <c r="G32" i="266"/>
  <c r="G86" i="266"/>
  <c r="G67" i="266"/>
  <c r="G59" i="266"/>
  <c r="G35" i="266"/>
  <c r="G78" i="266"/>
  <c r="G70" i="266"/>
  <c r="G62" i="266"/>
  <c r="G54" i="266"/>
  <c r="G46" i="266"/>
  <c r="G38" i="266"/>
  <c r="G30" i="266"/>
  <c r="G85" i="266"/>
  <c r="G80" i="266"/>
  <c r="G65" i="266"/>
  <c r="G57" i="266"/>
  <c r="G49" i="266"/>
  <c r="G33" i="266"/>
  <c r="G76" i="266"/>
  <c r="G68" i="266"/>
  <c r="G60" i="266"/>
  <c r="G52" i="266"/>
  <c r="G44" i="266"/>
  <c r="G36" i="266"/>
  <c r="G28" i="266"/>
  <c r="G29" i="266"/>
  <c r="H26" i="266"/>
  <c r="H27" i="266" s="1"/>
  <c r="G75" i="266"/>
  <c r="G43" i="266"/>
  <c r="G53" i="266"/>
  <c r="G73" i="266"/>
  <c r="G41" i="266"/>
  <c r="E87" i="266"/>
  <c r="H26" i="275" l="1"/>
  <c r="G62" i="287"/>
  <c r="H62" i="287" s="1"/>
  <c r="E63" i="287"/>
  <c r="G63" i="286"/>
  <c r="H63" i="286" s="1"/>
  <c r="E64" i="286"/>
  <c r="G62" i="289"/>
  <c r="H62" i="289" s="1"/>
  <c r="E63" i="289"/>
  <c r="G64" i="288"/>
  <c r="H64" i="288" s="1"/>
  <c r="E65" i="288"/>
  <c r="E65" i="283"/>
  <c r="G64" i="283"/>
  <c r="H64" i="283" s="1"/>
  <c r="E65" i="282"/>
  <c r="G64" i="282"/>
  <c r="H64" i="282" s="1"/>
  <c r="E64" i="281"/>
  <c r="G63" i="281"/>
  <c r="H63" i="281" s="1"/>
  <c r="E66" i="280"/>
  <c r="G65" i="280"/>
  <c r="H65" i="280" s="1"/>
  <c r="H29" i="274"/>
  <c r="H30" i="274" s="1"/>
  <c r="H31" i="274" s="1"/>
  <c r="H32" i="274" s="1"/>
  <c r="H33" i="274" s="1"/>
  <c r="H34" i="274" s="1"/>
  <c r="H35" i="274" s="1"/>
  <c r="H36" i="274" s="1"/>
  <c r="H37" i="274" s="1"/>
  <c r="H38" i="274" s="1"/>
  <c r="H39" i="274" s="1"/>
  <c r="H40" i="274" s="1"/>
  <c r="H41" i="274" s="1"/>
  <c r="H42" i="274" s="1"/>
  <c r="H43" i="274" s="1"/>
  <c r="H44" i="274" s="1"/>
  <c r="H45" i="274" s="1"/>
  <c r="H46" i="274" s="1"/>
  <c r="H47" i="274" s="1"/>
  <c r="H48" i="274" s="1"/>
  <c r="H49" i="274" s="1"/>
  <c r="H50" i="274" s="1"/>
  <c r="H51" i="274" s="1"/>
  <c r="H52" i="274" s="1"/>
  <c r="H53" i="274" s="1"/>
  <c r="H54" i="274" s="1"/>
  <c r="H55" i="274" s="1"/>
  <c r="H56" i="274" s="1"/>
  <c r="H57" i="274" s="1"/>
  <c r="H58" i="274" s="1"/>
  <c r="H59" i="274" s="1"/>
  <c r="H60" i="274" s="1"/>
  <c r="H61" i="274" s="1"/>
  <c r="H62" i="274" s="1"/>
  <c r="H63" i="274" s="1"/>
  <c r="H64" i="274" s="1"/>
  <c r="H65" i="274" s="1"/>
  <c r="H66" i="274" s="1"/>
  <c r="H67" i="274" s="1"/>
  <c r="H68" i="274" s="1"/>
  <c r="H69" i="274" s="1"/>
  <c r="H70" i="274" s="1"/>
  <c r="H71" i="274" s="1"/>
  <c r="H72" i="274" s="1"/>
  <c r="H73" i="274" s="1"/>
  <c r="H74" i="274" s="1"/>
  <c r="H75" i="274" s="1"/>
  <c r="H27" i="270"/>
  <c r="H31" i="268"/>
  <c r="H32" i="268" s="1"/>
  <c r="H33" i="268" s="1"/>
  <c r="H34" i="268" s="1"/>
  <c r="H35" i="268" s="1"/>
  <c r="H36" i="268" s="1"/>
  <c r="H37" i="268" s="1"/>
  <c r="H38" i="268" s="1"/>
  <c r="H39" i="268" s="1"/>
  <c r="H40" i="268" s="1"/>
  <c r="H41" i="268" s="1"/>
  <c r="H42" i="268" s="1"/>
  <c r="H43" i="268" s="1"/>
  <c r="H44" i="268" s="1"/>
  <c r="H45" i="268" s="1"/>
  <c r="H46" i="268" s="1"/>
  <c r="H47" i="268" s="1"/>
  <c r="H48" i="268" s="1"/>
  <c r="H49" i="268" s="1"/>
  <c r="H50" i="268" s="1"/>
  <c r="H51" i="268" s="1"/>
  <c r="H52" i="268" s="1"/>
  <c r="H53" i="268" s="1"/>
  <c r="H54" i="268" s="1"/>
  <c r="H55" i="268" s="1"/>
  <c r="H56" i="268" s="1"/>
  <c r="H57" i="268" s="1"/>
  <c r="H58" i="268" s="1"/>
  <c r="H59" i="268" s="1"/>
  <c r="H60" i="268" s="1"/>
  <c r="H61" i="268" s="1"/>
  <c r="H62" i="268" s="1"/>
  <c r="H63" i="268" s="1"/>
  <c r="H64" i="268" s="1"/>
  <c r="H65" i="268" s="1"/>
  <c r="H66" i="268" s="1"/>
  <c r="H67" i="268" s="1"/>
  <c r="H68" i="268" s="1"/>
  <c r="H69" i="268" s="1"/>
  <c r="H70" i="268" s="1"/>
  <c r="H71" i="268" s="1"/>
  <c r="H72" i="268" s="1"/>
  <c r="H73" i="268" s="1"/>
  <c r="H74" i="268" s="1"/>
  <c r="H75" i="268" s="1"/>
  <c r="G76" i="274"/>
  <c r="G76" i="273"/>
  <c r="G76" i="267"/>
  <c r="H28" i="273"/>
  <c r="H29" i="273" s="1"/>
  <c r="H30" i="273" s="1"/>
  <c r="H31" i="273" s="1"/>
  <c r="H32" i="273" s="1"/>
  <c r="H33" i="273" s="1"/>
  <c r="H34" i="273" s="1"/>
  <c r="H35" i="273" s="1"/>
  <c r="H36" i="273" s="1"/>
  <c r="H37" i="273" s="1"/>
  <c r="H38" i="273" s="1"/>
  <c r="H39" i="273" s="1"/>
  <c r="H40" i="273" s="1"/>
  <c r="H41" i="273" s="1"/>
  <c r="H42" i="273" s="1"/>
  <c r="H43" i="273" s="1"/>
  <c r="H44" i="273" s="1"/>
  <c r="H45" i="273" s="1"/>
  <c r="H46" i="273" s="1"/>
  <c r="H47" i="273" s="1"/>
  <c r="H48" i="273" s="1"/>
  <c r="H49" i="273" s="1"/>
  <c r="H50" i="273" s="1"/>
  <c r="H51" i="273" s="1"/>
  <c r="H52" i="273" s="1"/>
  <c r="H53" i="273" s="1"/>
  <c r="H54" i="273" s="1"/>
  <c r="H55" i="273" s="1"/>
  <c r="H56" i="273" s="1"/>
  <c r="H57" i="273" s="1"/>
  <c r="H58" i="273" s="1"/>
  <c r="H59" i="273" s="1"/>
  <c r="H60" i="273" s="1"/>
  <c r="H61" i="273" s="1"/>
  <c r="H62" i="273" s="1"/>
  <c r="H63" i="273" s="1"/>
  <c r="H64" i="273" s="1"/>
  <c r="H65" i="273" s="1"/>
  <c r="H66" i="273" s="1"/>
  <c r="H67" i="273" s="1"/>
  <c r="H68" i="273" s="1"/>
  <c r="H69" i="273" s="1"/>
  <c r="H70" i="273" s="1"/>
  <c r="H71" i="273" s="1"/>
  <c r="H72" i="273" s="1"/>
  <c r="H73" i="273" s="1"/>
  <c r="H74" i="273" s="1"/>
  <c r="H75" i="273" s="1"/>
  <c r="G76" i="268"/>
  <c r="H28" i="267"/>
  <c r="H29" i="267" s="1"/>
  <c r="H30" i="267" s="1"/>
  <c r="H31" i="267" s="1"/>
  <c r="H32" i="267" s="1"/>
  <c r="H33" i="267" s="1"/>
  <c r="H34" i="267" s="1"/>
  <c r="H35" i="267" s="1"/>
  <c r="H36" i="267" s="1"/>
  <c r="H37" i="267" s="1"/>
  <c r="H38" i="267" s="1"/>
  <c r="H39" i="267" s="1"/>
  <c r="H40" i="267" s="1"/>
  <c r="H41" i="267" s="1"/>
  <c r="H42" i="267" s="1"/>
  <c r="H43" i="267" s="1"/>
  <c r="H44" i="267" s="1"/>
  <c r="H45" i="267" s="1"/>
  <c r="H46" i="267" s="1"/>
  <c r="H47" i="267" s="1"/>
  <c r="H48" i="267" s="1"/>
  <c r="H49" i="267" s="1"/>
  <c r="H50" i="267" s="1"/>
  <c r="H51" i="267" s="1"/>
  <c r="H52" i="267" s="1"/>
  <c r="H53" i="267" s="1"/>
  <c r="H54" i="267" s="1"/>
  <c r="H55" i="267" s="1"/>
  <c r="H56" i="267" s="1"/>
  <c r="H57" i="267" s="1"/>
  <c r="H58" i="267" s="1"/>
  <c r="H59" i="267" s="1"/>
  <c r="H60" i="267" s="1"/>
  <c r="H61" i="267" s="1"/>
  <c r="H62" i="267" s="1"/>
  <c r="H63" i="267" s="1"/>
  <c r="H64" i="267" s="1"/>
  <c r="H65" i="267" s="1"/>
  <c r="H66" i="267" s="1"/>
  <c r="H67" i="267" s="1"/>
  <c r="H68" i="267" s="1"/>
  <c r="H69" i="267" s="1"/>
  <c r="H70" i="267" s="1"/>
  <c r="H71" i="267" s="1"/>
  <c r="H72" i="267" s="1"/>
  <c r="H73" i="267" s="1"/>
  <c r="H74" i="267" s="1"/>
  <c r="H75" i="267" s="1"/>
  <c r="G29" i="272"/>
  <c r="E30" i="272"/>
  <c r="G27" i="275"/>
  <c r="H27" i="275" s="1"/>
  <c r="E28" i="275"/>
  <c r="H26" i="269"/>
  <c r="E43" i="269"/>
  <c r="G42" i="269"/>
  <c r="G42" i="275"/>
  <c r="E43" i="275"/>
  <c r="G28" i="276"/>
  <c r="E29" i="276"/>
  <c r="E28" i="269"/>
  <c r="G27" i="269"/>
  <c r="H29" i="272"/>
  <c r="E29" i="270"/>
  <c r="G28" i="270"/>
  <c r="H27" i="276"/>
  <c r="G87" i="266"/>
  <c r="H28" i="266"/>
  <c r="H29" i="266" s="1"/>
  <c r="H30" i="266" s="1"/>
  <c r="H31" i="266" s="1"/>
  <c r="H32" i="266" s="1"/>
  <c r="H33" i="266" s="1"/>
  <c r="H34" i="266" s="1"/>
  <c r="H35" i="266" s="1"/>
  <c r="H36" i="266" s="1"/>
  <c r="H37" i="266" s="1"/>
  <c r="H38" i="266" s="1"/>
  <c r="H39" i="266" s="1"/>
  <c r="H40" i="266" s="1"/>
  <c r="H41" i="266" s="1"/>
  <c r="H42" i="266" s="1"/>
  <c r="H43" i="266" s="1"/>
  <c r="H44" i="266" s="1"/>
  <c r="H45" i="266" s="1"/>
  <c r="H46" i="266" s="1"/>
  <c r="H47" i="266" s="1"/>
  <c r="H48" i="266" s="1"/>
  <c r="H49" i="266" s="1"/>
  <c r="H50" i="266" s="1"/>
  <c r="H51" i="266" s="1"/>
  <c r="H52" i="266" s="1"/>
  <c r="H53" i="266" s="1"/>
  <c r="H54" i="266" s="1"/>
  <c r="H55" i="266" s="1"/>
  <c r="H56" i="266" s="1"/>
  <c r="H57" i="266" s="1"/>
  <c r="H58" i="266" s="1"/>
  <c r="H59" i="266" s="1"/>
  <c r="H60" i="266" s="1"/>
  <c r="H61" i="266" s="1"/>
  <c r="H62" i="266" s="1"/>
  <c r="H63" i="266" s="1"/>
  <c r="H64" i="266" s="1"/>
  <c r="H65" i="266" s="1"/>
  <c r="H66" i="266" s="1"/>
  <c r="H67" i="266" s="1"/>
  <c r="H68" i="266" s="1"/>
  <c r="H69" i="266" s="1"/>
  <c r="H70" i="266" s="1"/>
  <c r="H71" i="266" s="1"/>
  <c r="H72" i="266" s="1"/>
  <c r="H73" i="266" s="1"/>
  <c r="H74" i="266" s="1"/>
  <c r="H75" i="266" s="1"/>
  <c r="H76" i="266" s="1"/>
  <c r="H77" i="266" s="1"/>
  <c r="H78" i="266" s="1"/>
  <c r="H79" i="266" s="1"/>
  <c r="H80" i="266" s="1"/>
  <c r="H81" i="266" s="1"/>
  <c r="H82" i="266" s="1"/>
  <c r="H83" i="266" s="1"/>
  <c r="H84" i="266" s="1"/>
  <c r="H85" i="266" s="1"/>
  <c r="H86" i="266" s="1"/>
  <c r="E66" i="288" l="1"/>
  <c r="G65" i="288"/>
  <c r="H65" i="288" s="1"/>
  <c r="G64" i="286"/>
  <c r="H64" i="286" s="1"/>
  <c r="E65" i="286"/>
  <c r="E64" i="289"/>
  <c r="G63" i="289"/>
  <c r="H63" i="289" s="1"/>
  <c r="E64" i="287"/>
  <c r="G63" i="287"/>
  <c r="H63" i="287" s="1"/>
  <c r="E66" i="283"/>
  <c r="G65" i="283"/>
  <c r="H65" i="283" s="1"/>
  <c r="E66" i="282"/>
  <c r="G65" i="282"/>
  <c r="H65" i="282" s="1"/>
  <c r="E65" i="281"/>
  <c r="G64" i="281"/>
  <c r="H64" i="281" s="1"/>
  <c r="E67" i="280"/>
  <c r="G66" i="280"/>
  <c r="H66" i="280" s="1"/>
  <c r="H28" i="270"/>
  <c r="H28" i="276"/>
  <c r="G43" i="269"/>
  <c r="E44" i="269"/>
  <c r="G30" i="272"/>
  <c r="H30" i="272" s="1"/>
  <c r="E31" i="272"/>
  <c r="E29" i="269"/>
  <c r="G28" i="269"/>
  <c r="G43" i="275"/>
  <c r="E44" i="275"/>
  <c r="H27" i="269"/>
  <c r="E30" i="270"/>
  <c r="G29" i="270"/>
  <c r="H29" i="270" s="1"/>
  <c r="E30" i="276"/>
  <c r="G29" i="276"/>
  <c r="G28" i="275"/>
  <c r="H28" i="275" s="1"/>
  <c r="E29" i="275"/>
  <c r="D24" i="276"/>
  <c r="D26" i="276" s="1"/>
  <c r="D27" i="276" s="1"/>
  <c r="D28" i="276" s="1"/>
  <c r="D29" i="276" s="1"/>
  <c r="D30" i="276" s="1"/>
  <c r="D31" i="276" s="1"/>
  <c r="D32" i="276" s="1"/>
  <c r="D33" i="276" s="1"/>
  <c r="D34" i="276" s="1"/>
  <c r="D35" i="276" s="1"/>
  <c r="D36" i="276" s="1"/>
  <c r="D37" i="276" s="1"/>
  <c r="D38" i="276" s="1"/>
  <c r="D39" i="276" s="1"/>
  <c r="D40" i="276" s="1"/>
  <c r="D41" i="276" s="1"/>
  <c r="D42" i="276" s="1"/>
  <c r="D43" i="276" s="1"/>
  <c r="D44" i="276" s="1"/>
  <c r="D45" i="276" s="1"/>
  <c r="D46" i="276" s="1"/>
  <c r="D47" i="276" s="1"/>
  <c r="D48" i="276" s="1"/>
  <c r="D49" i="276" s="1"/>
  <c r="D50" i="276" s="1"/>
  <c r="D51" i="276" s="1"/>
  <c r="D52" i="276" s="1"/>
  <c r="D53" i="276" s="1"/>
  <c r="D54" i="276" s="1"/>
  <c r="D55" i="276" s="1"/>
  <c r="D56" i="276" s="1"/>
  <c r="D57" i="276" s="1"/>
  <c r="D58" i="276" s="1"/>
  <c r="D59" i="276" s="1"/>
  <c r="D60" i="276" s="1"/>
  <c r="D61" i="276" s="1"/>
  <c r="D62" i="276" s="1"/>
  <c r="D63" i="276" s="1"/>
  <c r="D64" i="276" s="1"/>
  <c r="D65" i="276" s="1"/>
  <c r="D66" i="276" s="1"/>
  <c r="D67" i="276" s="1"/>
  <c r="D68" i="276" s="1"/>
  <c r="D69" i="276" s="1"/>
  <c r="D70" i="276" s="1"/>
  <c r="D71" i="276" s="1"/>
  <c r="D72" i="276" s="1"/>
  <c r="D73" i="276" s="1"/>
  <c r="D74" i="276" s="1"/>
  <c r="D75" i="276" s="1"/>
  <c r="D76" i="276" s="1"/>
  <c r="D77" i="276" s="1"/>
  <c r="D78" i="276" s="1"/>
  <c r="D79" i="276" s="1"/>
  <c r="D80" i="276" s="1"/>
  <c r="D81" i="276" s="1"/>
  <c r="D82" i="276" s="1"/>
  <c r="D83" i="276" s="1"/>
  <c r="D84" i="276" s="1"/>
  <c r="D85" i="276" s="1"/>
  <c r="C30" i="4"/>
  <c r="C9" i="4"/>
  <c r="C10" i="263"/>
  <c r="C6" i="263"/>
  <c r="A25" i="263"/>
  <c r="A26" i="263" s="1"/>
  <c r="A27" i="263" s="1"/>
  <c r="A28" i="263" s="1"/>
  <c r="A29" i="263" s="1"/>
  <c r="A30" i="263" s="1"/>
  <c r="A31" i="263" s="1"/>
  <c r="A32" i="263" s="1"/>
  <c r="A33" i="263" s="1"/>
  <c r="A34" i="263" s="1"/>
  <c r="A35" i="263" s="1"/>
  <c r="A36" i="263" s="1"/>
  <c r="A37" i="263" s="1"/>
  <c r="A38" i="263" s="1"/>
  <c r="A39" i="263" s="1"/>
  <c r="A40" i="263" s="1"/>
  <c r="A41" i="263" s="1"/>
  <c r="A42" i="263" s="1"/>
  <c r="A43" i="263" s="1"/>
  <c r="A44" i="263" s="1"/>
  <c r="A45" i="263" s="1"/>
  <c r="A46" i="263" s="1"/>
  <c r="A47" i="263" s="1"/>
  <c r="A48" i="263" s="1"/>
  <c r="A49" i="263" s="1"/>
  <c r="A50" i="263" s="1"/>
  <c r="A51" i="263" s="1"/>
  <c r="A52" i="263" s="1"/>
  <c r="A53" i="263" s="1"/>
  <c r="A54" i="263" s="1"/>
  <c r="A55" i="263" s="1"/>
  <c r="A56" i="263" s="1"/>
  <c r="A57" i="263" s="1"/>
  <c r="A58" i="263" s="1"/>
  <c r="A59" i="263" s="1"/>
  <c r="A60" i="263" s="1"/>
  <c r="A61" i="263" s="1"/>
  <c r="A62" i="263" s="1"/>
  <c r="A63" i="263" s="1"/>
  <c r="A64" i="263" s="1"/>
  <c r="A65" i="263" s="1"/>
  <c r="A66" i="263" s="1"/>
  <c r="A67" i="263" s="1"/>
  <c r="A68" i="263" s="1"/>
  <c r="A69" i="263" s="1"/>
  <c r="A70" i="263" s="1"/>
  <c r="A71" i="263" s="1"/>
  <c r="A72" i="263" s="1"/>
  <c r="A73" i="263" s="1"/>
  <c r="A74" i="263" s="1"/>
  <c r="A75" i="263" s="1"/>
  <c r="A76" i="263" s="1"/>
  <c r="A77" i="263" s="1"/>
  <c r="A78" i="263" s="1"/>
  <c r="A79" i="263" s="1"/>
  <c r="A80" i="263" s="1"/>
  <c r="A81" i="263" s="1"/>
  <c r="A82" i="263" s="1"/>
  <c r="A83" i="263" s="1"/>
  <c r="C2" i="263"/>
  <c r="C10" i="262"/>
  <c r="C6" i="262"/>
  <c r="C5" i="262"/>
  <c r="C10" i="261"/>
  <c r="C6" i="261"/>
  <c r="C5" i="261"/>
  <c r="C5" i="260"/>
  <c r="C10" i="260"/>
  <c r="C6" i="260"/>
  <c r="C5" i="259"/>
  <c r="C10" i="259"/>
  <c r="C6" i="259"/>
  <c r="C10" i="258"/>
  <c r="C6" i="258"/>
  <c r="C5" i="258"/>
  <c r="C2" i="258"/>
  <c r="A27" i="258"/>
  <c r="A28" i="258" s="1"/>
  <c r="A29" i="258" s="1"/>
  <c r="A30" i="258" s="1"/>
  <c r="A31" i="258" s="1"/>
  <c r="A32" i="258" s="1"/>
  <c r="A33" i="258" s="1"/>
  <c r="A34" i="258" s="1"/>
  <c r="A35" i="258" s="1"/>
  <c r="A36" i="258" s="1"/>
  <c r="A37" i="258" s="1"/>
  <c r="A38" i="258" s="1"/>
  <c r="A39" i="258" s="1"/>
  <c r="A40" i="258" s="1"/>
  <c r="A41" i="258" s="1"/>
  <c r="A42" i="258" s="1"/>
  <c r="A43" i="258" s="1"/>
  <c r="A44" i="258" s="1"/>
  <c r="A45" i="258" s="1"/>
  <c r="A46" i="258" s="1"/>
  <c r="A47" i="258" s="1"/>
  <c r="A48" i="258" s="1"/>
  <c r="A49" i="258" s="1"/>
  <c r="A50" i="258" s="1"/>
  <c r="A51" i="258" s="1"/>
  <c r="A52" i="258" s="1"/>
  <c r="A53" i="258" s="1"/>
  <c r="A54" i="258" s="1"/>
  <c r="A55" i="258" s="1"/>
  <c r="A56" i="258" s="1"/>
  <c r="A57" i="258" s="1"/>
  <c r="A58" i="258" s="1"/>
  <c r="A59" i="258" s="1"/>
  <c r="A60" i="258" s="1"/>
  <c r="A61" i="258" s="1"/>
  <c r="A62" i="258" s="1"/>
  <c r="A63" i="258" s="1"/>
  <c r="A64" i="258" s="1"/>
  <c r="A65" i="258" s="1"/>
  <c r="A66" i="258" s="1"/>
  <c r="A67" i="258" s="1"/>
  <c r="A68" i="258" s="1"/>
  <c r="A69" i="258" s="1"/>
  <c r="A70" i="258" s="1"/>
  <c r="A71" i="258" s="1"/>
  <c r="A72" i="258" s="1"/>
  <c r="A73" i="258" s="1"/>
  <c r="A74" i="258" s="1"/>
  <c r="A75" i="258" s="1"/>
  <c r="A76" i="258" s="1"/>
  <c r="A77" i="258" s="1"/>
  <c r="A78" i="258" s="1"/>
  <c r="A79" i="258" s="1"/>
  <c r="A80" i="258" s="1"/>
  <c r="A81" i="258" s="1"/>
  <c r="A82" i="258" s="1"/>
  <c r="A83" i="258" s="1"/>
  <c r="A84" i="258" s="1"/>
  <c r="A85" i="258" s="1"/>
  <c r="C10" i="257"/>
  <c r="C6" i="257"/>
  <c r="C5" i="257"/>
  <c r="C6" i="256"/>
  <c r="C5" i="256"/>
  <c r="C10" i="256"/>
  <c r="C6" i="255"/>
  <c r="C5" i="255"/>
  <c r="C5" i="253"/>
  <c r="C14" i="4"/>
  <c r="C9" i="253" s="1"/>
  <c r="D13" i="253" s="1"/>
  <c r="C10" i="253"/>
  <c r="C6" i="253"/>
  <c r="D14" i="255" s="1"/>
  <c r="C10" i="255"/>
  <c r="C12" i="4"/>
  <c r="C8" i="257" s="1"/>
  <c r="E13" i="257" s="1"/>
  <c r="E25" i="257" s="1"/>
  <c r="E7" i="254"/>
  <c r="F7" i="254"/>
  <c r="E9" i="254"/>
  <c r="C13" i="4" s="1"/>
  <c r="C7" i="255" s="1"/>
  <c r="F9" i="254"/>
  <c r="G25" i="257" l="1"/>
  <c r="E65" i="287"/>
  <c r="G64" i="287"/>
  <c r="H64" i="287" s="1"/>
  <c r="E65" i="289"/>
  <c r="G64" i="289"/>
  <c r="H64" i="289" s="1"/>
  <c r="E67" i="288"/>
  <c r="G66" i="288"/>
  <c r="H66" i="288" s="1"/>
  <c r="E66" i="286"/>
  <c r="G65" i="286"/>
  <c r="H65" i="286" s="1"/>
  <c r="D26" i="290"/>
  <c r="D27" i="290" s="1"/>
  <c r="D28" i="290" s="1"/>
  <c r="D29" i="290" s="1"/>
  <c r="D30" i="290" s="1"/>
  <c r="D31" i="290" s="1"/>
  <c r="D32" i="290" s="1"/>
  <c r="D33" i="290" s="1"/>
  <c r="D34" i="290" s="1"/>
  <c r="D35" i="290" s="1"/>
  <c r="D36" i="290" s="1"/>
  <c r="D37" i="290" s="1"/>
  <c r="D38" i="290" s="1"/>
  <c r="D39" i="290" s="1"/>
  <c r="D40" i="290" s="1"/>
  <c r="D41" i="290" s="1"/>
  <c r="D42" i="290" s="1"/>
  <c r="D43" i="290" s="1"/>
  <c r="D44" i="290" s="1"/>
  <c r="D45" i="290" s="1"/>
  <c r="D46" i="290" s="1"/>
  <c r="D47" i="290" s="1"/>
  <c r="D48" i="290" s="1"/>
  <c r="D49" i="290" s="1"/>
  <c r="D50" i="290" s="1"/>
  <c r="D51" i="290" s="1"/>
  <c r="D52" i="290" s="1"/>
  <c r="D53" i="290" s="1"/>
  <c r="D54" i="290" s="1"/>
  <c r="D55" i="290" s="1"/>
  <c r="D56" i="290" s="1"/>
  <c r="D57" i="290" s="1"/>
  <c r="D58" i="290" s="1"/>
  <c r="D59" i="290" s="1"/>
  <c r="D60" i="290" s="1"/>
  <c r="D61" i="290" s="1"/>
  <c r="D62" i="290" s="1"/>
  <c r="D63" i="290" s="1"/>
  <c r="D64" i="290" s="1"/>
  <c r="D65" i="290" s="1"/>
  <c r="D66" i="290" s="1"/>
  <c r="D67" i="290" s="1"/>
  <c r="D68" i="290" s="1"/>
  <c r="D69" i="290" s="1"/>
  <c r="D70" i="290" s="1"/>
  <c r="D71" i="290" s="1"/>
  <c r="D72" i="290" s="1"/>
  <c r="D73" i="290" s="1"/>
  <c r="D74" i="290" s="1"/>
  <c r="D75" i="290" s="1"/>
  <c r="D76" i="290" s="1"/>
  <c r="D77" i="290" s="1"/>
  <c r="D78" i="290" s="1"/>
  <c r="D79" i="290" s="1"/>
  <c r="D80" i="290" s="1"/>
  <c r="D81" i="290" s="1"/>
  <c r="D82" i="290" s="1"/>
  <c r="D83" i="290" s="1"/>
  <c r="D84" i="290" s="1"/>
  <c r="D85" i="290" s="1"/>
  <c r="E67" i="283"/>
  <c r="G66" i="283"/>
  <c r="H66" i="283" s="1"/>
  <c r="D26" i="282"/>
  <c r="D27" i="282" s="1"/>
  <c r="D28" i="282" s="1"/>
  <c r="D29" i="282" s="1"/>
  <c r="D30" i="282" s="1"/>
  <c r="D31" i="282" s="1"/>
  <c r="D32" i="282" s="1"/>
  <c r="D33" i="282" s="1"/>
  <c r="D34" i="282" s="1"/>
  <c r="D35" i="282" s="1"/>
  <c r="D36" i="282" s="1"/>
  <c r="D37" i="282" s="1"/>
  <c r="D38" i="282" s="1"/>
  <c r="D39" i="282" s="1"/>
  <c r="D40" i="282" s="1"/>
  <c r="D41" i="282" s="1"/>
  <c r="D42" i="282" s="1"/>
  <c r="D43" i="282" s="1"/>
  <c r="D44" i="282" s="1"/>
  <c r="D45" i="282" s="1"/>
  <c r="D46" i="282" s="1"/>
  <c r="D47" i="282" s="1"/>
  <c r="D48" i="282" s="1"/>
  <c r="D49" i="282" s="1"/>
  <c r="D50" i="282" s="1"/>
  <c r="D51" i="282" s="1"/>
  <c r="D52" i="282" s="1"/>
  <c r="D53" i="282" s="1"/>
  <c r="D54" i="282" s="1"/>
  <c r="D55" i="282" s="1"/>
  <c r="D56" i="282" s="1"/>
  <c r="D57" i="282" s="1"/>
  <c r="D58" i="282" s="1"/>
  <c r="D59" i="282" s="1"/>
  <c r="D60" i="282" s="1"/>
  <c r="D61" i="282" s="1"/>
  <c r="D62" i="282" s="1"/>
  <c r="D63" i="282" s="1"/>
  <c r="D64" i="282" s="1"/>
  <c r="D65" i="282" s="1"/>
  <c r="D66" i="282" s="1"/>
  <c r="D67" i="282" s="1"/>
  <c r="D68" i="282" s="1"/>
  <c r="D69" i="282" s="1"/>
  <c r="D70" i="282" s="1"/>
  <c r="D71" i="282" s="1"/>
  <c r="D72" i="282" s="1"/>
  <c r="D73" i="282" s="1"/>
  <c r="D74" i="282" s="1"/>
  <c r="D75" i="282" s="1"/>
  <c r="D76" i="282" s="1"/>
  <c r="D77" i="282" s="1"/>
  <c r="D78" i="282" s="1"/>
  <c r="D79" i="282" s="1"/>
  <c r="D80" i="282" s="1"/>
  <c r="D81" i="282" s="1"/>
  <c r="D82" i="282" s="1"/>
  <c r="D83" i="282" s="1"/>
  <c r="D84" i="282" s="1"/>
  <c r="D85" i="282" s="1"/>
  <c r="D86" i="282" s="1"/>
  <c r="D87" i="282" s="1"/>
  <c r="E67" i="282"/>
  <c r="G66" i="282"/>
  <c r="H66" i="282" s="1"/>
  <c r="D26" i="280"/>
  <c r="D27" i="280" s="1"/>
  <c r="D28" i="280" s="1"/>
  <c r="D29" i="280" s="1"/>
  <c r="D30" i="280" s="1"/>
  <c r="D31" i="280" s="1"/>
  <c r="D32" i="280" s="1"/>
  <c r="D33" i="280" s="1"/>
  <c r="D34" i="280" s="1"/>
  <c r="D35" i="280" s="1"/>
  <c r="D36" i="280" s="1"/>
  <c r="D37" i="280" s="1"/>
  <c r="D38" i="280" s="1"/>
  <c r="D39" i="280" s="1"/>
  <c r="D40" i="280" s="1"/>
  <c r="D41" i="280" s="1"/>
  <c r="D42" i="280" s="1"/>
  <c r="D43" i="280" s="1"/>
  <c r="D44" i="280" s="1"/>
  <c r="D45" i="280" s="1"/>
  <c r="D46" i="280" s="1"/>
  <c r="D47" i="280" s="1"/>
  <c r="D48" i="280" s="1"/>
  <c r="D49" i="280" s="1"/>
  <c r="D50" i="280" s="1"/>
  <c r="D51" i="280" s="1"/>
  <c r="D52" i="280" s="1"/>
  <c r="D53" i="280" s="1"/>
  <c r="D54" i="280" s="1"/>
  <c r="D55" i="280" s="1"/>
  <c r="D56" i="280" s="1"/>
  <c r="D57" i="280" s="1"/>
  <c r="D58" i="280" s="1"/>
  <c r="D59" i="280" s="1"/>
  <c r="D60" i="280" s="1"/>
  <c r="D61" i="280" s="1"/>
  <c r="D62" i="280" s="1"/>
  <c r="D63" i="280" s="1"/>
  <c r="D64" i="280" s="1"/>
  <c r="D65" i="280" s="1"/>
  <c r="D66" i="280" s="1"/>
  <c r="D67" i="280" s="1"/>
  <c r="D68" i="280" s="1"/>
  <c r="D69" i="280" s="1"/>
  <c r="D70" i="280" s="1"/>
  <c r="D71" i="280" s="1"/>
  <c r="D72" i="280" s="1"/>
  <c r="D73" i="280" s="1"/>
  <c r="D74" i="280" s="1"/>
  <c r="D75" i="280" s="1"/>
  <c r="D76" i="280" s="1"/>
  <c r="D77" i="280" s="1"/>
  <c r="D78" i="280" s="1"/>
  <c r="D79" i="280" s="1"/>
  <c r="D80" i="280" s="1"/>
  <c r="D81" i="280" s="1"/>
  <c r="D82" i="280" s="1"/>
  <c r="D83" i="280" s="1"/>
  <c r="D84" i="280" s="1"/>
  <c r="D85" i="280" s="1"/>
  <c r="D86" i="280" s="1"/>
  <c r="D24" i="281"/>
  <c r="D25" i="281" s="1"/>
  <c r="D26" i="281" s="1"/>
  <c r="D27" i="281" s="1"/>
  <c r="D28" i="281" s="1"/>
  <c r="D29" i="281" s="1"/>
  <c r="D30" i="281" s="1"/>
  <c r="D31" i="281" s="1"/>
  <c r="D32" i="281" s="1"/>
  <c r="D33" i="281" s="1"/>
  <c r="D34" i="281" s="1"/>
  <c r="D35" i="281" s="1"/>
  <c r="D36" i="281" s="1"/>
  <c r="D37" i="281" s="1"/>
  <c r="D38" i="281" s="1"/>
  <c r="D39" i="281" s="1"/>
  <c r="D40" i="281" s="1"/>
  <c r="D41" i="281" s="1"/>
  <c r="D42" i="281" s="1"/>
  <c r="D43" i="281" s="1"/>
  <c r="D44" i="281" s="1"/>
  <c r="D45" i="281" s="1"/>
  <c r="D46" i="281" s="1"/>
  <c r="D47" i="281" s="1"/>
  <c r="D48" i="281" s="1"/>
  <c r="D49" i="281" s="1"/>
  <c r="D50" i="281" s="1"/>
  <c r="D51" i="281" s="1"/>
  <c r="D52" i="281" s="1"/>
  <c r="D53" i="281" s="1"/>
  <c r="D54" i="281" s="1"/>
  <c r="D55" i="281" s="1"/>
  <c r="D56" i="281" s="1"/>
  <c r="D57" i="281" s="1"/>
  <c r="D58" i="281" s="1"/>
  <c r="D59" i="281" s="1"/>
  <c r="D60" i="281" s="1"/>
  <c r="D61" i="281" s="1"/>
  <c r="D62" i="281" s="1"/>
  <c r="D63" i="281" s="1"/>
  <c r="D64" i="281" s="1"/>
  <c r="D65" i="281" s="1"/>
  <c r="D66" i="281" s="1"/>
  <c r="D67" i="281" s="1"/>
  <c r="D68" i="281" s="1"/>
  <c r="D69" i="281" s="1"/>
  <c r="D70" i="281" s="1"/>
  <c r="D71" i="281" s="1"/>
  <c r="D72" i="281" s="1"/>
  <c r="D73" i="281" s="1"/>
  <c r="D74" i="281" s="1"/>
  <c r="D75" i="281" s="1"/>
  <c r="D76" i="281" s="1"/>
  <c r="D77" i="281" s="1"/>
  <c r="D78" i="281" s="1"/>
  <c r="D79" i="281" s="1"/>
  <c r="D80" i="281" s="1"/>
  <c r="D81" i="281" s="1"/>
  <c r="D82" i="281" s="1"/>
  <c r="D83" i="281" s="1"/>
  <c r="D84" i="281" s="1"/>
  <c r="G65" i="281"/>
  <c r="H65" i="281" s="1"/>
  <c r="E66" i="281"/>
  <c r="E68" i="280"/>
  <c r="G67" i="280"/>
  <c r="H67" i="280" s="1"/>
  <c r="D24" i="279"/>
  <c r="D25" i="279" s="1"/>
  <c r="D25" i="253"/>
  <c r="H28" i="269"/>
  <c r="G30" i="276"/>
  <c r="E31" i="276"/>
  <c r="G44" i="275"/>
  <c r="E45" i="275"/>
  <c r="E32" i="272"/>
  <c r="G31" i="272"/>
  <c r="H31" i="272" s="1"/>
  <c r="E30" i="275"/>
  <c r="G29" i="275"/>
  <c r="H29" i="275" s="1"/>
  <c r="G30" i="270"/>
  <c r="H30" i="270" s="1"/>
  <c r="E31" i="270"/>
  <c r="E45" i="269"/>
  <c r="G44" i="269"/>
  <c r="H29" i="276"/>
  <c r="E30" i="269"/>
  <c r="G29" i="269"/>
  <c r="D24" i="270"/>
  <c r="D26" i="270" s="1"/>
  <c r="D27" i="270" s="1"/>
  <c r="D28" i="270" s="1"/>
  <c r="D29" i="270" s="1"/>
  <c r="D30" i="270" s="1"/>
  <c r="D31" i="270" s="1"/>
  <c r="D32" i="270" s="1"/>
  <c r="D33" i="270" s="1"/>
  <c r="D34" i="270" s="1"/>
  <c r="D35" i="270" s="1"/>
  <c r="D36" i="270" s="1"/>
  <c r="D37" i="270" s="1"/>
  <c r="D38" i="270" s="1"/>
  <c r="D39" i="270" s="1"/>
  <c r="D40" i="270" s="1"/>
  <c r="D41" i="270" s="1"/>
  <c r="D42" i="270" s="1"/>
  <c r="D43" i="270" s="1"/>
  <c r="D44" i="270" s="1"/>
  <c r="D45" i="270" s="1"/>
  <c r="D46" i="270" s="1"/>
  <c r="D47" i="270" s="1"/>
  <c r="D48" i="270" s="1"/>
  <c r="D49" i="270" s="1"/>
  <c r="D50" i="270" s="1"/>
  <c r="D51" i="270" s="1"/>
  <c r="D52" i="270" s="1"/>
  <c r="D53" i="270" s="1"/>
  <c r="D54" i="270" s="1"/>
  <c r="D55" i="270" s="1"/>
  <c r="D56" i="270" s="1"/>
  <c r="D57" i="270" s="1"/>
  <c r="D58" i="270" s="1"/>
  <c r="D59" i="270" s="1"/>
  <c r="D60" i="270" s="1"/>
  <c r="D61" i="270" s="1"/>
  <c r="D62" i="270" s="1"/>
  <c r="D63" i="270" s="1"/>
  <c r="D64" i="270" s="1"/>
  <c r="D65" i="270" s="1"/>
  <c r="D66" i="270" s="1"/>
  <c r="D67" i="270" s="1"/>
  <c r="D68" i="270" s="1"/>
  <c r="D69" i="270" s="1"/>
  <c r="D70" i="270" s="1"/>
  <c r="D71" i="270" s="1"/>
  <c r="D72" i="270" s="1"/>
  <c r="D73" i="270" s="1"/>
  <c r="D74" i="270" s="1"/>
  <c r="D75" i="270" s="1"/>
  <c r="D76" i="270" s="1"/>
  <c r="D77" i="270" s="1"/>
  <c r="D78" i="270" s="1"/>
  <c r="D79" i="270" s="1"/>
  <c r="D80" i="270" s="1"/>
  <c r="D81" i="270" s="1"/>
  <c r="D82" i="270" s="1"/>
  <c r="D83" i="270" s="1"/>
  <c r="D84" i="270" s="1"/>
  <c r="D85" i="270" s="1"/>
  <c r="D24" i="275"/>
  <c r="D25" i="275" s="1"/>
  <c r="D26" i="275" s="1"/>
  <c r="D27" i="275" s="1"/>
  <c r="D28" i="275" s="1"/>
  <c r="D29" i="275" s="1"/>
  <c r="D30" i="275" s="1"/>
  <c r="D31" i="275" s="1"/>
  <c r="D32" i="275" s="1"/>
  <c r="D33" i="275" s="1"/>
  <c r="D34" i="275" s="1"/>
  <c r="D35" i="275" s="1"/>
  <c r="D36" i="275" s="1"/>
  <c r="D37" i="275" s="1"/>
  <c r="D38" i="275" s="1"/>
  <c r="D39" i="275" s="1"/>
  <c r="D40" i="275" s="1"/>
  <c r="D41" i="275" s="1"/>
  <c r="D42" i="275" s="1"/>
  <c r="D43" i="275" s="1"/>
  <c r="D44" i="275" s="1"/>
  <c r="D45" i="275" s="1"/>
  <c r="D46" i="275" s="1"/>
  <c r="D47" i="275" s="1"/>
  <c r="D48" i="275" s="1"/>
  <c r="D49" i="275" s="1"/>
  <c r="D50" i="275" s="1"/>
  <c r="D51" i="275" s="1"/>
  <c r="D52" i="275" s="1"/>
  <c r="D53" i="275" s="1"/>
  <c r="D54" i="275" s="1"/>
  <c r="D55" i="275" s="1"/>
  <c r="D56" i="275" s="1"/>
  <c r="D57" i="275" s="1"/>
  <c r="D58" i="275" s="1"/>
  <c r="D59" i="275" s="1"/>
  <c r="D60" i="275" s="1"/>
  <c r="D61" i="275" s="1"/>
  <c r="D62" i="275" s="1"/>
  <c r="D63" i="275" s="1"/>
  <c r="D64" i="275" s="1"/>
  <c r="D65" i="275" s="1"/>
  <c r="D66" i="275" s="1"/>
  <c r="D67" i="275" s="1"/>
  <c r="D68" i="275" s="1"/>
  <c r="D69" i="275" s="1"/>
  <c r="D70" i="275" s="1"/>
  <c r="D25" i="265"/>
  <c r="D24" i="269"/>
  <c r="C7" i="259"/>
  <c r="C7" i="256"/>
  <c r="D14" i="258"/>
  <c r="D24" i="258"/>
  <c r="C7" i="253"/>
  <c r="C7" i="258"/>
  <c r="C8" i="259"/>
  <c r="E13" i="259" s="1"/>
  <c r="E23" i="259" s="1"/>
  <c r="G23" i="259" s="1"/>
  <c r="C7" i="263"/>
  <c r="D14" i="263"/>
  <c r="D25" i="256"/>
  <c r="C8" i="255"/>
  <c r="E13" i="255" s="1"/>
  <c r="E25" i="255" s="1"/>
  <c r="G25" i="255" s="1"/>
  <c r="C8" i="260"/>
  <c r="E13" i="260" s="1"/>
  <c r="E23" i="260" s="1"/>
  <c r="G23" i="260" s="1"/>
  <c r="C8" i="261"/>
  <c r="E13" i="261" s="1"/>
  <c r="E23" i="261" s="1"/>
  <c r="G23" i="261" s="1"/>
  <c r="C8" i="262"/>
  <c r="E13" i="262" s="1"/>
  <c r="E23" i="262" s="1"/>
  <c r="G23" i="262" s="1"/>
  <c r="C9" i="263"/>
  <c r="D13" i="263" s="1"/>
  <c r="D14" i="259"/>
  <c r="D14" i="261"/>
  <c r="C9" i="260"/>
  <c r="D13" i="260" s="1"/>
  <c r="C9" i="261"/>
  <c r="D13" i="261" s="1"/>
  <c r="C9" i="262"/>
  <c r="D13" i="262" s="1"/>
  <c r="C7" i="257"/>
  <c r="C9" i="259"/>
  <c r="D13" i="259" s="1"/>
  <c r="D14" i="260"/>
  <c r="C7" i="260"/>
  <c r="C7" i="261"/>
  <c r="D14" i="262"/>
  <c r="C7" i="262"/>
  <c r="C8" i="263"/>
  <c r="E13" i="263" s="1"/>
  <c r="E22" i="263" s="1"/>
  <c r="G22" i="263" s="1"/>
  <c r="D25" i="255"/>
  <c r="D22" i="263"/>
  <c r="C9" i="255"/>
  <c r="D13" i="255" s="1"/>
  <c r="D14" i="253"/>
  <c r="D15" i="253" s="1"/>
  <c r="D16" i="253" s="1"/>
  <c r="D17" i="253" s="1"/>
  <c r="C8" i="256"/>
  <c r="E13" i="256" s="1"/>
  <c r="E25" i="256" s="1"/>
  <c r="G25" i="256" s="1"/>
  <c r="C9" i="257"/>
  <c r="D13" i="257" s="1"/>
  <c r="C9" i="258"/>
  <c r="D13" i="258" s="1"/>
  <c r="D14" i="257"/>
  <c r="C8" i="258"/>
  <c r="E13" i="258" s="1"/>
  <c r="E24" i="258" s="1"/>
  <c r="G24" i="258" s="1"/>
  <c r="D14" i="256"/>
  <c r="C8" i="253"/>
  <c r="E13" i="253" s="1"/>
  <c r="E25" i="253" s="1"/>
  <c r="G25" i="253" s="1"/>
  <c r="C9" i="256"/>
  <c r="D13" i="256" s="1"/>
  <c r="E67" i="286" l="1"/>
  <c r="G66" i="286"/>
  <c r="H66" i="286" s="1"/>
  <c r="G65" i="289"/>
  <c r="H65" i="289" s="1"/>
  <c r="E66" i="289"/>
  <c r="G67" i="288"/>
  <c r="H67" i="288" s="1"/>
  <c r="E68" i="288"/>
  <c r="G65" i="287"/>
  <c r="H65" i="287" s="1"/>
  <c r="E66" i="287"/>
  <c r="D24" i="283"/>
  <c r="D25" i="283" s="1"/>
  <c r="D26" i="283" s="1"/>
  <c r="D27" i="283" s="1"/>
  <c r="D28" i="283" s="1"/>
  <c r="D29" i="283" s="1"/>
  <c r="D30" i="283" s="1"/>
  <c r="D31" i="283" s="1"/>
  <c r="D32" i="283" s="1"/>
  <c r="D33" i="283" s="1"/>
  <c r="D34" i="283" s="1"/>
  <c r="D35" i="283" s="1"/>
  <c r="D36" i="283" s="1"/>
  <c r="D37" i="283" s="1"/>
  <c r="D38" i="283" s="1"/>
  <c r="D39" i="283" s="1"/>
  <c r="D40" i="283" s="1"/>
  <c r="D41" i="283" s="1"/>
  <c r="D42" i="283" s="1"/>
  <c r="D43" i="283" s="1"/>
  <c r="D44" i="283" s="1"/>
  <c r="D45" i="283" s="1"/>
  <c r="D46" i="283" s="1"/>
  <c r="D47" i="283" s="1"/>
  <c r="D48" i="283" s="1"/>
  <c r="D49" i="283" s="1"/>
  <c r="D50" i="283" s="1"/>
  <c r="D51" i="283" s="1"/>
  <c r="D52" i="283" s="1"/>
  <c r="D53" i="283" s="1"/>
  <c r="D54" i="283" s="1"/>
  <c r="D55" i="283" s="1"/>
  <c r="D56" i="283" s="1"/>
  <c r="D57" i="283" s="1"/>
  <c r="D58" i="283" s="1"/>
  <c r="D59" i="283" s="1"/>
  <c r="D60" i="283" s="1"/>
  <c r="D61" i="283" s="1"/>
  <c r="D62" i="283" s="1"/>
  <c r="D63" i="283" s="1"/>
  <c r="D64" i="283" s="1"/>
  <c r="D65" i="283" s="1"/>
  <c r="D66" i="283" s="1"/>
  <c r="D67" i="283" s="1"/>
  <c r="D68" i="283" s="1"/>
  <c r="D69" i="283" s="1"/>
  <c r="D70" i="283" s="1"/>
  <c r="D71" i="283" s="1"/>
  <c r="D72" i="283" s="1"/>
  <c r="D73" i="283" s="1"/>
  <c r="D74" i="283" s="1"/>
  <c r="D75" i="283" s="1"/>
  <c r="D76" i="283" s="1"/>
  <c r="D77" i="283" s="1"/>
  <c r="D78" i="283" s="1"/>
  <c r="D79" i="283" s="1"/>
  <c r="D80" i="283" s="1"/>
  <c r="D81" i="283" s="1"/>
  <c r="D82" i="283" s="1"/>
  <c r="D83" i="283" s="1"/>
  <c r="D84" i="283" s="1"/>
  <c r="D85" i="283" s="1"/>
  <c r="D23" i="287"/>
  <c r="D24" i="287" s="1"/>
  <c r="D25" i="287" s="1"/>
  <c r="D26" i="287" s="1"/>
  <c r="D27" i="287" s="1"/>
  <c r="D28" i="287" s="1"/>
  <c r="D29" i="287" s="1"/>
  <c r="D30" i="287" s="1"/>
  <c r="D31" i="287" s="1"/>
  <c r="D32" i="287" s="1"/>
  <c r="D33" i="287" s="1"/>
  <c r="D34" i="287" s="1"/>
  <c r="D35" i="287" s="1"/>
  <c r="D36" i="287" s="1"/>
  <c r="D37" i="287" s="1"/>
  <c r="D38" i="287" s="1"/>
  <c r="D39" i="287" s="1"/>
  <c r="D40" i="287" s="1"/>
  <c r="D41" i="287" s="1"/>
  <c r="D42" i="287" s="1"/>
  <c r="D43" i="287" s="1"/>
  <c r="D44" i="287" s="1"/>
  <c r="D45" i="287" s="1"/>
  <c r="D46" i="287" s="1"/>
  <c r="D47" i="287" s="1"/>
  <c r="D48" i="287" s="1"/>
  <c r="D49" i="287" s="1"/>
  <c r="D50" i="287" s="1"/>
  <c r="D51" i="287" s="1"/>
  <c r="D52" i="287" s="1"/>
  <c r="D53" i="287" s="1"/>
  <c r="D54" i="287" s="1"/>
  <c r="D55" i="287" s="1"/>
  <c r="D56" i="287" s="1"/>
  <c r="D57" i="287" s="1"/>
  <c r="D58" i="287" s="1"/>
  <c r="D59" i="287" s="1"/>
  <c r="D60" i="287" s="1"/>
  <c r="D61" i="287" s="1"/>
  <c r="D62" i="287" s="1"/>
  <c r="D63" i="287" s="1"/>
  <c r="D64" i="287" s="1"/>
  <c r="D65" i="287" s="1"/>
  <c r="D66" i="287" s="1"/>
  <c r="D67" i="287" s="1"/>
  <c r="D68" i="287" s="1"/>
  <c r="D69" i="287" s="1"/>
  <c r="D70" i="287" s="1"/>
  <c r="D71" i="287" s="1"/>
  <c r="D72" i="287" s="1"/>
  <c r="D73" i="287" s="1"/>
  <c r="D74" i="287" s="1"/>
  <c r="D75" i="287" s="1"/>
  <c r="D76" i="287" s="1"/>
  <c r="D77" i="287" s="1"/>
  <c r="D78" i="287" s="1"/>
  <c r="D79" i="287" s="1"/>
  <c r="D80" i="287" s="1"/>
  <c r="D81" i="287" s="1"/>
  <c r="D82" i="287" s="1"/>
  <c r="D83" i="287" s="1"/>
  <c r="D84" i="287" s="1"/>
  <c r="D85" i="287" s="1"/>
  <c r="G67" i="283"/>
  <c r="H67" i="283" s="1"/>
  <c r="E68" i="283"/>
  <c r="E68" i="282"/>
  <c r="G67" i="282"/>
  <c r="H67" i="282" s="1"/>
  <c r="E67" i="281"/>
  <c r="G66" i="281"/>
  <c r="H66" i="281" s="1"/>
  <c r="E69" i="280"/>
  <c r="G68" i="280"/>
  <c r="H68" i="280" s="1"/>
  <c r="H29" i="269"/>
  <c r="G30" i="269"/>
  <c r="H30" i="269" s="1"/>
  <c r="E31" i="269"/>
  <c r="G31" i="270"/>
  <c r="H31" i="270" s="1"/>
  <c r="E32" i="270"/>
  <c r="E32" i="276"/>
  <c r="G31" i="276"/>
  <c r="G32" i="272"/>
  <c r="H32" i="272" s="1"/>
  <c r="E33" i="272"/>
  <c r="H30" i="276"/>
  <c r="G45" i="269"/>
  <c r="E46" i="269"/>
  <c r="E31" i="275"/>
  <c r="G30" i="275"/>
  <c r="H30" i="275" s="1"/>
  <c r="G45" i="275"/>
  <c r="E46" i="275"/>
  <c r="D23" i="271"/>
  <c r="D24" i="271" s="1"/>
  <c r="D25" i="271" s="1"/>
  <c r="D26" i="265"/>
  <c r="D27" i="265" s="1"/>
  <c r="D25" i="266"/>
  <c r="D25" i="274" s="1"/>
  <c r="D26" i="274" s="1"/>
  <c r="D27" i="274" s="1"/>
  <c r="D28" i="274" s="1"/>
  <c r="D29" i="274" s="1"/>
  <c r="D30" i="274" s="1"/>
  <c r="D31" i="274" s="1"/>
  <c r="D32" i="274" s="1"/>
  <c r="D33" i="274" s="1"/>
  <c r="D34" i="274" s="1"/>
  <c r="D35" i="274" s="1"/>
  <c r="D36" i="274" s="1"/>
  <c r="D37" i="274" s="1"/>
  <c r="D38" i="274" s="1"/>
  <c r="D39" i="274" s="1"/>
  <c r="D40" i="274" s="1"/>
  <c r="D41" i="274" s="1"/>
  <c r="D42" i="274" s="1"/>
  <c r="D43" i="274" s="1"/>
  <c r="D44" i="274" s="1"/>
  <c r="D45" i="274" s="1"/>
  <c r="D46" i="274" s="1"/>
  <c r="D47" i="274" s="1"/>
  <c r="D48" i="274" s="1"/>
  <c r="D49" i="274" s="1"/>
  <c r="D50" i="274" s="1"/>
  <c r="D51" i="274" s="1"/>
  <c r="D52" i="274" s="1"/>
  <c r="D53" i="274" s="1"/>
  <c r="D54" i="274" s="1"/>
  <c r="D55" i="274" s="1"/>
  <c r="D56" i="274" s="1"/>
  <c r="D57" i="274" s="1"/>
  <c r="D58" i="274" s="1"/>
  <c r="D59" i="274" s="1"/>
  <c r="D60" i="274" s="1"/>
  <c r="D61" i="274" s="1"/>
  <c r="D62" i="274" s="1"/>
  <c r="D63" i="274" s="1"/>
  <c r="D64" i="274" s="1"/>
  <c r="D65" i="274" s="1"/>
  <c r="D66" i="274" s="1"/>
  <c r="D67" i="274" s="1"/>
  <c r="D68" i="274" s="1"/>
  <c r="D69" i="274" s="1"/>
  <c r="D70" i="274" s="1"/>
  <c r="D71" i="274" s="1"/>
  <c r="D72" i="274" s="1"/>
  <c r="D73" i="274" s="1"/>
  <c r="D74" i="274" s="1"/>
  <c r="D75" i="274" s="1"/>
  <c r="D25" i="269"/>
  <c r="D15" i="258"/>
  <c r="D16" i="258" s="1"/>
  <c r="D18" i="258" s="1"/>
  <c r="E26" i="258" s="1"/>
  <c r="D15" i="261"/>
  <c r="D16" i="261" s="1"/>
  <c r="D17" i="261" s="1"/>
  <c r="D18" i="261" s="1"/>
  <c r="D19" i="261" s="1"/>
  <c r="D15" i="256"/>
  <c r="D16" i="256" s="1"/>
  <c r="D17" i="256" s="1"/>
  <c r="D15" i="262"/>
  <c r="D16" i="262" s="1"/>
  <c r="D15" i="263"/>
  <c r="D16" i="263" s="1"/>
  <c r="E59" i="263" s="1"/>
  <c r="D15" i="259"/>
  <c r="D16" i="259" s="1"/>
  <c r="D17" i="259" s="1"/>
  <c r="D15" i="260"/>
  <c r="D16" i="260" s="1"/>
  <c r="D17" i="260" s="1"/>
  <c r="D18" i="260" s="1"/>
  <c r="D19" i="260" s="1"/>
  <c r="D15" i="257"/>
  <c r="D16" i="257" s="1"/>
  <c r="D15" i="255"/>
  <c r="D16" i="255" s="1"/>
  <c r="D20" i="253"/>
  <c r="F26" i="253" s="1"/>
  <c r="D19" i="253"/>
  <c r="E26" i="253" s="1"/>
  <c r="G66" i="287" l="1"/>
  <c r="H66" i="287" s="1"/>
  <c r="E67" i="287"/>
  <c r="G66" i="289"/>
  <c r="H66" i="289" s="1"/>
  <c r="E67" i="289"/>
  <c r="G68" i="288"/>
  <c r="H68" i="288" s="1"/>
  <c r="E69" i="288"/>
  <c r="G67" i="286"/>
  <c r="H67" i="286" s="1"/>
  <c r="E68" i="286"/>
  <c r="D23" i="289"/>
  <c r="D22" i="291" s="1"/>
  <c r="D24" i="291" s="1"/>
  <c r="D25" i="291" s="1"/>
  <c r="D26" i="291" s="1"/>
  <c r="D27" i="291" s="1"/>
  <c r="D28" i="291" s="1"/>
  <c r="D29" i="291" s="1"/>
  <c r="D30" i="291" s="1"/>
  <c r="D31" i="291" s="1"/>
  <c r="D32" i="291" s="1"/>
  <c r="D33" i="291" s="1"/>
  <c r="D34" i="291" s="1"/>
  <c r="D35" i="291" s="1"/>
  <c r="D36" i="291" s="1"/>
  <c r="D37" i="291" s="1"/>
  <c r="D38" i="291" s="1"/>
  <c r="D39" i="291" s="1"/>
  <c r="D40" i="291" s="1"/>
  <c r="D41" i="291" s="1"/>
  <c r="D42" i="291" s="1"/>
  <c r="D43" i="291" s="1"/>
  <c r="D44" i="291" s="1"/>
  <c r="D45" i="291" s="1"/>
  <c r="D46" i="291" s="1"/>
  <c r="D47" i="291" s="1"/>
  <c r="D48" i="291" s="1"/>
  <c r="D49" i="291" s="1"/>
  <c r="D50" i="291" s="1"/>
  <c r="D51" i="291" s="1"/>
  <c r="D52" i="291" s="1"/>
  <c r="D53" i="291" s="1"/>
  <c r="D54" i="291" s="1"/>
  <c r="D55" i="291" s="1"/>
  <c r="D56" i="291" s="1"/>
  <c r="D57" i="291" s="1"/>
  <c r="D58" i="291" s="1"/>
  <c r="D59" i="291" s="1"/>
  <c r="D60" i="291" s="1"/>
  <c r="D61" i="291" s="1"/>
  <c r="D62" i="291" s="1"/>
  <c r="D63" i="291" s="1"/>
  <c r="D64" i="291" s="1"/>
  <c r="D65" i="291" s="1"/>
  <c r="D66" i="291" s="1"/>
  <c r="D67" i="291" s="1"/>
  <c r="D68" i="291" s="1"/>
  <c r="D69" i="291" s="1"/>
  <c r="D70" i="291" s="1"/>
  <c r="D71" i="291" s="1"/>
  <c r="D72" i="291" s="1"/>
  <c r="D73" i="291" s="1"/>
  <c r="D74" i="291" s="1"/>
  <c r="D75" i="291" s="1"/>
  <c r="D76" i="291" s="1"/>
  <c r="D77" i="291" s="1"/>
  <c r="D78" i="291" s="1"/>
  <c r="D79" i="291" s="1"/>
  <c r="D80" i="291" s="1"/>
  <c r="D81" i="291" s="1"/>
  <c r="D82" i="291" s="1"/>
  <c r="D83" i="291" s="1"/>
  <c r="E69" i="283"/>
  <c r="G68" i="283"/>
  <c r="H68" i="283" s="1"/>
  <c r="E69" i="282"/>
  <c r="G68" i="282"/>
  <c r="H68" i="282" s="1"/>
  <c r="E68" i="281"/>
  <c r="G67" i="281"/>
  <c r="H67" i="281" s="1"/>
  <c r="E70" i="280"/>
  <c r="G69" i="280"/>
  <c r="H69" i="280" s="1"/>
  <c r="H31" i="276"/>
  <c r="G31" i="269"/>
  <c r="H31" i="269" s="1"/>
  <c r="E32" i="269"/>
  <c r="E47" i="269"/>
  <c r="G46" i="269"/>
  <c r="G33" i="272"/>
  <c r="H33" i="272" s="1"/>
  <c r="E34" i="272"/>
  <c r="G32" i="270"/>
  <c r="H32" i="270" s="1"/>
  <c r="E33" i="270"/>
  <c r="E47" i="275"/>
  <c r="G46" i="275"/>
  <c r="G31" i="275"/>
  <c r="H31" i="275" s="1"/>
  <c r="E32" i="275"/>
  <c r="E33" i="276"/>
  <c r="G32" i="276"/>
  <c r="H32" i="276" s="1"/>
  <c r="D23" i="272"/>
  <c r="D24" i="272" s="1"/>
  <c r="D25" i="272" s="1"/>
  <c r="D26" i="272" s="1"/>
  <c r="D27" i="272" s="1"/>
  <c r="D28" i="272" s="1"/>
  <c r="D29" i="272" s="1"/>
  <c r="D30" i="272" s="1"/>
  <c r="D31" i="272" s="1"/>
  <c r="D32" i="272" s="1"/>
  <c r="D33" i="272" s="1"/>
  <c r="D34" i="272" s="1"/>
  <c r="D35" i="272" s="1"/>
  <c r="D36" i="272" s="1"/>
  <c r="D37" i="272" s="1"/>
  <c r="D38" i="272" s="1"/>
  <c r="D39" i="272" s="1"/>
  <c r="D40" i="272" s="1"/>
  <c r="D41" i="272" s="1"/>
  <c r="D42" i="272" s="1"/>
  <c r="D43" i="272" s="1"/>
  <c r="D44" i="272" s="1"/>
  <c r="D45" i="272" s="1"/>
  <c r="D46" i="272" s="1"/>
  <c r="D47" i="272" s="1"/>
  <c r="D48" i="272" s="1"/>
  <c r="D49" i="272" s="1"/>
  <c r="D50" i="272" s="1"/>
  <c r="D51" i="272" s="1"/>
  <c r="D52" i="272" s="1"/>
  <c r="D53" i="272" s="1"/>
  <c r="D54" i="272" s="1"/>
  <c r="D55" i="272" s="1"/>
  <c r="D56" i="272" s="1"/>
  <c r="D57" i="272" s="1"/>
  <c r="D58" i="272" s="1"/>
  <c r="D59" i="272" s="1"/>
  <c r="D60" i="272" s="1"/>
  <c r="D61" i="272" s="1"/>
  <c r="D62" i="272" s="1"/>
  <c r="D63" i="272" s="1"/>
  <c r="D64" i="272" s="1"/>
  <c r="D65" i="272" s="1"/>
  <c r="D66" i="272" s="1"/>
  <c r="D67" i="272" s="1"/>
  <c r="D68" i="272" s="1"/>
  <c r="D69" i="272" s="1"/>
  <c r="D70" i="272" s="1"/>
  <c r="D71" i="272" s="1"/>
  <c r="D72" i="272" s="1"/>
  <c r="D73" i="272" s="1"/>
  <c r="D74" i="272" s="1"/>
  <c r="D75" i="272" s="1"/>
  <c r="D76" i="272" s="1"/>
  <c r="D77" i="272" s="1"/>
  <c r="D78" i="272" s="1"/>
  <c r="D79" i="272" s="1"/>
  <c r="D80" i="272" s="1"/>
  <c r="D81" i="272" s="1"/>
  <c r="D82" i="272" s="1"/>
  <c r="D83" i="272" s="1"/>
  <c r="D84" i="272" s="1"/>
  <c r="D25" i="268"/>
  <c r="D26" i="268" s="1"/>
  <c r="D27" i="268" s="1"/>
  <c r="D28" i="268" s="1"/>
  <c r="D29" i="268" s="1"/>
  <c r="D30" i="268" s="1"/>
  <c r="D31" i="268" s="1"/>
  <c r="D32" i="268" s="1"/>
  <c r="D33" i="268" s="1"/>
  <c r="D34" i="268" s="1"/>
  <c r="D35" i="268" s="1"/>
  <c r="D36" i="268" s="1"/>
  <c r="D37" i="268" s="1"/>
  <c r="D38" i="268" s="1"/>
  <c r="D39" i="268" s="1"/>
  <c r="D40" i="268" s="1"/>
  <c r="D41" i="268" s="1"/>
  <c r="D42" i="268" s="1"/>
  <c r="D43" i="268" s="1"/>
  <c r="D44" i="268" s="1"/>
  <c r="D45" i="268" s="1"/>
  <c r="D46" i="268" s="1"/>
  <c r="D47" i="268" s="1"/>
  <c r="D48" i="268" s="1"/>
  <c r="D49" i="268" s="1"/>
  <c r="D50" i="268" s="1"/>
  <c r="D51" i="268" s="1"/>
  <c r="D52" i="268" s="1"/>
  <c r="D53" i="268" s="1"/>
  <c r="D54" i="268" s="1"/>
  <c r="D55" i="268" s="1"/>
  <c r="D56" i="268" s="1"/>
  <c r="D57" i="268" s="1"/>
  <c r="D58" i="268" s="1"/>
  <c r="D59" i="268" s="1"/>
  <c r="D60" i="268" s="1"/>
  <c r="D61" i="268" s="1"/>
  <c r="D62" i="268" s="1"/>
  <c r="D63" i="268" s="1"/>
  <c r="D64" i="268" s="1"/>
  <c r="D65" i="268" s="1"/>
  <c r="D66" i="268" s="1"/>
  <c r="D67" i="268" s="1"/>
  <c r="D68" i="268" s="1"/>
  <c r="D69" i="268" s="1"/>
  <c r="D70" i="268" s="1"/>
  <c r="D71" i="268" s="1"/>
  <c r="D72" i="268" s="1"/>
  <c r="D73" i="268" s="1"/>
  <c r="D74" i="268" s="1"/>
  <c r="D75" i="268" s="1"/>
  <c r="D25" i="273"/>
  <c r="D26" i="273" s="1"/>
  <c r="D27" i="273" s="1"/>
  <c r="D28" i="273" s="1"/>
  <c r="D29" i="273" s="1"/>
  <c r="D30" i="273" s="1"/>
  <c r="D31" i="273" s="1"/>
  <c r="D32" i="273" s="1"/>
  <c r="D33" i="273" s="1"/>
  <c r="D34" i="273" s="1"/>
  <c r="D35" i="273" s="1"/>
  <c r="D36" i="273" s="1"/>
  <c r="D37" i="273" s="1"/>
  <c r="D38" i="273" s="1"/>
  <c r="D39" i="273" s="1"/>
  <c r="D40" i="273" s="1"/>
  <c r="D41" i="273" s="1"/>
  <c r="D42" i="273" s="1"/>
  <c r="D43" i="273" s="1"/>
  <c r="D44" i="273" s="1"/>
  <c r="D45" i="273" s="1"/>
  <c r="D46" i="273" s="1"/>
  <c r="D47" i="273" s="1"/>
  <c r="D48" i="273" s="1"/>
  <c r="D49" i="273" s="1"/>
  <c r="D50" i="273" s="1"/>
  <c r="D51" i="273" s="1"/>
  <c r="D52" i="273" s="1"/>
  <c r="D53" i="273" s="1"/>
  <c r="D54" i="273" s="1"/>
  <c r="D55" i="273" s="1"/>
  <c r="D56" i="273" s="1"/>
  <c r="D57" i="273" s="1"/>
  <c r="D58" i="273" s="1"/>
  <c r="D59" i="273" s="1"/>
  <c r="D60" i="273" s="1"/>
  <c r="D61" i="273" s="1"/>
  <c r="D62" i="273" s="1"/>
  <c r="D63" i="273" s="1"/>
  <c r="D64" i="273" s="1"/>
  <c r="D65" i="273" s="1"/>
  <c r="D66" i="273" s="1"/>
  <c r="D67" i="273" s="1"/>
  <c r="D68" i="273" s="1"/>
  <c r="D69" i="273" s="1"/>
  <c r="D70" i="273" s="1"/>
  <c r="D71" i="273" s="1"/>
  <c r="D72" i="273" s="1"/>
  <c r="D73" i="273" s="1"/>
  <c r="D74" i="273" s="1"/>
  <c r="D75" i="273" s="1"/>
  <c r="D25" i="267"/>
  <c r="D26" i="267" s="1"/>
  <c r="D27" i="267" s="1"/>
  <c r="D28" i="267" s="1"/>
  <c r="D29" i="267" s="1"/>
  <c r="D30" i="267" s="1"/>
  <c r="D31" i="267" s="1"/>
  <c r="D32" i="267" s="1"/>
  <c r="D33" i="267" s="1"/>
  <c r="D34" i="267" s="1"/>
  <c r="D35" i="267" s="1"/>
  <c r="D36" i="267" s="1"/>
  <c r="D37" i="267" s="1"/>
  <c r="D38" i="267" s="1"/>
  <c r="D39" i="267" s="1"/>
  <c r="D40" i="267" s="1"/>
  <c r="D41" i="267" s="1"/>
  <c r="D42" i="267" s="1"/>
  <c r="D43" i="267" s="1"/>
  <c r="D44" i="267" s="1"/>
  <c r="D45" i="267" s="1"/>
  <c r="D46" i="267" s="1"/>
  <c r="D47" i="267" s="1"/>
  <c r="D48" i="267" s="1"/>
  <c r="D49" i="267" s="1"/>
  <c r="D50" i="267" s="1"/>
  <c r="D51" i="267" s="1"/>
  <c r="D52" i="267" s="1"/>
  <c r="D53" i="267" s="1"/>
  <c r="D54" i="267" s="1"/>
  <c r="D55" i="267" s="1"/>
  <c r="D56" i="267" s="1"/>
  <c r="D57" i="267" s="1"/>
  <c r="D58" i="267" s="1"/>
  <c r="D59" i="267" s="1"/>
  <c r="D60" i="267" s="1"/>
  <c r="D61" i="267" s="1"/>
  <c r="D62" i="267" s="1"/>
  <c r="D63" i="267" s="1"/>
  <c r="D64" i="267" s="1"/>
  <c r="D65" i="267" s="1"/>
  <c r="D66" i="267" s="1"/>
  <c r="D67" i="267" s="1"/>
  <c r="D68" i="267" s="1"/>
  <c r="D69" i="267" s="1"/>
  <c r="D70" i="267" s="1"/>
  <c r="D71" i="267" s="1"/>
  <c r="D72" i="267" s="1"/>
  <c r="D73" i="267" s="1"/>
  <c r="D74" i="267" s="1"/>
  <c r="D75" i="267" s="1"/>
  <c r="D26" i="266"/>
  <c r="D27" i="266" s="1"/>
  <c r="D28" i="266" s="1"/>
  <c r="D29" i="266" s="1"/>
  <c r="D30" i="266" s="1"/>
  <c r="D31" i="266" s="1"/>
  <c r="D32" i="266" s="1"/>
  <c r="D33" i="266" s="1"/>
  <c r="D34" i="266" s="1"/>
  <c r="D35" i="266" s="1"/>
  <c r="D36" i="266" s="1"/>
  <c r="D37" i="266" s="1"/>
  <c r="D38" i="266" s="1"/>
  <c r="D39" i="266" s="1"/>
  <c r="D40" i="266" s="1"/>
  <c r="D41" i="266" s="1"/>
  <c r="D42" i="266" s="1"/>
  <c r="D43" i="266" s="1"/>
  <c r="D44" i="266" s="1"/>
  <c r="D45" i="266" s="1"/>
  <c r="D46" i="266" s="1"/>
  <c r="D47" i="266" s="1"/>
  <c r="D48" i="266" s="1"/>
  <c r="D49" i="266" s="1"/>
  <c r="D50" i="266" s="1"/>
  <c r="D51" i="266" s="1"/>
  <c r="D52" i="266" s="1"/>
  <c r="D53" i="266" s="1"/>
  <c r="D54" i="266" s="1"/>
  <c r="D55" i="266" s="1"/>
  <c r="D56" i="266" s="1"/>
  <c r="D57" i="266" s="1"/>
  <c r="D58" i="266" s="1"/>
  <c r="D59" i="266" s="1"/>
  <c r="D60" i="266" s="1"/>
  <c r="D61" i="266" s="1"/>
  <c r="D62" i="266" s="1"/>
  <c r="D63" i="266" s="1"/>
  <c r="D64" i="266" s="1"/>
  <c r="D65" i="266" s="1"/>
  <c r="D66" i="266" s="1"/>
  <c r="D67" i="266" s="1"/>
  <c r="D68" i="266" s="1"/>
  <c r="D69" i="266" s="1"/>
  <c r="D70" i="266" s="1"/>
  <c r="D71" i="266" s="1"/>
  <c r="D72" i="266" s="1"/>
  <c r="D73" i="266" s="1"/>
  <c r="D74" i="266" s="1"/>
  <c r="D75" i="266" s="1"/>
  <c r="D76" i="266" s="1"/>
  <c r="D77" i="266" s="1"/>
  <c r="D78" i="266" s="1"/>
  <c r="D79" i="266" s="1"/>
  <c r="D80" i="266" s="1"/>
  <c r="D81" i="266" s="1"/>
  <c r="D82" i="266" s="1"/>
  <c r="D83" i="266" s="1"/>
  <c r="D84" i="266" s="1"/>
  <c r="D85" i="266" s="1"/>
  <c r="D86" i="266" s="1"/>
  <c r="D26" i="269"/>
  <c r="D27" i="269" s="1"/>
  <c r="D28" i="269" s="1"/>
  <c r="D29" i="269" s="1"/>
  <c r="D30" i="269" s="1"/>
  <c r="D31" i="269" s="1"/>
  <c r="D32" i="269" s="1"/>
  <c r="D33" i="269" s="1"/>
  <c r="D34" i="269" s="1"/>
  <c r="D35" i="269" s="1"/>
  <c r="D36" i="269" s="1"/>
  <c r="D37" i="269" s="1"/>
  <c r="D38" i="269" s="1"/>
  <c r="D39" i="269" s="1"/>
  <c r="D40" i="269" s="1"/>
  <c r="D41" i="269" s="1"/>
  <c r="D42" i="269" s="1"/>
  <c r="D43" i="269" s="1"/>
  <c r="D44" i="269" s="1"/>
  <c r="D45" i="269" s="1"/>
  <c r="D46" i="269" s="1"/>
  <c r="D47" i="269" s="1"/>
  <c r="D48" i="269" s="1"/>
  <c r="D49" i="269" s="1"/>
  <c r="D50" i="269" s="1"/>
  <c r="D51" i="269" s="1"/>
  <c r="D52" i="269" s="1"/>
  <c r="D53" i="269" s="1"/>
  <c r="D54" i="269" s="1"/>
  <c r="D55" i="269" s="1"/>
  <c r="D56" i="269" s="1"/>
  <c r="D57" i="269" s="1"/>
  <c r="D58" i="269" s="1"/>
  <c r="D59" i="269" s="1"/>
  <c r="D60" i="269" s="1"/>
  <c r="D61" i="269" s="1"/>
  <c r="D62" i="269" s="1"/>
  <c r="D63" i="269" s="1"/>
  <c r="D64" i="269" s="1"/>
  <c r="D65" i="269" s="1"/>
  <c r="D66" i="269" s="1"/>
  <c r="D67" i="269" s="1"/>
  <c r="D68" i="269" s="1"/>
  <c r="D69" i="269" s="1"/>
  <c r="D70" i="269" s="1"/>
  <c r="D19" i="258"/>
  <c r="D20" i="258" s="1"/>
  <c r="E35" i="263"/>
  <c r="E30" i="263"/>
  <c r="E28" i="260"/>
  <c r="E34" i="260"/>
  <c r="E24" i="260"/>
  <c r="E37" i="260"/>
  <c r="E36" i="260"/>
  <c r="E31" i="260"/>
  <c r="E25" i="260"/>
  <c r="E38" i="260"/>
  <c r="E27" i="260"/>
  <c r="E26" i="260"/>
  <c r="E35" i="260"/>
  <c r="E33" i="260"/>
  <c r="E42" i="263"/>
  <c r="E67" i="263"/>
  <c r="E48" i="263"/>
  <c r="E74" i="263"/>
  <c r="E43" i="263"/>
  <c r="E75" i="263"/>
  <c r="E38" i="263"/>
  <c r="E44" i="263"/>
  <c r="E51" i="263"/>
  <c r="E83" i="263"/>
  <c r="E42" i="260"/>
  <c r="E40" i="260"/>
  <c r="E43" i="260"/>
  <c r="E41" i="260"/>
  <c r="E78" i="263"/>
  <c r="E76" i="263"/>
  <c r="D17" i="263"/>
  <c r="F75" i="263" s="1"/>
  <c r="E81" i="263"/>
  <c r="E73" i="263"/>
  <c r="E65" i="263"/>
  <c r="E57" i="263"/>
  <c r="E49" i="263"/>
  <c r="E41" i="263"/>
  <c r="E33" i="263"/>
  <c r="E68" i="263"/>
  <c r="E36" i="263"/>
  <c r="E66" i="263"/>
  <c r="E34" i="263"/>
  <c r="E56" i="263"/>
  <c r="E26" i="263"/>
  <c r="E32" i="263"/>
  <c r="E24" i="263"/>
  <c r="E82" i="263"/>
  <c r="E79" i="263"/>
  <c r="E71" i="263"/>
  <c r="E63" i="263"/>
  <c r="E55" i="263"/>
  <c r="E47" i="263"/>
  <c r="E39" i="263"/>
  <c r="E31" i="263"/>
  <c r="E60" i="263"/>
  <c r="E28" i="263"/>
  <c r="E58" i="263"/>
  <c r="E27" i="263"/>
  <c r="E40" i="263"/>
  <c r="E70" i="263"/>
  <c r="E62" i="263"/>
  <c r="E80" i="263"/>
  <c r="E77" i="263"/>
  <c r="E69" i="263"/>
  <c r="E61" i="263"/>
  <c r="E53" i="263"/>
  <c r="E45" i="263"/>
  <c r="E37" i="263"/>
  <c r="E29" i="263"/>
  <c r="E52" i="263"/>
  <c r="E72" i="263"/>
  <c r="E50" i="263"/>
  <c r="E25" i="263"/>
  <c r="E54" i="263"/>
  <c r="E64" i="263"/>
  <c r="E46" i="263"/>
  <c r="D17" i="262"/>
  <c r="E44" i="260"/>
  <c r="E30" i="260"/>
  <c r="E32" i="260"/>
  <c r="E39" i="260"/>
  <c r="E45" i="260"/>
  <c r="E29" i="260"/>
  <c r="D18" i="259"/>
  <c r="D19" i="259" s="1"/>
  <c r="E24" i="259"/>
  <c r="F24" i="260"/>
  <c r="F28" i="260"/>
  <c r="F32" i="260"/>
  <c r="F36" i="260"/>
  <c r="F40" i="260"/>
  <c r="F44" i="260"/>
  <c r="F26" i="260"/>
  <c r="F30" i="260"/>
  <c r="F27" i="260"/>
  <c r="F31" i="260"/>
  <c r="F35" i="260"/>
  <c r="F39" i="260"/>
  <c r="F43" i="260"/>
  <c r="F25" i="260"/>
  <c r="F29" i="260"/>
  <c r="F33" i="260"/>
  <c r="F37" i="260"/>
  <c r="F41" i="260"/>
  <c r="F45" i="260"/>
  <c r="F34" i="260"/>
  <c r="F38" i="260"/>
  <c r="F42" i="260"/>
  <c r="E25" i="259"/>
  <c r="D19" i="256"/>
  <c r="E34" i="256" s="1"/>
  <c r="D20" i="256"/>
  <c r="F26" i="256" s="1"/>
  <c r="D17" i="257"/>
  <c r="F83" i="258"/>
  <c r="F62" i="258"/>
  <c r="E84" i="258"/>
  <c r="E82" i="258"/>
  <c r="E80" i="258"/>
  <c r="E78" i="258"/>
  <c r="E76" i="258"/>
  <c r="E74" i="258"/>
  <c r="E72" i="258"/>
  <c r="E70" i="258"/>
  <c r="E68" i="258"/>
  <c r="E66" i="258"/>
  <c r="E64" i="258"/>
  <c r="E62" i="258"/>
  <c r="E60" i="258"/>
  <c r="E58" i="258"/>
  <c r="E56" i="258"/>
  <c r="E54" i="258"/>
  <c r="E52" i="258"/>
  <c r="E85" i="258"/>
  <c r="E83" i="258"/>
  <c r="E81" i="258"/>
  <c r="E79" i="258"/>
  <c r="E77" i="258"/>
  <c r="E75" i="258"/>
  <c r="E73" i="258"/>
  <c r="E71" i="258"/>
  <c r="E69" i="258"/>
  <c r="E67" i="258"/>
  <c r="E65" i="258"/>
  <c r="E63" i="258"/>
  <c r="E61" i="258"/>
  <c r="E59" i="258"/>
  <c r="E57" i="258"/>
  <c r="E55" i="258"/>
  <c r="E53" i="258"/>
  <c r="E51" i="258"/>
  <c r="E49" i="258"/>
  <c r="E47" i="258"/>
  <c r="E45" i="258"/>
  <c r="E43" i="258"/>
  <c r="E41" i="258"/>
  <c r="E39" i="258"/>
  <c r="E37" i="258"/>
  <c r="E35" i="258"/>
  <c r="E33" i="258"/>
  <c r="E31" i="258"/>
  <c r="E50" i="258"/>
  <c r="E42" i="258"/>
  <c r="E34" i="258"/>
  <c r="E48" i="258"/>
  <c r="E40" i="258"/>
  <c r="E32" i="258"/>
  <c r="E28" i="258"/>
  <c r="E46" i="258"/>
  <c r="E38" i="258"/>
  <c r="E30" i="258"/>
  <c r="E44" i="258"/>
  <c r="E36" i="258"/>
  <c r="E29" i="258"/>
  <c r="E27" i="258"/>
  <c r="D17" i="255"/>
  <c r="G26" i="253"/>
  <c r="D21" i="253"/>
  <c r="E27" i="253"/>
  <c r="F27" i="253"/>
  <c r="F28" i="253" s="1"/>
  <c r="F38" i="258" l="1"/>
  <c r="E59" i="262"/>
  <c r="E57" i="262"/>
  <c r="E55" i="262"/>
  <c r="E53" i="262"/>
  <c r="E51" i="262"/>
  <c r="E49" i="262"/>
  <c r="E47" i="262"/>
  <c r="E45" i="262"/>
  <c r="E43" i="262"/>
  <c r="E41" i="262"/>
  <c r="E39" i="262"/>
  <c r="E37" i="262"/>
  <c r="E35" i="262"/>
  <c r="E33" i="262"/>
  <c r="E31" i="262"/>
  <c r="E29" i="262"/>
  <c r="E27" i="262"/>
  <c r="E25" i="262"/>
  <c r="E60" i="262"/>
  <c r="E58" i="262"/>
  <c r="E56" i="262"/>
  <c r="E54" i="262"/>
  <c r="E52" i="262"/>
  <c r="E50" i="262"/>
  <c r="E48" i="262"/>
  <c r="E46" i="262"/>
  <c r="E44" i="262"/>
  <c r="E42" i="262"/>
  <c r="E40" i="262"/>
  <c r="E38" i="262"/>
  <c r="E36" i="262"/>
  <c r="E34" i="262"/>
  <c r="E32" i="262"/>
  <c r="E30" i="262"/>
  <c r="E28" i="262"/>
  <c r="E26" i="262"/>
  <c r="E24" i="262"/>
  <c r="G25" i="260"/>
  <c r="G68" i="286"/>
  <c r="H68" i="286" s="1"/>
  <c r="E69" i="286"/>
  <c r="E68" i="289"/>
  <c r="G67" i="289"/>
  <c r="H67" i="289" s="1"/>
  <c r="G69" i="288"/>
  <c r="H69" i="288" s="1"/>
  <c r="E70" i="288"/>
  <c r="E68" i="287"/>
  <c r="G67" i="287"/>
  <c r="H67" i="287" s="1"/>
  <c r="D25" i="289"/>
  <c r="D26" i="289" s="1"/>
  <c r="D27" i="289" s="1"/>
  <c r="D28" i="289" s="1"/>
  <c r="D29" i="289" s="1"/>
  <c r="D30" i="289" s="1"/>
  <c r="D31" i="289" s="1"/>
  <c r="D32" i="289" s="1"/>
  <c r="D33" i="289" s="1"/>
  <c r="D34" i="289" s="1"/>
  <c r="D35" i="289" s="1"/>
  <c r="D36" i="289" s="1"/>
  <c r="D37" i="289" s="1"/>
  <c r="D38" i="289" s="1"/>
  <c r="D39" i="289" s="1"/>
  <c r="D40" i="289" s="1"/>
  <c r="D41" i="289" s="1"/>
  <c r="D42" i="289" s="1"/>
  <c r="D43" i="289" s="1"/>
  <c r="D44" i="289" s="1"/>
  <c r="D45" i="289" s="1"/>
  <c r="D46" i="289" s="1"/>
  <c r="D47" i="289" s="1"/>
  <c r="D48" i="289" s="1"/>
  <c r="D49" i="289" s="1"/>
  <c r="D50" i="289" s="1"/>
  <c r="D51" i="289" s="1"/>
  <c r="D52" i="289" s="1"/>
  <c r="D53" i="289" s="1"/>
  <c r="D54" i="289" s="1"/>
  <c r="D55" i="289" s="1"/>
  <c r="D56" i="289" s="1"/>
  <c r="D57" i="289" s="1"/>
  <c r="D58" i="289" s="1"/>
  <c r="D59" i="289" s="1"/>
  <c r="D60" i="289" s="1"/>
  <c r="D61" i="289" s="1"/>
  <c r="D62" i="289" s="1"/>
  <c r="D63" i="289" s="1"/>
  <c r="D64" i="289" s="1"/>
  <c r="D65" i="289" s="1"/>
  <c r="D66" i="289" s="1"/>
  <c r="D67" i="289" s="1"/>
  <c r="D68" i="289" s="1"/>
  <c r="D69" i="289" s="1"/>
  <c r="D70" i="289" s="1"/>
  <c r="D71" i="289" s="1"/>
  <c r="D72" i="289" s="1"/>
  <c r="D73" i="289" s="1"/>
  <c r="D74" i="289" s="1"/>
  <c r="D75" i="289" s="1"/>
  <c r="D76" i="289" s="1"/>
  <c r="D77" i="289" s="1"/>
  <c r="D78" i="289" s="1"/>
  <c r="D79" i="289" s="1"/>
  <c r="D80" i="289" s="1"/>
  <c r="D81" i="289" s="1"/>
  <c r="D82" i="289" s="1"/>
  <c r="D83" i="289" s="1"/>
  <c r="D84" i="289" s="1"/>
  <c r="D85" i="289" s="1"/>
  <c r="E70" i="283"/>
  <c r="G69" i="283"/>
  <c r="H69" i="283" s="1"/>
  <c r="E70" i="282"/>
  <c r="G69" i="282"/>
  <c r="H69" i="282" s="1"/>
  <c r="E69" i="281"/>
  <c r="G68" i="281"/>
  <c r="H68" i="281" s="1"/>
  <c r="E71" i="280"/>
  <c r="G70" i="280"/>
  <c r="H70" i="280" s="1"/>
  <c r="F27" i="258"/>
  <c r="G27" i="258" s="1"/>
  <c r="F74" i="258"/>
  <c r="F44" i="258"/>
  <c r="F48" i="258"/>
  <c r="F43" i="258"/>
  <c r="G43" i="258" s="1"/>
  <c r="F61" i="258"/>
  <c r="F80" i="258"/>
  <c r="G80" i="258" s="1"/>
  <c r="G35" i="260"/>
  <c r="G47" i="269"/>
  <c r="E48" i="269"/>
  <c r="G34" i="272"/>
  <c r="H34" i="272" s="1"/>
  <c r="E35" i="272"/>
  <c r="E33" i="269"/>
  <c r="G32" i="269"/>
  <c r="H32" i="269" s="1"/>
  <c r="E34" i="276"/>
  <c r="G33" i="276"/>
  <c r="H33" i="276" s="1"/>
  <c r="E48" i="275"/>
  <c r="G47" i="275"/>
  <c r="G32" i="275"/>
  <c r="H32" i="275" s="1"/>
  <c r="E33" i="275"/>
  <c r="E34" i="270"/>
  <c r="G33" i="270"/>
  <c r="H33" i="270" s="1"/>
  <c r="F34" i="258"/>
  <c r="G34" i="258" s="1"/>
  <c r="F50" i="258"/>
  <c r="G50" i="258" s="1"/>
  <c r="F66" i="258"/>
  <c r="G66" i="258" s="1"/>
  <c r="F29" i="258"/>
  <c r="F45" i="258"/>
  <c r="G45" i="258" s="1"/>
  <c r="F68" i="258"/>
  <c r="G68" i="258" s="1"/>
  <c r="F47" i="258"/>
  <c r="G47" i="258" s="1"/>
  <c r="F28" i="258"/>
  <c r="F55" i="258"/>
  <c r="G55" i="258" s="1"/>
  <c r="F73" i="258"/>
  <c r="G73" i="258" s="1"/>
  <c r="F35" i="258"/>
  <c r="G35" i="258" s="1"/>
  <c r="F54" i="258"/>
  <c r="F70" i="258"/>
  <c r="G70" i="258" s="1"/>
  <c r="F36" i="258"/>
  <c r="G36" i="258" s="1"/>
  <c r="F53" i="258"/>
  <c r="G53" i="258" s="1"/>
  <c r="F76" i="258"/>
  <c r="F52" i="258"/>
  <c r="G52" i="258" s="1"/>
  <c r="F32" i="258"/>
  <c r="G32" i="258" s="1"/>
  <c r="F59" i="258"/>
  <c r="G59" i="258" s="1"/>
  <c r="F75" i="258"/>
  <c r="G38" i="258"/>
  <c r="G74" i="258"/>
  <c r="F42" i="258"/>
  <c r="F58" i="258"/>
  <c r="G58" i="258" s="1"/>
  <c r="F78" i="258"/>
  <c r="G78" i="258" s="1"/>
  <c r="F37" i="258"/>
  <c r="G37" i="258" s="1"/>
  <c r="F57" i="258"/>
  <c r="G57" i="258" s="1"/>
  <c r="F31" i="258"/>
  <c r="G31" i="258" s="1"/>
  <c r="F64" i="258"/>
  <c r="G64" i="258" s="1"/>
  <c r="F41" i="258"/>
  <c r="G41" i="258" s="1"/>
  <c r="F72" i="258"/>
  <c r="G72" i="258" s="1"/>
  <c r="F81" i="258"/>
  <c r="G81" i="258" s="1"/>
  <c r="F32" i="263"/>
  <c r="F81" i="263"/>
  <c r="G81" i="263" s="1"/>
  <c r="F84" i="258"/>
  <c r="G84" i="258" s="1"/>
  <c r="F39" i="258"/>
  <c r="G39" i="258" s="1"/>
  <c r="F56" i="258"/>
  <c r="G56" i="258" s="1"/>
  <c r="F82" i="258"/>
  <c r="G82" i="258" s="1"/>
  <c r="F33" i="258"/>
  <c r="G33" i="258" s="1"/>
  <c r="F49" i="258"/>
  <c r="F63" i="258"/>
  <c r="G63" i="258" s="1"/>
  <c r="F69" i="258"/>
  <c r="G69" i="258" s="1"/>
  <c r="F77" i="258"/>
  <c r="G77" i="258" s="1"/>
  <c r="F85" i="258"/>
  <c r="F24" i="263"/>
  <c r="G24" i="263" s="1"/>
  <c r="F82" i="263"/>
  <c r="G82" i="263" s="1"/>
  <c r="F65" i="258"/>
  <c r="G65" i="258" s="1"/>
  <c r="F30" i="258"/>
  <c r="F46" i="258"/>
  <c r="G46" i="258" s="1"/>
  <c r="F60" i="258"/>
  <c r="G60" i="258" s="1"/>
  <c r="F26" i="258"/>
  <c r="G26" i="258" s="1"/>
  <c r="F40" i="258"/>
  <c r="F51" i="258"/>
  <c r="G51" i="258" s="1"/>
  <c r="F67" i="258"/>
  <c r="G67" i="258" s="1"/>
  <c r="F71" i="258"/>
  <c r="G71" i="258" s="1"/>
  <c r="F79" i="258"/>
  <c r="G44" i="260"/>
  <c r="G28" i="260"/>
  <c r="F55" i="263"/>
  <c r="F79" i="263"/>
  <c r="G79" i="263" s="1"/>
  <c r="F38" i="263"/>
  <c r="G38" i="263" s="1"/>
  <c r="F66" i="263"/>
  <c r="G55" i="263"/>
  <c r="D18" i="263"/>
  <c r="H22" i="263" s="1"/>
  <c r="G29" i="260"/>
  <c r="G26" i="260"/>
  <c r="F31" i="256"/>
  <c r="G41" i="260"/>
  <c r="G31" i="260"/>
  <c r="G75" i="263"/>
  <c r="G27" i="260"/>
  <c r="F36" i="263"/>
  <c r="G36" i="263" s="1"/>
  <c r="F48" i="263"/>
  <c r="G48" i="263" s="1"/>
  <c r="F34" i="263"/>
  <c r="G34" i="263" s="1"/>
  <c r="E46" i="260"/>
  <c r="E84" i="263"/>
  <c r="G32" i="263"/>
  <c r="G66" i="263"/>
  <c r="G34" i="260"/>
  <c r="G30" i="260"/>
  <c r="G36" i="260"/>
  <c r="F53" i="263"/>
  <c r="G53" i="263" s="1"/>
  <c r="F68" i="263"/>
  <c r="G68" i="263" s="1"/>
  <c r="F64" i="263"/>
  <c r="G64" i="263" s="1"/>
  <c r="F50" i="263"/>
  <c r="G50" i="263" s="1"/>
  <c r="G38" i="260"/>
  <c r="G37" i="260"/>
  <c r="G24" i="260"/>
  <c r="G33" i="260"/>
  <c r="F60" i="263"/>
  <c r="G60" i="263" s="1"/>
  <c r="F62" i="263"/>
  <c r="G62" i="263" s="1"/>
  <c r="F77" i="263"/>
  <c r="G77" i="263" s="1"/>
  <c r="F33" i="263"/>
  <c r="G33" i="263" s="1"/>
  <c r="F65" i="263"/>
  <c r="G65" i="263" s="1"/>
  <c r="F83" i="263"/>
  <c r="G83" i="263" s="1"/>
  <c r="F35" i="263"/>
  <c r="G35" i="263" s="1"/>
  <c r="F67" i="263"/>
  <c r="G67" i="263" s="1"/>
  <c r="F37" i="263"/>
  <c r="G37" i="263" s="1"/>
  <c r="F69" i="263"/>
  <c r="G69" i="263" s="1"/>
  <c r="F39" i="263"/>
  <c r="G39" i="263" s="1"/>
  <c r="F80" i="263"/>
  <c r="G80" i="263" s="1"/>
  <c r="F52" i="263"/>
  <c r="G52" i="263" s="1"/>
  <c r="F26" i="263"/>
  <c r="G26" i="263" s="1"/>
  <c r="F54" i="263"/>
  <c r="G54" i="263" s="1"/>
  <c r="F40" i="263"/>
  <c r="G40" i="263" s="1"/>
  <c r="F56" i="263"/>
  <c r="G56" i="263" s="1"/>
  <c r="F72" i="263"/>
  <c r="G72" i="263" s="1"/>
  <c r="F71" i="263"/>
  <c r="G71" i="263" s="1"/>
  <c r="F25" i="263"/>
  <c r="G25" i="263" s="1"/>
  <c r="F42" i="263"/>
  <c r="G42" i="263" s="1"/>
  <c r="F58" i="263"/>
  <c r="G58" i="263" s="1"/>
  <c r="F74" i="263"/>
  <c r="G43" i="260"/>
  <c r="F28" i="263"/>
  <c r="G28" i="263" s="1"/>
  <c r="F30" i="263"/>
  <c r="G30" i="263" s="1"/>
  <c r="F45" i="263"/>
  <c r="G45" i="263" s="1"/>
  <c r="F47" i="263"/>
  <c r="G47" i="263" s="1"/>
  <c r="F49" i="263"/>
  <c r="G49" i="263" s="1"/>
  <c r="F70" i="263"/>
  <c r="G70" i="263" s="1"/>
  <c r="F51" i="263"/>
  <c r="G51" i="263" s="1"/>
  <c r="G45" i="260"/>
  <c r="F44" i="263"/>
  <c r="G44" i="263" s="1"/>
  <c r="F76" i="263"/>
  <c r="G76" i="263" s="1"/>
  <c r="F46" i="263"/>
  <c r="G46" i="263" s="1"/>
  <c r="F29" i="263"/>
  <c r="G29" i="263" s="1"/>
  <c r="F61" i="263"/>
  <c r="G61" i="263" s="1"/>
  <c r="F31" i="263"/>
  <c r="G31" i="263" s="1"/>
  <c r="F63" i="263"/>
  <c r="G63" i="263" s="1"/>
  <c r="F41" i="263"/>
  <c r="G41" i="263" s="1"/>
  <c r="F57" i="263"/>
  <c r="G57" i="263" s="1"/>
  <c r="F73" i="263"/>
  <c r="G73" i="263" s="1"/>
  <c r="F78" i="263"/>
  <c r="G78" i="263" s="1"/>
  <c r="F27" i="263"/>
  <c r="G27" i="263" s="1"/>
  <c r="F43" i="263"/>
  <c r="G43" i="263" s="1"/>
  <c r="F59" i="263"/>
  <c r="G59" i="263" s="1"/>
  <c r="G74" i="263"/>
  <c r="G42" i="260"/>
  <c r="G40" i="260"/>
  <c r="D18" i="262"/>
  <c r="E61" i="262"/>
  <c r="F28" i="256"/>
  <c r="F51" i="256"/>
  <c r="F49" i="256"/>
  <c r="G32" i="260"/>
  <c r="F30" i="256"/>
  <c r="G39" i="260"/>
  <c r="F40" i="256"/>
  <c r="E35" i="256"/>
  <c r="G48" i="258"/>
  <c r="G42" i="258"/>
  <c r="G75" i="258"/>
  <c r="G83" i="258"/>
  <c r="G29" i="258"/>
  <c r="F44" i="256"/>
  <c r="F46" i="256"/>
  <c r="F37" i="256"/>
  <c r="F47" i="256"/>
  <c r="F42" i="256"/>
  <c r="F33" i="256"/>
  <c r="F36" i="256"/>
  <c r="F43" i="256"/>
  <c r="F39" i="256"/>
  <c r="F27" i="256"/>
  <c r="F38" i="256"/>
  <c r="F45" i="256"/>
  <c r="F29" i="256"/>
  <c r="F32" i="256"/>
  <c r="F35" i="256"/>
  <c r="F48" i="256"/>
  <c r="F50" i="256"/>
  <c r="F34" i="256"/>
  <c r="G34" i="256" s="1"/>
  <c r="F41" i="256"/>
  <c r="E29" i="256"/>
  <c r="E46" i="256"/>
  <c r="E45" i="256"/>
  <c r="E30" i="256"/>
  <c r="E49" i="256"/>
  <c r="E51" i="256"/>
  <c r="E48" i="256"/>
  <c r="E37" i="256"/>
  <c r="G37" i="256" s="1"/>
  <c r="E31" i="256"/>
  <c r="E42" i="256"/>
  <c r="G42" i="256" s="1"/>
  <c r="E40" i="256"/>
  <c r="E44" i="256"/>
  <c r="E32" i="256"/>
  <c r="E43" i="256"/>
  <c r="E27" i="256"/>
  <c r="G27" i="256" s="1"/>
  <c r="E38" i="256"/>
  <c r="G38" i="256" s="1"/>
  <c r="E26" i="256"/>
  <c r="G26" i="256" s="1"/>
  <c r="E41" i="256"/>
  <c r="E47" i="256"/>
  <c r="D21" i="256"/>
  <c r="H24" i="256" s="1"/>
  <c r="E33" i="256"/>
  <c r="E36" i="256"/>
  <c r="E28" i="256"/>
  <c r="E39" i="256"/>
  <c r="E50" i="256"/>
  <c r="E27" i="261"/>
  <c r="E31" i="261"/>
  <c r="E35" i="261"/>
  <c r="E39" i="261"/>
  <c r="E43" i="261"/>
  <c r="E47" i="261"/>
  <c r="E25" i="261"/>
  <c r="E41" i="261"/>
  <c r="E45" i="261"/>
  <c r="E49" i="261"/>
  <c r="E26" i="261"/>
  <c r="E30" i="261"/>
  <c r="E34" i="261"/>
  <c r="E38" i="261"/>
  <c r="E42" i="261"/>
  <c r="E24" i="261"/>
  <c r="E28" i="261"/>
  <c r="E32" i="261"/>
  <c r="E36" i="261"/>
  <c r="E40" i="261"/>
  <c r="E44" i="261"/>
  <c r="E48" i="261"/>
  <c r="E29" i="261"/>
  <c r="E33" i="261"/>
  <c r="E37" i="261"/>
  <c r="E46" i="261"/>
  <c r="H22" i="260"/>
  <c r="H23" i="260"/>
  <c r="F46" i="260"/>
  <c r="E26" i="259"/>
  <c r="F24" i="259"/>
  <c r="F25" i="259"/>
  <c r="G25" i="259" s="1"/>
  <c r="G76" i="258"/>
  <c r="G28" i="258"/>
  <c r="G54" i="258"/>
  <c r="G49" i="258"/>
  <c r="G62" i="258"/>
  <c r="D20" i="257"/>
  <c r="D19" i="257"/>
  <c r="G44" i="258"/>
  <c r="G61" i="258"/>
  <c r="G85" i="258"/>
  <c r="G40" i="258"/>
  <c r="E86" i="258"/>
  <c r="G30" i="258"/>
  <c r="H24" i="258"/>
  <c r="H23" i="258"/>
  <c r="G79" i="258"/>
  <c r="D26" i="256"/>
  <c r="D20" i="255"/>
  <c r="F34" i="255" s="1"/>
  <c r="D19" i="255"/>
  <c r="E26" i="255" s="1"/>
  <c r="G27" i="253"/>
  <c r="G28" i="253" s="1"/>
  <c r="E28" i="253"/>
  <c r="D26" i="255"/>
  <c r="H24" i="253"/>
  <c r="H25" i="253"/>
  <c r="H26" i="253" s="1"/>
  <c r="H21" i="263" l="1"/>
  <c r="E40" i="255"/>
  <c r="F63" i="257"/>
  <c r="F27" i="257"/>
  <c r="F28" i="257" s="1"/>
  <c r="F29" i="257" s="1"/>
  <c r="F30" i="257" s="1"/>
  <c r="F31" i="257" s="1"/>
  <c r="F32" i="257" s="1"/>
  <c r="F33" i="257" s="1"/>
  <c r="F34" i="257" s="1"/>
  <c r="F35" i="257" s="1"/>
  <c r="F36" i="257" s="1"/>
  <c r="F37" i="257" s="1"/>
  <c r="F38" i="257" s="1"/>
  <c r="F39" i="257" s="1"/>
  <c r="F40" i="257" s="1"/>
  <c r="F41" i="257" s="1"/>
  <c r="F42" i="257" s="1"/>
  <c r="F43" i="257" s="1"/>
  <c r="F44" i="257" s="1"/>
  <c r="F45" i="257" s="1"/>
  <c r="F46" i="257" s="1"/>
  <c r="F47" i="257" s="1"/>
  <c r="F48" i="257" s="1"/>
  <c r="F49" i="257" s="1"/>
  <c r="F50" i="257" s="1"/>
  <c r="F51" i="257" s="1"/>
  <c r="F52" i="257" s="1"/>
  <c r="F53" i="257" s="1"/>
  <c r="F54" i="257" s="1"/>
  <c r="F55" i="257" s="1"/>
  <c r="F56" i="257" s="1"/>
  <c r="F57" i="257" s="1"/>
  <c r="F58" i="257" s="1"/>
  <c r="F59" i="257" s="1"/>
  <c r="F60" i="257" s="1"/>
  <c r="F61" i="257" s="1"/>
  <c r="F62" i="257" s="1"/>
  <c r="E63" i="257"/>
  <c r="E27" i="257"/>
  <c r="E28" i="257" s="1"/>
  <c r="E29" i="257" s="1"/>
  <c r="E30" i="257" s="1"/>
  <c r="E31" i="257" s="1"/>
  <c r="E32" i="257" s="1"/>
  <c r="E33" i="257" s="1"/>
  <c r="E34" i="257" s="1"/>
  <c r="E35" i="257" s="1"/>
  <c r="E36" i="257" s="1"/>
  <c r="E37" i="257" s="1"/>
  <c r="E38" i="257" s="1"/>
  <c r="E39" i="257" s="1"/>
  <c r="E40" i="257" s="1"/>
  <c r="E41" i="257" s="1"/>
  <c r="E42" i="257" s="1"/>
  <c r="E43" i="257" s="1"/>
  <c r="E44" i="257" s="1"/>
  <c r="E45" i="257" s="1"/>
  <c r="E46" i="257" s="1"/>
  <c r="E47" i="257" s="1"/>
  <c r="E48" i="257" s="1"/>
  <c r="E49" i="257" s="1"/>
  <c r="E50" i="257" s="1"/>
  <c r="E51" i="257" s="1"/>
  <c r="E52" i="257" s="1"/>
  <c r="E53" i="257" s="1"/>
  <c r="E54" i="257" s="1"/>
  <c r="E55" i="257" s="1"/>
  <c r="E56" i="257" s="1"/>
  <c r="E57" i="257" s="1"/>
  <c r="E58" i="257" s="1"/>
  <c r="E59" i="257" s="1"/>
  <c r="E60" i="257" s="1"/>
  <c r="E61" i="257" s="1"/>
  <c r="E62" i="257" s="1"/>
  <c r="F60" i="262"/>
  <c r="G60" i="262" s="1"/>
  <c r="F58" i="262"/>
  <c r="G58" i="262" s="1"/>
  <c r="F56" i="262"/>
  <c r="F54" i="262"/>
  <c r="G54" i="262" s="1"/>
  <c r="F52" i="262"/>
  <c r="G52" i="262" s="1"/>
  <c r="F50" i="262"/>
  <c r="G50" i="262" s="1"/>
  <c r="F48" i="262"/>
  <c r="G48" i="262" s="1"/>
  <c r="F46" i="262"/>
  <c r="G46" i="262" s="1"/>
  <c r="F44" i="262"/>
  <c r="F42" i="262"/>
  <c r="G42" i="262" s="1"/>
  <c r="F40" i="262"/>
  <c r="G40" i="262" s="1"/>
  <c r="F38" i="262"/>
  <c r="G38" i="262" s="1"/>
  <c r="F36" i="262"/>
  <c r="G36" i="262" s="1"/>
  <c r="F34" i="262"/>
  <c r="G34" i="262" s="1"/>
  <c r="F32" i="262"/>
  <c r="G32" i="262" s="1"/>
  <c r="F30" i="262"/>
  <c r="G30" i="262" s="1"/>
  <c r="F28" i="262"/>
  <c r="G28" i="262" s="1"/>
  <c r="F26" i="262"/>
  <c r="G26" i="262" s="1"/>
  <c r="F24" i="262"/>
  <c r="G24" i="262" s="1"/>
  <c r="F59" i="262"/>
  <c r="G59" i="262" s="1"/>
  <c r="F57" i="262"/>
  <c r="G57" i="262" s="1"/>
  <c r="F55" i="262"/>
  <c r="G55" i="262" s="1"/>
  <c r="F53" i="262"/>
  <c r="G53" i="262" s="1"/>
  <c r="F51" i="262"/>
  <c r="G51" i="262" s="1"/>
  <c r="F49" i="262"/>
  <c r="G49" i="262" s="1"/>
  <c r="F47" i="262"/>
  <c r="G47" i="262" s="1"/>
  <c r="F45" i="262"/>
  <c r="F43" i="262"/>
  <c r="F41" i="262"/>
  <c r="G41" i="262" s="1"/>
  <c r="F39" i="262"/>
  <c r="G39" i="262" s="1"/>
  <c r="F37" i="262"/>
  <c r="G37" i="262" s="1"/>
  <c r="F35" i="262"/>
  <c r="G35" i="262" s="1"/>
  <c r="F33" i="262"/>
  <c r="G33" i="262" s="1"/>
  <c r="F31" i="262"/>
  <c r="G31" i="262" s="1"/>
  <c r="F29" i="262"/>
  <c r="G29" i="262" s="1"/>
  <c r="F27" i="262"/>
  <c r="G27" i="262" s="1"/>
  <c r="F25" i="262"/>
  <c r="G25" i="262" s="1"/>
  <c r="G68" i="287"/>
  <c r="H68" i="287" s="1"/>
  <c r="E69" i="287"/>
  <c r="G68" i="289"/>
  <c r="H68" i="289" s="1"/>
  <c r="E69" i="289"/>
  <c r="E71" i="288"/>
  <c r="G70" i="288"/>
  <c r="H70" i="288" s="1"/>
  <c r="G69" i="286"/>
  <c r="H69" i="286" s="1"/>
  <c r="E70" i="286"/>
  <c r="E71" i="283"/>
  <c r="G70" i="283"/>
  <c r="H70" i="283" s="1"/>
  <c r="E71" i="282"/>
  <c r="G70" i="282"/>
  <c r="H70" i="282" s="1"/>
  <c r="G69" i="281"/>
  <c r="H69" i="281" s="1"/>
  <c r="E70" i="281"/>
  <c r="E72" i="280"/>
  <c r="G71" i="280"/>
  <c r="H71" i="280" s="1"/>
  <c r="G31" i="256"/>
  <c r="H24" i="263"/>
  <c r="H25" i="263" s="1"/>
  <c r="H26" i="263" s="1"/>
  <c r="H27" i="263" s="1"/>
  <c r="H28" i="263" s="1"/>
  <c r="H29" i="263" s="1"/>
  <c r="H30" i="263" s="1"/>
  <c r="H31" i="263" s="1"/>
  <c r="H32" i="263" s="1"/>
  <c r="H33" i="263" s="1"/>
  <c r="H34" i="263" s="1"/>
  <c r="H35" i="263" s="1"/>
  <c r="H36" i="263" s="1"/>
  <c r="H37" i="263" s="1"/>
  <c r="H38" i="263" s="1"/>
  <c r="H39" i="263" s="1"/>
  <c r="H40" i="263" s="1"/>
  <c r="H41" i="263" s="1"/>
  <c r="H42" i="263" s="1"/>
  <c r="H43" i="263" s="1"/>
  <c r="H44" i="263" s="1"/>
  <c r="H45" i="263" s="1"/>
  <c r="H46" i="263" s="1"/>
  <c r="H47" i="263" s="1"/>
  <c r="H48" i="263" s="1"/>
  <c r="H49" i="263" s="1"/>
  <c r="H50" i="263" s="1"/>
  <c r="H51" i="263" s="1"/>
  <c r="H52" i="263" s="1"/>
  <c r="H53" i="263" s="1"/>
  <c r="H54" i="263" s="1"/>
  <c r="H55" i="263" s="1"/>
  <c r="H56" i="263" s="1"/>
  <c r="H57" i="263" s="1"/>
  <c r="H58" i="263" s="1"/>
  <c r="H59" i="263" s="1"/>
  <c r="H60" i="263" s="1"/>
  <c r="H61" i="263" s="1"/>
  <c r="H62" i="263" s="1"/>
  <c r="H63" i="263" s="1"/>
  <c r="H64" i="263" s="1"/>
  <c r="H65" i="263" s="1"/>
  <c r="H66" i="263" s="1"/>
  <c r="H67" i="263" s="1"/>
  <c r="H68" i="263" s="1"/>
  <c r="H69" i="263" s="1"/>
  <c r="H70" i="263" s="1"/>
  <c r="H71" i="263" s="1"/>
  <c r="H72" i="263" s="1"/>
  <c r="H73" i="263" s="1"/>
  <c r="H74" i="263" s="1"/>
  <c r="H75" i="263" s="1"/>
  <c r="H76" i="263" s="1"/>
  <c r="H77" i="263" s="1"/>
  <c r="H78" i="263" s="1"/>
  <c r="H79" i="263" s="1"/>
  <c r="H80" i="263" s="1"/>
  <c r="H81" i="263" s="1"/>
  <c r="H82" i="263" s="1"/>
  <c r="H83" i="263" s="1"/>
  <c r="G40" i="256"/>
  <c r="G34" i="276"/>
  <c r="H34" i="276" s="1"/>
  <c r="E35" i="276"/>
  <c r="E49" i="269"/>
  <c r="G48" i="269"/>
  <c r="G33" i="275"/>
  <c r="H33" i="275" s="1"/>
  <c r="E34" i="275"/>
  <c r="G35" i="272"/>
  <c r="H35" i="272" s="1"/>
  <c r="E36" i="272"/>
  <c r="E35" i="270"/>
  <c r="G34" i="270"/>
  <c r="H34" i="270" s="1"/>
  <c r="E49" i="275"/>
  <c r="G48" i="275"/>
  <c r="G33" i="269"/>
  <c r="H33" i="269" s="1"/>
  <c r="E34" i="269"/>
  <c r="F86" i="258"/>
  <c r="G30" i="256"/>
  <c r="G28" i="256"/>
  <c r="G47" i="256"/>
  <c r="G43" i="256"/>
  <c r="G35" i="256"/>
  <c r="H24" i="260"/>
  <c r="H25" i="260" s="1"/>
  <c r="H26" i="260" s="1"/>
  <c r="H27" i="260" s="1"/>
  <c r="H28" i="260" s="1"/>
  <c r="H29" i="260" s="1"/>
  <c r="H30" i="260" s="1"/>
  <c r="H31" i="260" s="1"/>
  <c r="F84" i="263"/>
  <c r="G46" i="260"/>
  <c r="H32" i="260"/>
  <c r="H33" i="260" s="1"/>
  <c r="H34" i="260" s="1"/>
  <c r="H35" i="260" s="1"/>
  <c r="H36" i="260" s="1"/>
  <c r="H37" i="260" s="1"/>
  <c r="H38" i="260" s="1"/>
  <c r="H39" i="260" s="1"/>
  <c r="H40" i="260" s="1"/>
  <c r="H41" i="260" s="1"/>
  <c r="H42" i="260" s="1"/>
  <c r="H43" i="260" s="1"/>
  <c r="H44" i="260" s="1"/>
  <c r="H45" i="260" s="1"/>
  <c r="G44" i="256"/>
  <c r="G84" i="263"/>
  <c r="D19" i="262"/>
  <c r="F61" i="262"/>
  <c r="G61" i="262" s="1"/>
  <c r="G56" i="262"/>
  <c r="G44" i="262"/>
  <c r="G45" i="262"/>
  <c r="G43" i="262"/>
  <c r="E62" i="262"/>
  <c r="G51" i="256"/>
  <c r="G49" i="256"/>
  <c r="H26" i="258"/>
  <c r="H27" i="258" s="1"/>
  <c r="H28" i="258" s="1"/>
  <c r="H29" i="258" s="1"/>
  <c r="H30" i="258" s="1"/>
  <c r="H31" i="258" s="1"/>
  <c r="H32" i="258" s="1"/>
  <c r="H33" i="258" s="1"/>
  <c r="H34" i="258" s="1"/>
  <c r="H35" i="258" s="1"/>
  <c r="H36" i="258" s="1"/>
  <c r="H37" i="258" s="1"/>
  <c r="H38" i="258" s="1"/>
  <c r="H39" i="258" s="1"/>
  <c r="H40" i="258" s="1"/>
  <c r="H41" i="258" s="1"/>
  <c r="H42" i="258" s="1"/>
  <c r="H43" i="258" s="1"/>
  <c r="H44" i="258" s="1"/>
  <c r="H45" i="258" s="1"/>
  <c r="H46" i="258" s="1"/>
  <c r="H47" i="258" s="1"/>
  <c r="H48" i="258" s="1"/>
  <c r="H49" i="258" s="1"/>
  <c r="H50" i="258" s="1"/>
  <c r="H51" i="258" s="1"/>
  <c r="H52" i="258" s="1"/>
  <c r="H53" i="258" s="1"/>
  <c r="H54" i="258" s="1"/>
  <c r="H55" i="258" s="1"/>
  <c r="H56" i="258" s="1"/>
  <c r="H57" i="258" s="1"/>
  <c r="H58" i="258" s="1"/>
  <c r="H59" i="258" s="1"/>
  <c r="H60" i="258" s="1"/>
  <c r="H61" i="258" s="1"/>
  <c r="H62" i="258" s="1"/>
  <c r="H63" i="258" s="1"/>
  <c r="H64" i="258" s="1"/>
  <c r="H65" i="258" s="1"/>
  <c r="H66" i="258" s="1"/>
  <c r="H67" i="258" s="1"/>
  <c r="H68" i="258" s="1"/>
  <c r="H69" i="258" s="1"/>
  <c r="H70" i="258" s="1"/>
  <c r="H71" i="258" s="1"/>
  <c r="H72" i="258" s="1"/>
  <c r="H73" i="258" s="1"/>
  <c r="H74" i="258" s="1"/>
  <c r="H75" i="258" s="1"/>
  <c r="H76" i="258" s="1"/>
  <c r="H77" i="258" s="1"/>
  <c r="H78" i="258" s="1"/>
  <c r="H79" i="258" s="1"/>
  <c r="H80" i="258" s="1"/>
  <c r="H81" i="258" s="1"/>
  <c r="H82" i="258" s="1"/>
  <c r="H83" i="258" s="1"/>
  <c r="H84" i="258" s="1"/>
  <c r="H85" i="258" s="1"/>
  <c r="H25" i="256"/>
  <c r="H26" i="256" s="1"/>
  <c r="H27" i="256" s="1"/>
  <c r="G36" i="256"/>
  <c r="G41" i="256"/>
  <c r="G46" i="256"/>
  <c r="F52" i="256"/>
  <c r="G33" i="256"/>
  <c r="G32" i="256"/>
  <c r="G29" i="256"/>
  <c r="G48" i="256"/>
  <c r="G45" i="256"/>
  <c r="G50" i="256"/>
  <c r="G39" i="256"/>
  <c r="E52" i="256"/>
  <c r="F28" i="255"/>
  <c r="E47" i="255"/>
  <c r="E37" i="255"/>
  <c r="E31" i="255"/>
  <c r="F44" i="255"/>
  <c r="F31" i="255"/>
  <c r="F46" i="255"/>
  <c r="F29" i="255"/>
  <c r="H22" i="261"/>
  <c r="H23" i="261"/>
  <c r="E50" i="261"/>
  <c r="F26" i="261"/>
  <c r="G26" i="261" s="1"/>
  <c r="F30" i="261"/>
  <c r="G30" i="261" s="1"/>
  <c r="F34" i="261"/>
  <c r="G34" i="261" s="1"/>
  <c r="F38" i="261"/>
  <c r="G38" i="261" s="1"/>
  <c r="F42" i="261"/>
  <c r="G42" i="261" s="1"/>
  <c r="F46" i="261"/>
  <c r="G46" i="261" s="1"/>
  <c r="F24" i="261"/>
  <c r="F28" i="261"/>
  <c r="G28" i="261" s="1"/>
  <c r="F36" i="261"/>
  <c r="G36" i="261" s="1"/>
  <c r="F44" i="261"/>
  <c r="G44" i="261" s="1"/>
  <c r="F48" i="261"/>
  <c r="G48" i="261" s="1"/>
  <c r="F25" i="261"/>
  <c r="G25" i="261" s="1"/>
  <c r="F33" i="261"/>
  <c r="G33" i="261" s="1"/>
  <c r="F49" i="261"/>
  <c r="G49" i="261" s="1"/>
  <c r="F27" i="261"/>
  <c r="G27" i="261" s="1"/>
  <c r="F31" i="261"/>
  <c r="G31" i="261" s="1"/>
  <c r="F35" i="261"/>
  <c r="G35" i="261" s="1"/>
  <c r="F39" i="261"/>
  <c r="G39" i="261" s="1"/>
  <c r="F43" i="261"/>
  <c r="G43" i="261" s="1"/>
  <c r="F47" i="261"/>
  <c r="G47" i="261" s="1"/>
  <c r="F32" i="261"/>
  <c r="G32" i="261" s="1"/>
  <c r="F40" i="261"/>
  <c r="G40" i="261" s="1"/>
  <c r="F29" i="261"/>
  <c r="G29" i="261" s="1"/>
  <c r="F37" i="261"/>
  <c r="G37" i="261" s="1"/>
  <c r="F41" i="261"/>
  <c r="G41" i="261" s="1"/>
  <c r="F45" i="261"/>
  <c r="G45" i="261" s="1"/>
  <c r="F26" i="259"/>
  <c r="G24" i="259"/>
  <c r="G26" i="259" s="1"/>
  <c r="H22" i="259"/>
  <c r="H23" i="259"/>
  <c r="F26" i="257"/>
  <c r="E36" i="255"/>
  <c r="E43" i="255"/>
  <c r="E27" i="255"/>
  <c r="E33" i="255"/>
  <c r="E46" i="255"/>
  <c r="F37" i="255"/>
  <c r="F35" i="255"/>
  <c r="F36" i="255"/>
  <c r="F30" i="255"/>
  <c r="F45" i="255"/>
  <c r="E32" i="255"/>
  <c r="E39" i="255"/>
  <c r="E45" i="255"/>
  <c r="E29" i="255"/>
  <c r="E38" i="255"/>
  <c r="F27" i="255"/>
  <c r="F32" i="255"/>
  <c r="F33" i="255"/>
  <c r="E28" i="255"/>
  <c r="E35" i="255"/>
  <c r="E41" i="255"/>
  <c r="E44" i="255"/>
  <c r="E34" i="255"/>
  <c r="G34" i="255" s="1"/>
  <c r="D21" i="257"/>
  <c r="E26" i="257"/>
  <c r="G86" i="258"/>
  <c r="D27" i="256"/>
  <c r="D28" i="256" s="1"/>
  <c r="D29" i="256" s="1"/>
  <c r="D30" i="256" s="1"/>
  <c r="D31" i="256" s="1"/>
  <c r="D32" i="256" s="1"/>
  <c r="D33" i="256" s="1"/>
  <c r="D34" i="256" s="1"/>
  <c r="D35" i="256" s="1"/>
  <c r="D36" i="256" s="1"/>
  <c r="D37" i="256" s="1"/>
  <c r="D38" i="256" s="1"/>
  <c r="D39" i="256" s="1"/>
  <c r="D40" i="256" s="1"/>
  <c r="D41" i="256" s="1"/>
  <c r="D42" i="256" s="1"/>
  <c r="D43" i="256" s="1"/>
  <c r="D44" i="256" s="1"/>
  <c r="D45" i="256" s="1"/>
  <c r="D46" i="256" s="1"/>
  <c r="D47" i="256" s="1"/>
  <c r="D48" i="256" s="1"/>
  <c r="D49" i="256" s="1"/>
  <c r="D50" i="256" s="1"/>
  <c r="D51" i="256" s="1"/>
  <c r="F47" i="255"/>
  <c r="F42" i="255"/>
  <c r="F26" i="255"/>
  <c r="G26" i="255" s="1"/>
  <c r="F39" i="255"/>
  <c r="F41" i="255"/>
  <c r="E30" i="255"/>
  <c r="F43" i="255"/>
  <c r="F38" i="255"/>
  <c r="F40" i="255"/>
  <c r="G40" i="255" s="1"/>
  <c r="E42" i="255"/>
  <c r="D21" i="255"/>
  <c r="H24" i="255" s="1"/>
  <c r="D26" i="253"/>
  <c r="D27" i="253" s="1"/>
  <c r="D27" i="255"/>
  <c r="D28" i="255" s="1"/>
  <c r="D29" i="255" s="1"/>
  <c r="D30" i="255" s="1"/>
  <c r="D31" i="255" s="1"/>
  <c r="D32" i="255" s="1"/>
  <c r="D33" i="255" s="1"/>
  <c r="D34" i="255" s="1"/>
  <c r="D35" i="255" s="1"/>
  <c r="D36" i="255" s="1"/>
  <c r="D37" i="255" s="1"/>
  <c r="D38" i="255" s="1"/>
  <c r="D39" i="255" s="1"/>
  <c r="D40" i="255" s="1"/>
  <c r="D41" i="255" s="1"/>
  <c r="D42" i="255" s="1"/>
  <c r="D43" i="255" s="1"/>
  <c r="D44" i="255" s="1"/>
  <c r="D45" i="255" s="1"/>
  <c r="D46" i="255" s="1"/>
  <c r="D47" i="255" s="1"/>
  <c r="H27" i="253"/>
  <c r="F64" i="257" l="1"/>
  <c r="G63" i="257"/>
  <c r="G62" i="262"/>
  <c r="E64" i="257"/>
  <c r="G71" i="288"/>
  <c r="H71" i="288" s="1"/>
  <c r="E72" i="288"/>
  <c r="G70" i="286"/>
  <c r="H70" i="286" s="1"/>
  <c r="E71" i="286"/>
  <c r="E70" i="289"/>
  <c r="G69" i="289"/>
  <c r="H69" i="289" s="1"/>
  <c r="E70" i="287"/>
  <c r="G69" i="287"/>
  <c r="H69" i="287" s="1"/>
  <c r="G71" i="283"/>
  <c r="H71" i="283" s="1"/>
  <c r="E72" i="283"/>
  <c r="E72" i="282"/>
  <c r="G71" i="282"/>
  <c r="H71" i="282" s="1"/>
  <c r="E71" i="281"/>
  <c r="G70" i="281"/>
  <c r="H70" i="281" s="1"/>
  <c r="E73" i="280"/>
  <c r="G72" i="280"/>
  <c r="H72" i="280" s="1"/>
  <c r="E37" i="272"/>
  <c r="G36" i="272"/>
  <c r="H36" i="272" s="1"/>
  <c r="E50" i="275"/>
  <c r="G49" i="275"/>
  <c r="G49" i="269"/>
  <c r="E50" i="269"/>
  <c r="G34" i="269"/>
  <c r="H34" i="269" s="1"/>
  <c r="E35" i="269"/>
  <c r="E35" i="275"/>
  <c r="G34" i="275"/>
  <c r="H34" i="275" s="1"/>
  <c r="E36" i="276"/>
  <c r="G35" i="276"/>
  <c r="H35" i="276" s="1"/>
  <c r="G35" i="270"/>
  <c r="H35" i="270" s="1"/>
  <c r="E36" i="270"/>
  <c r="H28" i="256"/>
  <c r="H29" i="256" s="1"/>
  <c r="H30" i="256" s="1"/>
  <c r="H31" i="256" s="1"/>
  <c r="H32" i="256" s="1"/>
  <c r="H33" i="256" s="1"/>
  <c r="H34" i="256" s="1"/>
  <c r="H35" i="256" s="1"/>
  <c r="H36" i="256" s="1"/>
  <c r="H37" i="256" s="1"/>
  <c r="H38" i="256" s="1"/>
  <c r="H39" i="256" s="1"/>
  <c r="H40" i="256" s="1"/>
  <c r="H41" i="256" s="1"/>
  <c r="H42" i="256" s="1"/>
  <c r="H43" i="256" s="1"/>
  <c r="H44" i="256" s="1"/>
  <c r="H45" i="256" s="1"/>
  <c r="H46" i="256" s="1"/>
  <c r="H47" i="256" s="1"/>
  <c r="H48" i="256" s="1"/>
  <c r="H49" i="256" s="1"/>
  <c r="H50" i="256" s="1"/>
  <c r="H51" i="256" s="1"/>
  <c r="G41" i="257"/>
  <c r="G50" i="257"/>
  <c r="G28" i="255"/>
  <c r="G44" i="255"/>
  <c r="G49" i="257"/>
  <c r="G48" i="257"/>
  <c r="G58" i="257"/>
  <c r="G52" i="257"/>
  <c r="G54" i="257"/>
  <c r="G34" i="257"/>
  <c r="G42" i="257"/>
  <c r="G62" i="257"/>
  <c r="G38" i="257"/>
  <c r="G32" i="255"/>
  <c r="G41" i="255"/>
  <c r="G47" i="255"/>
  <c r="G37" i="255"/>
  <c r="F62" i="262"/>
  <c r="G29" i="255"/>
  <c r="G31" i="255"/>
  <c r="H23" i="262"/>
  <c r="H24" i="262" s="1"/>
  <c r="H25" i="262" s="1"/>
  <c r="H26" i="262" s="1"/>
  <c r="H27" i="262" s="1"/>
  <c r="H28" i="262" s="1"/>
  <c r="H29" i="262" s="1"/>
  <c r="H30" i="262" s="1"/>
  <c r="H31" i="262" s="1"/>
  <c r="H32" i="262" s="1"/>
  <c r="H33" i="262" s="1"/>
  <c r="H34" i="262" s="1"/>
  <c r="H35" i="262" s="1"/>
  <c r="H36" i="262" s="1"/>
  <c r="H37" i="262" s="1"/>
  <c r="H38" i="262" s="1"/>
  <c r="H39" i="262" s="1"/>
  <c r="H40" i="262" s="1"/>
  <c r="H41" i="262" s="1"/>
  <c r="H42" i="262" s="1"/>
  <c r="H43" i="262" s="1"/>
  <c r="H44" i="262" s="1"/>
  <c r="H45" i="262" s="1"/>
  <c r="H46" i="262" s="1"/>
  <c r="H47" i="262" s="1"/>
  <c r="H48" i="262" s="1"/>
  <c r="H49" i="262" s="1"/>
  <c r="H50" i="262" s="1"/>
  <c r="H51" i="262" s="1"/>
  <c r="H52" i="262" s="1"/>
  <c r="H53" i="262" s="1"/>
  <c r="H54" i="262" s="1"/>
  <c r="H55" i="262" s="1"/>
  <c r="H56" i="262" s="1"/>
  <c r="H57" i="262" s="1"/>
  <c r="H58" i="262" s="1"/>
  <c r="H59" i="262" s="1"/>
  <c r="H60" i="262" s="1"/>
  <c r="H61" i="262" s="1"/>
  <c r="H22" i="262"/>
  <c r="G56" i="257"/>
  <c r="G51" i="257"/>
  <c r="G32" i="257"/>
  <c r="G35" i="257"/>
  <c r="G36" i="257"/>
  <c r="G57" i="257"/>
  <c r="G40" i="257"/>
  <c r="G43" i="257"/>
  <c r="G60" i="257"/>
  <c r="G45" i="257"/>
  <c r="G27" i="257"/>
  <c r="G29" i="257"/>
  <c r="G28" i="257"/>
  <c r="G46" i="257"/>
  <c r="G53" i="257"/>
  <c r="G33" i="257"/>
  <c r="G37" i="257"/>
  <c r="G55" i="257"/>
  <c r="G52" i="256"/>
  <c r="G30" i="255"/>
  <c r="G35" i="255"/>
  <c r="G36" i="255"/>
  <c r="G33" i="255"/>
  <c r="G46" i="255"/>
  <c r="G42" i="255"/>
  <c r="G43" i="255"/>
  <c r="G39" i="255"/>
  <c r="G45" i="255"/>
  <c r="H25" i="255"/>
  <c r="H26" i="255" s="1"/>
  <c r="G38" i="255"/>
  <c r="G27" i="255"/>
  <c r="F50" i="261"/>
  <c r="G24" i="261"/>
  <c r="G50" i="261" s="1"/>
  <c r="H24" i="259"/>
  <c r="H25" i="259" s="1"/>
  <c r="E48" i="255"/>
  <c r="G59" i="257"/>
  <c r="G39" i="257"/>
  <c r="G47" i="257"/>
  <c r="G26" i="257"/>
  <c r="G31" i="257"/>
  <c r="G44" i="257"/>
  <c r="G30" i="257"/>
  <c r="G61" i="257"/>
  <c r="H24" i="257"/>
  <c r="H25" i="257"/>
  <c r="F48" i="255"/>
  <c r="G64" i="257" l="1"/>
  <c r="G71" i="286"/>
  <c r="H71" i="286" s="1"/>
  <c r="E72" i="286"/>
  <c r="G70" i="287"/>
  <c r="H70" i="287" s="1"/>
  <c r="E71" i="287"/>
  <c r="E73" i="288"/>
  <c r="G72" i="288"/>
  <c r="H72" i="288" s="1"/>
  <c r="G70" i="289"/>
  <c r="H70" i="289" s="1"/>
  <c r="E71" i="289"/>
  <c r="E73" i="283"/>
  <c r="G72" i="283"/>
  <c r="H72" i="283" s="1"/>
  <c r="E73" i="282"/>
  <c r="G72" i="282"/>
  <c r="H72" i="282" s="1"/>
  <c r="E72" i="281"/>
  <c r="G71" i="281"/>
  <c r="H71" i="281" s="1"/>
  <c r="E74" i="280"/>
  <c r="G73" i="280"/>
  <c r="H73" i="280" s="1"/>
  <c r="E36" i="275"/>
  <c r="G35" i="275"/>
  <c r="H35" i="275" s="1"/>
  <c r="E51" i="269"/>
  <c r="G50" i="269"/>
  <c r="G36" i="276"/>
  <c r="H36" i="276" s="1"/>
  <c r="E37" i="276"/>
  <c r="G35" i="269"/>
  <c r="H35" i="269" s="1"/>
  <c r="E36" i="269"/>
  <c r="G37" i="272"/>
  <c r="H37" i="272" s="1"/>
  <c r="E38" i="272"/>
  <c r="E37" i="270"/>
  <c r="G36" i="270"/>
  <c r="H36" i="270" s="1"/>
  <c r="E51" i="275"/>
  <c r="G50" i="275"/>
  <c r="H26" i="257"/>
  <c r="H27" i="257" s="1"/>
  <c r="H28" i="257" s="1"/>
  <c r="H29" i="257" s="1"/>
  <c r="H30" i="257" s="1"/>
  <c r="H31" i="257" s="1"/>
  <c r="H32" i="257" s="1"/>
  <c r="H33" i="257" s="1"/>
  <c r="H34" i="257" s="1"/>
  <c r="H35" i="257" s="1"/>
  <c r="H36" i="257" s="1"/>
  <c r="H37" i="257" s="1"/>
  <c r="H38" i="257" s="1"/>
  <c r="H39" i="257" s="1"/>
  <c r="H40" i="257" s="1"/>
  <c r="H41" i="257" s="1"/>
  <c r="H42" i="257" s="1"/>
  <c r="H43" i="257" s="1"/>
  <c r="H44" i="257" s="1"/>
  <c r="H45" i="257" s="1"/>
  <c r="H46" i="257" s="1"/>
  <c r="H47" i="257" s="1"/>
  <c r="H48" i="257" s="1"/>
  <c r="H49" i="257" s="1"/>
  <c r="H50" i="257" s="1"/>
  <c r="H51" i="257" s="1"/>
  <c r="H52" i="257" s="1"/>
  <c r="H53" i="257" s="1"/>
  <c r="H54" i="257" s="1"/>
  <c r="H55" i="257" s="1"/>
  <c r="H56" i="257" s="1"/>
  <c r="H57" i="257" s="1"/>
  <c r="H58" i="257" s="1"/>
  <c r="H59" i="257" s="1"/>
  <c r="H60" i="257" s="1"/>
  <c r="H61" i="257" s="1"/>
  <c r="H62" i="257" s="1"/>
  <c r="H63" i="257" s="1"/>
  <c r="H27" i="255"/>
  <c r="H28" i="255" s="1"/>
  <c r="H29" i="255" s="1"/>
  <c r="H30" i="255" s="1"/>
  <c r="H31" i="255" s="1"/>
  <c r="H32" i="255" s="1"/>
  <c r="H33" i="255" s="1"/>
  <c r="H34" i="255" s="1"/>
  <c r="H35" i="255" s="1"/>
  <c r="H36" i="255" s="1"/>
  <c r="H37" i="255" s="1"/>
  <c r="H38" i="255" s="1"/>
  <c r="H39" i="255" s="1"/>
  <c r="H40" i="255" s="1"/>
  <c r="H41" i="255" s="1"/>
  <c r="H42" i="255" s="1"/>
  <c r="H43" i="255" s="1"/>
  <c r="H44" i="255" s="1"/>
  <c r="H45" i="255" s="1"/>
  <c r="H46" i="255" s="1"/>
  <c r="H47" i="255" s="1"/>
  <c r="G48" i="255"/>
  <c r="H24" i="261"/>
  <c r="H25" i="261" s="1"/>
  <c r="H26" i="261" s="1"/>
  <c r="H27" i="261" s="1"/>
  <c r="H28" i="261" s="1"/>
  <c r="H29" i="261" s="1"/>
  <c r="H30" i="261" s="1"/>
  <c r="H31" i="261" s="1"/>
  <c r="H32" i="261" s="1"/>
  <c r="H33" i="261" s="1"/>
  <c r="H34" i="261" s="1"/>
  <c r="H35" i="261" s="1"/>
  <c r="H36" i="261" s="1"/>
  <c r="H37" i="261" s="1"/>
  <c r="H38" i="261" s="1"/>
  <c r="H39" i="261" s="1"/>
  <c r="H40" i="261" s="1"/>
  <c r="H41" i="261" s="1"/>
  <c r="H42" i="261" s="1"/>
  <c r="H43" i="261" s="1"/>
  <c r="H44" i="261" s="1"/>
  <c r="H45" i="261" s="1"/>
  <c r="H46" i="261" s="1"/>
  <c r="H47" i="261" s="1"/>
  <c r="H48" i="261" s="1"/>
  <c r="H49" i="261" s="1"/>
  <c r="G71" i="289" l="1"/>
  <c r="H71" i="289" s="1"/>
  <c r="E72" i="289"/>
  <c r="G71" i="287"/>
  <c r="H71" i="287" s="1"/>
  <c r="E72" i="287"/>
  <c r="E73" i="286"/>
  <c r="G72" i="286"/>
  <c r="H72" i="286" s="1"/>
  <c r="G73" i="288"/>
  <c r="H73" i="288" s="1"/>
  <c r="E74" i="288"/>
  <c r="E74" i="283"/>
  <c r="G73" i="283"/>
  <c r="H73" i="283" s="1"/>
  <c r="E74" i="282"/>
  <c r="G73" i="282"/>
  <c r="H73" i="282" s="1"/>
  <c r="E73" i="281"/>
  <c r="G72" i="281"/>
  <c r="H72" i="281" s="1"/>
  <c r="E75" i="280"/>
  <c r="G74" i="280"/>
  <c r="H74" i="280" s="1"/>
  <c r="G37" i="270"/>
  <c r="H37" i="270" s="1"/>
  <c r="E38" i="270"/>
  <c r="G51" i="269"/>
  <c r="E52" i="269"/>
  <c r="E37" i="269"/>
  <c r="G36" i="269"/>
  <c r="H36" i="269" s="1"/>
  <c r="G38" i="272"/>
  <c r="H38" i="272" s="1"/>
  <c r="E39" i="272"/>
  <c r="E38" i="276"/>
  <c r="G37" i="276"/>
  <c r="H37" i="276" s="1"/>
  <c r="G51" i="275"/>
  <c r="E52" i="275"/>
  <c r="E37" i="275"/>
  <c r="G36" i="275"/>
  <c r="H36" i="275" s="1"/>
  <c r="D23" i="262"/>
  <c r="D24" i="262" s="1"/>
  <c r="D25" i="262" s="1"/>
  <c r="D26" i="262" s="1"/>
  <c r="D27" i="262" s="1"/>
  <c r="D28" i="262" s="1"/>
  <c r="D29" i="262" s="1"/>
  <c r="D30" i="262" s="1"/>
  <c r="D31" i="262" s="1"/>
  <c r="D32" i="262" s="1"/>
  <c r="D33" i="262" s="1"/>
  <c r="D34" i="262" s="1"/>
  <c r="D35" i="262" s="1"/>
  <c r="D36" i="262" s="1"/>
  <c r="D37" i="262" s="1"/>
  <c r="D38" i="262" s="1"/>
  <c r="D39" i="262" s="1"/>
  <c r="D40" i="262" s="1"/>
  <c r="D41" i="262" s="1"/>
  <c r="D42" i="262" s="1"/>
  <c r="D43" i="262" s="1"/>
  <c r="D44" i="262" s="1"/>
  <c r="D45" i="262" s="1"/>
  <c r="D46" i="262" s="1"/>
  <c r="D47" i="262" s="1"/>
  <c r="D48" i="262" s="1"/>
  <c r="C2" i="240"/>
  <c r="C2" i="247"/>
  <c r="C2" i="251"/>
  <c r="C2" i="249"/>
  <c r="C2" i="244"/>
  <c r="C2" i="229"/>
  <c r="C2" i="239"/>
  <c r="C2" i="246"/>
  <c r="C2" i="250"/>
  <c r="C2" i="248"/>
  <c r="C2" i="245"/>
  <c r="C2" i="236"/>
  <c r="D14" i="229"/>
  <c r="C33" i="4"/>
  <c r="E8" i="252"/>
  <c r="E9" i="252"/>
  <c r="E16" i="252"/>
  <c r="F16" i="252"/>
  <c r="E75" i="288" l="1"/>
  <c r="G74" i="288"/>
  <c r="H74" i="288" s="1"/>
  <c r="E73" i="287"/>
  <c r="G72" i="287"/>
  <c r="H72" i="287" s="1"/>
  <c r="E73" i="289"/>
  <c r="G72" i="289"/>
  <c r="H72" i="289" s="1"/>
  <c r="E74" i="286"/>
  <c r="G73" i="286"/>
  <c r="H73" i="286" s="1"/>
  <c r="E75" i="283"/>
  <c r="G74" i="283"/>
  <c r="H74" i="283" s="1"/>
  <c r="E75" i="282"/>
  <c r="G74" i="282"/>
  <c r="H74" i="282" s="1"/>
  <c r="G73" i="281"/>
  <c r="H73" i="281" s="1"/>
  <c r="E74" i="281"/>
  <c r="E76" i="280"/>
  <c r="G75" i="280"/>
  <c r="H75" i="280" s="1"/>
  <c r="E39" i="270"/>
  <c r="G38" i="270"/>
  <c r="H38" i="270" s="1"/>
  <c r="E38" i="275"/>
  <c r="G37" i="275"/>
  <c r="H37" i="275" s="1"/>
  <c r="G38" i="276"/>
  <c r="H38" i="276" s="1"/>
  <c r="E39" i="276"/>
  <c r="G37" i="269"/>
  <c r="H37" i="269" s="1"/>
  <c r="E38" i="269"/>
  <c r="E53" i="275"/>
  <c r="G52" i="275"/>
  <c r="G39" i="272"/>
  <c r="H39" i="272" s="1"/>
  <c r="E40" i="272"/>
  <c r="E53" i="269"/>
  <c r="G52" i="269"/>
  <c r="D49" i="262"/>
  <c r="D50" i="262" s="1"/>
  <c r="D51" i="262" s="1"/>
  <c r="D52" i="262" s="1"/>
  <c r="D53" i="262" s="1"/>
  <c r="D54" i="262" s="1"/>
  <c r="D55" i="262" s="1"/>
  <c r="D56" i="262" s="1"/>
  <c r="D57" i="262" s="1"/>
  <c r="D58" i="262" s="1"/>
  <c r="D59" i="262" s="1"/>
  <c r="D60" i="262" s="1"/>
  <c r="D61" i="262"/>
  <c r="D23" i="260"/>
  <c r="D24" i="260" s="1"/>
  <c r="D25" i="260" s="1"/>
  <c r="D26" i="260" s="1"/>
  <c r="D27" i="260" s="1"/>
  <c r="D28" i="260" s="1"/>
  <c r="D29" i="260" s="1"/>
  <c r="D30" i="260" s="1"/>
  <c r="D31" i="260" s="1"/>
  <c r="D32" i="260" s="1"/>
  <c r="D33" i="260" s="1"/>
  <c r="D34" i="260" s="1"/>
  <c r="D35" i="260" s="1"/>
  <c r="D36" i="260" s="1"/>
  <c r="D37" i="260" s="1"/>
  <c r="D38" i="260" s="1"/>
  <c r="D39" i="260" s="1"/>
  <c r="D40" i="260" s="1"/>
  <c r="D41" i="260" s="1"/>
  <c r="D42" i="260" s="1"/>
  <c r="D43" i="260" s="1"/>
  <c r="D44" i="260" s="1"/>
  <c r="D45" i="260" s="1"/>
  <c r="D23" i="261"/>
  <c r="D24" i="261" s="1"/>
  <c r="D25" i="261" s="1"/>
  <c r="D26" i="261" s="1"/>
  <c r="D27" i="261" s="1"/>
  <c r="D28" i="261" s="1"/>
  <c r="D29" i="261" s="1"/>
  <c r="D30" i="261" s="1"/>
  <c r="D31" i="261" s="1"/>
  <c r="D32" i="261" s="1"/>
  <c r="D33" i="261" s="1"/>
  <c r="D34" i="261" s="1"/>
  <c r="D35" i="261" s="1"/>
  <c r="D36" i="261" s="1"/>
  <c r="D37" i="261" s="1"/>
  <c r="D38" i="261" s="1"/>
  <c r="D39" i="261" s="1"/>
  <c r="D40" i="261" s="1"/>
  <c r="D41" i="261" s="1"/>
  <c r="D42" i="261" s="1"/>
  <c r="D43" i="261" s="1"/>
  <c r="D44" i="261" s="1"/>
  <c r="D45" i="261" s="1"/>
  <c r="D46" i="261" s="1"/>
  <c r="D47" i="261" s="1"/>
  <c r="D48" i="261" s="1"/>
  <c r="D49" i="261" s="1"/>
  <c r="D25" i="257"/>
  <c r="D26" i="257" s="1"/>
  <c r="D27" i="257" s="1"/>
  <c r="D28" i="257" s="1"/>
  <c r="D29" i="257" s="1"/>
  <c r="D30" i="257" s="1"/>
  <c r="D31" i="257" s="1"/>
  <c r="D32" i="257" s="1"/>
  <c r="D33" i="257" s="1"/>
  <c r="D34" i="257" s="1"/>
  <c r="D35" i="257" s="1"/>
  <c r="D36" i="257" s="1"/>
  <c r="D37" i="257" s="1"/>
  <c r="D38" i="257" s="1"/>
  <c r="D39" i="257" s="1"/>
  <c r="D40" i="257" s="1"/>
  <c r="D41" i="257" s="1"/>
  <c r="D42" i="257" s="1"/>
  <c r="D43" i="257" s="1"/>
  <c r="D44" i="257" s="1"/>
  <c r="D45" i="257" s="1"/>
  <c r="D46" i="257" s="1"/>
  <c r="D47" i="257" s="1"/>
  <c r="D48" i="257" s="1"/>
  <c r="D49" i="257" s="1"/>
  <c r="D50" i="257" s="1"/>
  <c r="D51" i="257" s="1"/>
  <c r="D52" i="257" s="1"/>
  <c r="D53" i="257" s="1"/>
  <c r="D54" i="257" s="1"/>
  <c r="D55" i="257" s="1"/>
  <c r="D56" i="257" s="1"/>
  <c r="D57" i="257" s="1"/>
  <c r="D58" i="257" s="1"/>
  <c r="D59" i="257" s="1"/>
  <c r="D60" i="257" s="1"/>
  <c r="D61" i="257" s="1"/>
  <c r="D62" i="257" s="1"/>
  <c r="D63" i="257" s="1"/>
  <c r="D23" i="259"/>
  <c r="D24" i="259" s="1"/>
  <c r="D25" i="259" s="1"/>
  <c r="C10" i="247"/>
  <c r="C10" i="236"/>
  <c r="E75" i="286" l="1"/>
  <c r="G74" i="286"/>
  <c r="H74" i="286" s="1"/>
  <c r="E74" i="287"/>
  <c r="G73" i="287"/>
  <c r="H73" i="287" s="1"/>
  <c r="E74" i="289"/>
  <c r="G73" i="289"/>
  <c r="H73" i="289" s="1"/>
  <c r="E76" i="288"/>
  <c r="G75" i="288"/>
  <c r="H75" i="288" s="1"/>
  <c r="G75" i="283"/>
  <c r="H75" i="283" s="1"/>
  <c r="E76" i="283"/>
  <c r="E76" i="282"/>
  <c r="G75" i="282"/>
  <c r="H75" i="282" s="1"/>
  <c r="E75" i="281"/>
  <c r="G74" i="281"/>
  <c r="H74" i="281" s="1"/>
  <c r="E77" i="280"/>
  <c r="G76" i="280"/>
  <c r="H76" i="280" s="1"/>
  <c r="G38" i="275"/>
  <c r="H38" i="275" s="1"/>
  <c r="E39" i="275"/>
  <c r="G39" i="275" s="1"/>
  <c r="E40" i="276"/>
  <c r="G39" i="276"/>
  <c r="H39" i="276" s="1"/>
  <c r="G53" i="269"/>
  <c r="E54" i="269"/>
  <c r="E54" i="275"/>
  <c r="G53" i="275"/>
  <c r="E40" i="270"/>
  <c r="G39" i="270"/>
  <c r="H39" i="270" s="1"/>
  <c r="G40" i="272"/>
  <c r="H40" i="272" s="1"/>
  <c r="E41" i="272"/>
  <c r="E39" i="269"/>
  <c r="G39" i="269" s="1"/>
  <c r="G38" i="269"/>
  <c r="H38" i="269" s="1"/>
  <c r="C10" i="249"/>
  <c r="E76" i="286" l="1"/>
  <c r="G75" i="286"/>
  <c r="H75" i="286" s="1"/>
  <c r="E77" i="288"/>
  <c r="G76" i="288"/>
  <c r="H76" i="288" s="1"/>
  <c r="E75" i="287"/>
  <c r="G74" i="287"/>
  <c r="H74" i="287" s="1"/>
  <c r="G74" i="289"/>
  <c r="H74" i="289" s="1"/>
  <c r="E75" i="289"/>
  <c r="E77" i="283"/>
  <c r="G76" i="283"/>
  <c r="H76" i="283" s="1"/>
  <c r="E77" i="282"/>
  <c r="G76" i="282"/>
  <c r="H76" i="282" s="1"/>
  <c r="E76" i="281"/>
  <c r="G75" i="281"/>
  <c r="H75" i="281" s="1"/>
  <c r="E78" i="280"/>
  <c r="G77" i="280"/>
  <c r="H77" i="280" s="1"/>
  <c r="H39" i="269"/>
  <c r="H40" i="269" s="1"/>
  <c r="H41" i="269" s="1"/>
  <c r="H42" i="269" s="1"/>
  <c r="H43" i="269" s="1"/>
  <c r="H44" i="269" s="1"/>
  <c r="H45" i="269" s="1"/>
  <c r="H46" i="269" s="1"/>
  <c r="H47" i="269" s="1"/>
  <c r="H48" i="269" s="1"/>
  <c r="H49" i="269" s="1"/>
  <c r="H50" i="269" s="1"/>
  <c r="H51" i="269" s="1"/>
  <c r="H52" i="269" s="1"/>
  <c r="H39" i="275"/>
  <c r="H40" i="275" s="1"/>
  <c r="H41" i="275" s="1"/>
  <c r="H42" i="275" s="1"/>
  <c r="H43" i="275" s="1"/>
  <c r="H44" i="275" s="1"/>
  <c r="H45" i="275" s="1"/>
  <c r="H46" i="275" s="1"/>
  <c r="H47" i="275" s="1"/>
  <c r="H48" i="275" s="1"/>
  <c r="H49" i="275" s="1"/>
  <c r="H50" i="275" s="1"/>
  <c r="H51" i="275" s="1"/>
  <c r="H52" i="275" s="1"/>
  <c r="H53" i="275" s="1"/>
  <c r="G41" i="272"/>
  <c r="H41" i="272" s="1"/>
  <c r="E42" i="272"/>
  <c r="E55" i="275"/>
  <c r="G54" i="275"/>
  <c r="G40" i="276"/>
  <c r="H40" i="276" s="1"/>
  <c r="E41" i="276"/>
  <c r="E55" i="269"/>
  <c r="G54" i="269"/>
  <c r="E41" i="270"/>
  <c r="G40" i="270"/>
  <c r="H40" i="270" s="1"/>
  <c r="H53" i="269"/>
  <c r="G33" i="243"/>
  <c r="G32" i="243"/>
  <c r="G31" i="243"/>
  <c r="G30" i="243"/>
  <c r="G28" i="243"/>
  <c r="C35" i="4" s="1"/>
  <c r="G26" i="243"/>
  <c r="G25" i="243"/>
  <c r="G24" i="243"/>
  <c r="G22" i="243"/>
  <c r="G21" i="243"/>
  <c r="G20" i="243"/>
  <c r="G19" i="243"/>
  <c r="G18" i="243"/>
  <c r="F15" i="243"/>
  <c r="G15" i="243"/>
  <c r="G14" i="243"/>
  <c r="G13" i="243"/>
  <c r="G12" i="243"/>
  <c r="G11" i="243"/>
  <c r="E77" i="286" l="1"/>
  <c r="G76" i="286"/>
  <c r="H76" i="286" s="1"/>
  <c r="E76" i="289"/>
  <c r="G75" i="289"/>
  <c r="H75" i="289" s="1"/>
  <c r="E78" i="288"/>
  <c r="G77" i="288"/>
  <c r="H77" i="288" s="1"/>
  <c r="E76" i="287"/>
  <c r="G75" i="287"/>
  <c r="H75" i="287" s="1"/>
  <c r="E78" i="283"/>
  <c r="G77" i="283"/>
  <c r="H77" i="283" s="1"/>
  <c r="E78" i="282"/>
  <c r="G77" i="282"/>
  <c r="H77" i="282" s="1"/>
  <c r="E77" i="281"/>
  <c r="G76" i="281"/>
  <c r="H76" i="281" s="1"/>
  <c r="E79" i="280"/>
  <c r="G78" i="280"/>
  <c r="H78" i="280" s="1"/>
  <c r="H54" i="275"/>
  <c r="H54" i="269"/>
  <c r="E56" i="269"/>
  <c r="G55" i="269"/>
  <c r="H55" i="269" s="1"/>
  <c r="E56" i="275"/>
  <c r="G55" i="275"/>
  <c r="E42" i="276"/>
  <c r="G41" i="276"/>
  <c r="H41" i="276" s="1"/>
  <c r="G41" i="270"/>
  <c r="H41" i="270" s="1"/>
  <c r="E42" i="270"/>
  <c r="G42" i="272"/>
  <c r="H42" i="272" s="1"/>
  <c r="E43" i="272"/>
  <c r="C9" i="236"/>
  <c r="C10" i="251"/>
  <c r="A24" i="251"/>
  <c r="A25" i="251" s="1"/>
  <c r="A26" i="251" s="1"/>
  <c r="A27" i="251" s="1"/>
  <c r="A28" i="251" s="1"/>
  <c r="A29" i="251" s="1"/>
  <c r="A30" i="251" s="1"/>
  <c r="A31" i="251" s="1"/>
  <c r="A32" i="251" s="1"/>
  <c r="A33" i="251" s="1"/>
  <c r="A34" i="251" s="1"/>
  <c r="A35" i="251" s="1"/>
  <c r="A36" i="251" s="1"/>
  <c r="A37" i="251" s="1"/>
  <c r="A38" i="251" s="1"/>
  <c r="A39" i="251" s="1"/>
  <c r="A40" i="251" s="1"/>
  <c r="A41" i="251" s="1"/>
  <c r="A42" i="251" s="1"/>
  <c r="A43" i="251" s="1"/>
  <c r="A44" i="251" s="1"/>
  <c r="A45" i="251" s="1"/>
  <c r="A46" i="251" s="1"/>
  <c r="A47" i="251" s="1"/>
  <c r="A48" i="251" s="1"/>
  <c r="A49" i="251" s="1"/>
  <c r="A50" i="251" s="1"/>
  <c r="C6" i="251"/>
  <c r="C5" i="251"/>
  <c r="C10" i="250"/>
  <c r="A26" i="250"/>
  <c r="C6" i="250"/>
  <c r="C5" i="250"/>
  <c r="A24" i="249"/>
  <c r="A25" i="249" s="1"/>
  <c r="A26" i="249" s="1"/>
  <c r="A27" i="249" s="1"/>
  <c r="A28" i="249" s="1"/>
  <c r="A29" i="249" s="1"/>
  <c r="A30" i="249" s="1"/>
  <c r="A31" i="249" s="1"/>
  <c r="A32" i="249" s="1"/>
  <c r="A33" i="249" s="1"/>
  <c r="A34" i="249" s="1"/>
  <c r="A35" i="249" s="1"/>
  <c r="A36" i="249" s="1"/>
  <c r="A37" i="249" s="1"/>
  <c r="A38" i="249" s="1"/>
  <c r="A39" i="249" s="1"/>
  <c r="A40" i="249" s="1"/>
  <c r="A41" i="249" s="1"/>
  <c r="A42" i="249" s="1"/>
  <c r="A43" i="249" s="1"/>
  <c r="A44" i="249" s="1"/>
  <c r="A45" i="249" s="1"/>
  <c r="A46" i="249" s="1"/>
  <c r="A47" i="249" s="1"/>
  <c r="A48" i="249" s="1"/>
  <c r="A49" i="249" s="1"/>
  <c r="A50" i="249" s="1"/>
  <c r="A51" i="249" s="1"/>
  <c r="A52" i="249" s="1"/>
  <c r="A53" i="249" s="1"/>
  <c r="A54" i="249" s="1"/>
  <c r="A55" i="249" s="1"/>
  <c r="A56" i="249" s="1"/>
  <c r="A57" i="249" s="1"/>
  <c r="A58" i="249" s="1"/>
  <c r="A59" i="249" s="1"/>
  <c r="A60" i="249" s="1"/>
  <c r="A61" i="249" s="1"/>
  <c r="A62" i="249" s="1"/>
  <c r="A63" i="249" s="1"/>
  <c r="A64" i="249" s="1"/>
  <c r="A65" i="249" s="1"/>
  <c r="A66" i="249" s="1"/>
  <c r="A67" i="249" s="1"/>
  <c r="A68" i="249" s="1"/>
  <c r="A69" i="249" s="1"/>
  <c r="A70" i="249" s="1"/>
  <c r="A71" i="249" s="1"/>
  <c r="A72" i="249" s="1"/>
  <c r="A73" i="249" s="1"/>
  <c r="A74" i="249" s="1"/>
  <c r="A75" i="249" s="1"/>
  <c r="A76" i="249" s="1"/>
  <c r="A77" i="249" s="1"/>
  <c r="A78" i="249" s="1"/>
  <c r="A79" i="249" s="1"/>
  <c r="A80" i="249" s="1"/>
  <c r="A81" i="249" s="1"/>
  <c r="A82" i="249" s="1"/>
  <c r="A83" i="249" s="1"/>
  <c r="A84" i="249" s="1"/>
  <c r="C8" i="248"/>
  <c r="C6" i="249"/>
  <c r="C5" i="249"/>
  <c r="C10" i="244"/>
  <c r="C10" i="248"/>
  <c r="A26" i="248"/>
  <c r="A27" i="248" s="1"/>
  <c r="A28" i="248" s="1"/>
  <c r="A29" i="248" s="1"/>
  <c r="A30" i="248" s="1"/>
  <c r="A31" i="248" s="1"/>
  <c r="A32" i="248" s="1"/>
  <c r="A33" i="248" s="1"/>
  <c r="A34" i="248" s="1"/>
  <c r="A35" i="248" s="1"/>
  <c r="A36" i="248" s="1"/>
  <c r="A37" i="248" s="1"/>
  <c r="A38" i="248" s="1"/>
  <c r="A39" i="248" s="1"/>
  <c r="A40" i="248" s="1"/>
  <c r="A41" i="248" s="1"/>
  <c r="A42" i="248" s="1"/>
  <c r="A43" i="248" s="1"/>
  <c r="A44" i="248" s="1"/>
  <c r="A45" i="248" s="1"/>
  <c r="A46" i="248" s="1"/>
  <c r="A47" i="248" s="1"/>
  <c r="A48" i="248" s="1"/>
  <c r="A49" i="248" s="1"/>
  <c r="A50" i="248" s="1"/>
  <c r="A51" i="248" s="1"/>
  <c r="A52" i="248" s="1"/>
  <c r="A53" i="248" s="1"/>
  <c r="A54" i="248" s="1"/>
  <c r="A55" i="248" s="1"/>
  <c r="A56" i="248" s="1"/>
  <c r="A57" i="248" s="1"/>
  <c r="A58" i="248" s="1"/>
  <c r="A59" i="248" s="1"/>
  <c r="A60" i="248" s="1"/>
  <c r="A61" i="248" s="1"/>
  <c r="A62" i="248" s="1"/>
  <c r="A63" i="248" s="1"/>
  <c r="A64" i="248" s="1"/>
  <c r="A65" i="248" s="1"/>
  <c r="A66" i="248" s="1"/>
  <c r="A67" i="248" s="1"/>
  <c r="A68" i="248" s="1"/>
  <c r="A69" i="248" s="1"/>
  <c r="A70" i="248" s="1"/>
  <c r="A71" i="248" s="1"/>
  <c r="A72" i="248" s="1"/>
  <c r="A73" i="248" s="1"/>
  <c r="A74" i="248" s="1"/>
  <c r="A75" i="248" s="1"/>
  <c r="A76" i="248" s="1"/>
  <c r="A77" i="248" s="1"/>
  <c r="A78" i="248" s="1"/>
  <c r="A79" i="248" s="1"/>
  <c r="A80" i="248" s="1"/>
  <c r="A81" i="248" s="1"/>
  <c r="A82" i="248" s="1"/>
  <c r="A83" i="248" s="1"/>
  <c r="A84" i="248" s="1"/>
  <c r="A85" i="248" s="1"/>
  <c r="A86" i="248" s="1"/>
  <c r="C6" i="248"/>
  <c r="C5" i="248"/>
  <c r="C10" i="245"/>
  <c r="F20" i="243"/>
  <c r="B61" i="247"/>
  <c r="C6" i="247"/>
  <c r="C5" i="247"/>
  <c r="B63" i="246"/>
  <c r="A27" i="246"/>
  <c r="A28" i="246" s="1"/>
  <c r="A29" i="246" s="1"/>
  <c r="A30" i="246" s="1"/>
  <c r="A31" i="246" s="1"/>
  <c r="A32" i="246" s="1"/>
  <c r="A33" i="246" s="1"/>
  <c r="A34" i="246" s="1"/>
  <c r="A35" i="246" s="1"/>
  <c r="A36" i="246" s="1"/>
  <c r="A37" i="246" s="1"/>
  <c r="A38" i="246" s="1"/>
  <c r="A39" i="246" s="1"/>
  <c r="A40" i="246" s="1"/>
  <c r="A41" i="246" s="1"/>
  <c r="A42" i="246" s="1"/>
  <c r="A43" i="246" s="1"/>
  <c r="A44" i="246" s="1"/>
  <c r="A45" i="246" s="1"/>
  <c r="A46" i="246" s="1"/>
  <c r="A47" i="246" s="1"/>
  <c r="A48" i="246" s="1"/>
  <c r="A49" i="246" s="1"/>
  <c r="A50" i="246" s="1"/>
  <c r="A51" i="246" s="1"/>
  <c r="A52" i="246" s="1"/>
  <c r="A53" i="246" s="1"/>
  <c r="A54" i="246" s="1"/>
  <c r="A55" i="246" s="1"/>
  <c r="A56" i="246" s="1"/>
  <c r="A57" i="246" s="1"/>
  <c r="A58" i="246" s="1"/>
  <c r="A59" i="246" s="1"/>
  <c r="A60" i="246" s="1"/>
  <c r="A61" i="246" s="1"/>
  <c r="A62" i="246" s="1"/>
  <c r="A63" i="246" s="1"/>
  <c r="C10" i="246"/>
  <c r="C6" i="246"/>
  <c r="C5" i="246"/>
  <c r="F28" i="243"/>
  <c r="A26" i="245"/>
  <c r="C6" i="245"/>
  <c r="C5" i="245"/>
  <c r="A24" i="244"/>
  <c r="A25" i="244" s="1"/>
  <c r="A26" i="244" s="1"/>
  <c r="A27" i="244" s="1"/>
  <c r="A28" i="244" s="1"/>
  <c r="A29" i="244" s="1"/>
  <c r="A30" i="244" s="1"/>
  <c r="A31" i="244" s="1"/>
  <c r="A32" i="244" s="1"/>
  <c r="A33" i="244" s="1"/>
  <c r="A34" i="244" s="1"/>
  <c r="A35" i="244" s="1"/>
  <c r="A36" i="244" s="1"/>
  <c r="A37" i="244" s="1"/>
  <c r="A38" i="244" s="1"/>
  <c r="A39" i="244" s="1"/>
  <c r="A40" i="244" s="1"/>
  <c r="A41" i="244" s="1"/>
  <c r="A42" i="244" s="1"/>
  <c r="A43" i="244" s="1"/>
  <c r="A44" i="244" s="1"/>
  <c r="A45" i="244" s="1"/>
  <c r="A46" i="244" s="1"/>
  <c r="A47" i="244" s="1"/>
  <c r="A48" i="244" s="1"/>
  <c r="A49" i="244" s="1"/>
  <c r="A50" i="244" s="1"/>
  <c r="A51" i="244" s="1"/>
  <c r="A52" i="244" s="1"/>
  <c r="A53" i="244" s="1"/>
  <c r="A54" i="244" s="1"/>
  <c r="A55" i="244" s="1"/>
  <c r="A56" i="244" s="1"/>
  <c r="A57" i="244" s="1"/>
  <c r="A58" i="244" s="1"/>
  <c r="A59" i="244" s="1"/>
  <c r="A60" i="244" s="1"/>
  <c r="A61" i="244" s="1"/>
  <c r="A62" i="244" s="1"/>
  <c r="A63" i="244" s="1"/>
  <c r="A64" i="244" s="1"/>
  <c r="A65" i="244" s="1"/>
  <c r="A66" i="244" s="1"/>
  <c r="A67" i="244" s="1"/>
  <c r="A68" i="244" s="1"/>
  <c r="A69" i="244" s="1"/>
  <c r="A70" i="244" s="1"/>
  <c r="A71" i="244" s="1"/>
  <c r="A72" i="244" s="1"/>
  <c r="A73" i="244" s="1"/>
  <c r="A74" i="244" s="1"/>
  <c r="A75" i="244" s="1"/>
  <c r="A76" i="244" s="1"/>
  <c r="A77" i="244" s="1"/>
  <c r="A78" i="244" s="1"/>
  <c r="A79" i="244" s="1"/>
  <c r="A80" i="244" s="1"/>
  <c r="A81" i="244" s="1"/>
  <c r="A82" i="244" s="1"/>
  <c r="A83" i="244" s="1"/>
  <c r="A84" i="244" s="1"/>
  <c r="C6" i="244"/>
  <c r="C5" i="244"/>
  <c r="A26" i="240"/>
  <c r="A27" i="240" s="1"/>
  <c r="A28" i="240" s="1"/>
  <c r="A29" i="240" s="1"/>
  <c r="A30" i="240" s="1"/>
  <c r="A31" i="240" s="1"/>
  <c r="A32" i="240" s="1"/>
  <c r="A33" i="240" s="1"/>
  <c r="A34" i="240" s="1"/>
  <c r="A35" i="240" s="1"/>
  <c r="A36" i="240" s="1"/>
  <c r="A37" i="240" s="1"/>
  <c r="A38" i="240" s="1"/>
  <c r="A39" i="240" s="1"/>
  <c r="A40" i="240" s="1"/>
  <c r="A41" i="240" s="1"/>
  <c r="A42" i="240" s="1"/>
  <c r="A43" i="240" s="1"/>
  <c r="A44" i="240" s="1"/>
  <c r="A45" i="240" s="1"/>
  <c r="A46" i="240" s="1"/>
  <c r="A47" i="240" s="1"/>
  <c r="A48" i="240" s="1"/>
  <c r="A49" i="240" s="1"/>
  <c r="A50" i="240" s="1"/>
  <c r="A51" i="240" s="1"/>
  <c r="A52" i="240" s="1"/>
  <c r="A53" i="240" s="1"/>
  <c r="A54" i="240" s="1"/>
  <c r="A55" i="240" s="1"/>
  <c r="A56" i="240" s="1"/>
  <c r="A57" i="240" s="1"/>
  <c r="A58" i="240" s="1"/>
  <c r="A59" i="240" s="1"/>
  <c r="A60" i="240" s="1"/>
  <c r="A61" i="240" s="1"/>
  <c r="A62" i="240" s="1"/>
  <c r="A63" i="240" s="1"/>
  <c r="A64" i="240" s="1"/>
  <c r="A65" i="240" s="1"/>
  <c r="A66" i="240" s="1"/>
  <c r="A67" i="240" s="1"/>
  <c r="A68" i="240" s="1"/>
  <c r="A69" i="240" s="1"/>
  <c r="A70" i="240" s="1"/>
  <c r="A71" i="240" s="1"/>
  <c r="A72" i="240" s="1"/>
  <c r="A73" i="240" s="1"/>
  <c r="A74" i="240" s="1"/>
  <c r="A75" i="240" s="1"/>
  <c r="A76" i="240" s="1"/>
  <c r="A77" i="240" s="1"/>
  <c r="A78" i="240" s="1"/>
  <c r="A79" i="240" s="1"/>
  <c r="A80" i="240" s="1"/>
  <c r="A81" i="240" s="1"/>
  <c r="A82" i="240" s="1"/>
  <c r="A83" i="240" s="1"/>
  <c r="A84" i="240" s="1"/>
  <c r="A28" i="239"/>
  <c r="A29" i="239" s="1"/>
  <c r="A30" i="239" s="1"/>
  <c r="A31" i="239" s="1"/>
  <c r="A32" i="239" s="1"/>
  <c r="A33" i="239" s="1"/>
  <c r="A34" i="239" s="1"/>
  <c r="A35" i="239" s="1"/>
  <c r="A36" i="239" s="1"/>
  <c r="A37" i="239" s="1"/>
  <c r="A38" i="239" s="1"/>
  <c r="A39" i="239" s="1"/>
  <c r="A40" i="239" s="1"/>
  <c r="A41" i="239" s="1"/>
  <c r="A42" i="239" s="1"/>
  <c r="A43" i="239" s="1"/>
  <c r="A44" i="239" s="1"/>
  <c r="A45" i="239" s="1"/>
  <c r="A46" i="239" s="1"/>
  <c r="A47" i="239" s="1"/>
  <c r="A48" i="239" s="1"/>
  <c r="A49" i="239" s="1"/>
  <c r="A50" i="239" s="1"/>
  <c r="A51" i="239" s="1"/>
  <c r="A52" i="239" s="1"/>
  <c r="A53" i="239" s="1"/>
  <c r="A54" i="239" s="1"/>
  <c r="A55" i="239" s="1"/>
  <c r="A56" i="239" s="1"/>
  <c r="A57" i="239" s="1"/>
  <c r="A58" i="239" s="1"/>
  <c r="A59" i="239" s="1"/>
  <c r="A60" i="239" s="1"/>
  <c r="A61" i="239" s="1"/>
  <c r="A62" i="239" s="1"/>
  <c r="A63" i="239" s="1"/>
  <c r="A64" i="239" s="1"/>
  <c r="A65" i="239" s="1"/>
  <c r="A66" i="239" s="1"/>
  <c r="A67" i="239" s="1"/>
  <c r="A68" i="239" s="1"/>
  <c r="A69" i="239" s="1"/>
  <c r="A70" i="239" s="1"/>
  <c r="A71" i="239" s="1"/>
  <c r="A72" i="239" s="1"/>
  <c r="A73" i="239" s="1"/>
  <c r="A74" i="239" s="1"/>
  <c r="A75" i="239" s="1"/>
  <c r="A76" i="239" s="1"/>
  <c r="A77" i="239" s="1"/>
  <c r="A78" i="239" s="1"/>
  <c r="A79" i="239" s="1"/>
  <c r="A80" i="239" s="1"/>
  <c r="A81" i="239" s="1"/>
  <c r="A82" i="239" s="1"/>
  <c r="A83" i="239" s="1"/>
  <c r="A84" i="239" s="1"/>
  <c r="A85" i="239" s="1"/>
  <c r="A86" i="239" s="1"/>
  <c r="C6" i="240"/>
  <c r="C6" i="229"/>
  <c r="C6" i="239"/>
  <c r="C6" i="236"/>
  <c r="K33" i="243"/>
  <c r="F33" i="243"/>
  <c r="K32" i="243"/>
  <c r="L32" i="243" s="1"/>
  <c r="F32" i="243"/>
  <c r="K31" i="243"/>
  <c r="L31" i="243" s="1"/>
  <c r="F31" i="243"/>
  <c r="K30" i="243"/>
  <c r="L30" i="243" s="1"/>
  <c r="F30" i="243"/>
  <c r="K29" i="243"/>
  <c r="L29" i="243" s="1"/>
  <c r="K28" i="243"/>
  <c r="L28" i="243" s="1"/>
  <c r="K27" i="243"/>
  <c r="L27" i="243" s="1"/>
  <c r="K26" i="243"/>
  <c r="F26" i="243"/>
  <c r="K25" i="243"/>
  <c r="F25" i="243"/>
  <c r="K24" i="243"/>
  <c r="F24" i="243"/>
  <c r="K23" i="243"/>
  <c r="L23" i="243" s="1"/>
  <c r="K22" i="243"/>
  <c r="L22" i="243" s="1"/>
  <c r="F22" i="243"/>
  <c r="K21" i="243"/>
  <c r="L21" i="243" s="1"/>
  <c r="F21" i="243"/>
  <c r="K19" i="243"/>
  <c r="L19" i="243" s="1"/>
  <c r="F19" i="243"/>
  <c r="K18" i="243"/>
  <c r="L18" i="243" s="1"/>
  <c r="F18" i="243"/>
  <c r="K17" i="243"/>
  <c r="L17" i="243" s="1"/>
  <c r="K15" i="243"/>
  <c r="L15" i="243" s="1"/>
  <c r="K14" i="243"/>
  <c r="L14" i="243" s="1"/>
  <c r="F14" i="243"/>
  <c r="K13" i="243"/>
  <c r="L13" i="243" s="1"/>
  <c r="F13" i="243"/>
  <c r="K12" i="243"/>
  <c r="L12" i="243" s="1"/>
  <c r="F12" i="243"/>
  <c r="K11" i="243"/>
  <c r="L11" i="243" s="1"/>
  <c r="F11" i="243"/>
  <c r="C10" i="240"/>
  <c r="C10" i="229"/>
  <c r="C10" i="239"/>
  <c r="C5" i="240"/>
  <c r="C5" i="239"/>
  <c r="C5" i="236"/>
  <c r="C5" i="229"/>
  <c r="L26" i="243"/>
  <c r="L24" i="243"/>
  <c r="L33" i="243"/>
  <c r="L25" i="243"/>
  <c r="E13" i="248" l="1"/>
  <c r="E25" i="248" s="1"/>
  <c r="G25" i="248" s="1"/>
  <c r="C15" i="248"/>
  <c r="E77" i="287"/>
  <c r="G76" i="287"/>
  <c r="H76" i="287" s="1"/>
  <c r="G76" i="289"/>
  <c r="H76" i="289" s="1"/>
  <c r="E77" i="289"/>
  <c r="E79" i="288"/>
  <c r="G78" i="288"/>
  <c r="H78" i="288" s="1"/>
  <c r="E78" i="286"/>
  <c r="G77" i="286"/>
  <c r="H77" i="286" s="1"/>
  <c r="E79" i="283"/>
  <c r="G78" i="283"/>
  <c r="H78" i="283" s="1"/>
  <c r="E79" i="282"/>
  <c r="G78" i="282"/>
  <c r="H78" i="282" s="1"/>
  <c r="G77" i="281"/>
  <c r="H77" i="281" s="1"/>
  <c r="E78" i="281"/>
  <c r="E80" i="280"/>
  <c r="G79" i="280"/>
  <c r="H79" i="280" s="1"/>
  <c r="H55" i="275"/>
  <c r="C34" i="4"/>
  <c r="C7" i="236" s="1"/>
  <c r="G56" i="269"/>
  <c r="H56" i="269" s="1"/>
  <c r="E57" i="269"/>
  <c r="G56" i="275"/>
  <c r="H56" i="275" s="1"/>
  <c r="E57" i="275"/>
  <c r="G43" i="272"/>
  <c r="H43" i="272" s="1"/>
  <c r="E44" i="272"/>
  <c r="E43" i="276"/>
  <c r="G42" i="276"/>
  <c r="H42" i="276" s="1"/>
  <c r="E43" i="270"/>
  <c r="G42" i="270"/>
  <c r="H42" i="270" s="1"/>
  <c r="D26" i="258"/>
  <c r="D27" i="258" s="1"/>
  <c r="D28" i="258" s="1"/>
  <c r="D29" i="258" s="1"/>
  <c r="D30" i="258" s="1"/>
  <c r="D31" i="258" s="1"/>
  <c r="D32" i="258" s="1"/>
  <c r="D33" i="258" s="1"/>
  <c r="D34" i="258" s="1"/>
  <c r="D35" i="258" s="1"/>
  <c r="D36" i="258" s="1"/>
  <c r="D37" i="258" s="1"/>
  <c r="D38" i="258" s="1"/>
  <c r="D39" i="258" s="1"/>
  <c r="D40" i="258" s="1"/>
  <c r="D41" i="258" s="1"/>
  <c r="D42" i="258" s="1"/>
  <c r="D43" i="258" s="1"/>
  <c r="D44" i="258" s="1"/>
  <c r="D45" i="258" s="1"/>
  <c r="D46" i="258" s="1"/>
  <c r="D47" i="258" s="1"/>
  <c r="D48" i="258" s="1"/>
  <c r="D49" i="258" s="1"/>
  <c r="D50" i="258" s="1"/>
  <c r="D51" i="258" s="1"/>
  <c r="D52" i="258" s="1"/>
  <c r="D53" i="258" s="1"/>
  <c r="D54" i="258" s="1"/>
  <c r="D55" i="258" s="1"/>
  <c r="D56" i="258" s="1"/>
  <c r="D57" i="258" s="1"/>
  <c r="D58" i="258" s="1"/>
  <c r="D59" i="258" s="1"/>
  <c r="D60" i="258" s="1"/>
  <c r="D61" i="258" s="1"/>
  <c r="D62" i="258" s="1"/>
  <c r="D63" i="258" s="1"/>
  <c r="D64" i="258" s="1"/>
  <c r="D65" i="258" s="1"/>
  <c r="D66" i="258" s="1"/>
  <c r="D67" i="258" s="1"/>
  <c r="D68" i="258" s="1"/>
  <c r="D69" i="258" s="1"/>
  <c r="D70" i="258" s="1"/>
  <c r="D71" i="258" s="1"/>
  <c r="D72" i="258" s="1"/>
  <c r="D73" i="258" s="1"/>
  <c r="D74" i="258" s="1"/>
  <c r="D75" i="258" s="1"/>
  <c r="D76" i="258" s="1"/>
  <c r="D77" i="258" s="1"/>
  <c r="D78" i="258" s="1"/>
  <c r="D79" i="258" s="1"/>
  <c r="D80" i="258" s="1"/>
  <c r="D81" i="258" s="1"/>
  <c r="D82" i="258" s="1"/>
  <c r="D83" i="258" s="1"/>
  <c r="D84" i="258" s="1"/>
  <c r="D85" i="258" s="1"/>
  <c r="D24" i="263"/>
  <c r="D25" i="263" s="1"/>
  <c r="D26" i="263" s="1"/>
  <c r="D27" i="263" s="1"/>
  <c r="D28" i="263" s="1"/>
  <c r="D29" i="263" s="1"/>
  <c r="D30" i="263" s="1"/>
  <c r="D31" i="263" s="1"/>
  <c r="D32" i="263" s="1"/>
  <c r="D33" i="263" s="1"/>
  <c r="D34" i="263" s="1"/>
  <c r="D35" i="263" s="1"/>
  <c r="D36" i="263" s="1"/>
  <c r="D37" i="263" s="1"/>
  <c r="D38" i="263" s="1"/>
  <c r="D39" i="263" s="1"/>
  <c r="D40" i="263" s="1"/>
  <c r="D41" i="263" s="1"/>
  <c r="D42" i="263" s="1"/>
  <c r="D43" i="263" s="1"/>
  <c r="D44" i="263" s="1"/>
  <c r="D45" i="263" s="1"/>
  <c r="D46" i="263" s="1"/>
  <c r="D47" i="263" s="1"/>
  <c r="D48" i="263" s="1"/>
  <c r="D49" i="263" s="1"/>
  <c r="D50" i="263" s="1"/>
  <c r="D51" i="263" s="1"/>
  <c r="D52" i="263" s="1"/>
  <c r="D53" i="263" s="1"/>
  <c r="D54" i="263" s="1"/>
  <c r="D55" i="263" s="1"/>
  <c r="D56" i="263" s="1"/>
  <c r="D57" i="263" s="1"/>
  <c r="D58" i="263" s="1"/>
  <c r="D59" i="263" s="1"/>
  <c r="D60" i="263" s="1"/>
  <c r="D61" i="263" s="1"/>
  <c r="D62" i="263" s="1"/>
  <c r="D63" i="263" s="1"/>
  <c r="D64" i="263" s="1"/>
  <c r="D65" i="263" s="1"/>
  <c r="D66" i="263" s="1"/>
  <c r="D67" i="263" s="1"/>
  <c r="D68" i="263" s="1"/>
  <c r="D69" i="263" s="1"/>
  <c r="D70" i="263" s="1"/>
  <c r="D71" i="263" s="1"/>
  <c r="D72" i="263" s="1"/>
  <c r="D73" i="263" s="1"/>
  <c r="D74" i="263" s="1"/>
  <c r="D75" i="263" s="1"/>
  <c r="D76" i="263" s="1"/>
  <c r="D77" i="263" s="1"/>
  <c r="D78" i="263" s="1"/>
  <c r="D79" i="263" s="1"/>
  <c r="D80" i="263" s="1"/>
  <c r="D81" i="263" s="1"/>
  <c r="D82" i="263" s="1"/>
  <c r="D83" i="263" s="1"/>
  <c r="A27" i="245"/>
  <c r="A28" i="245" s="1"/>
  <c r="A29" i="245" s="1"/>
  <c r="A30" i="245" s="1"/>
  <c r="A31" i="245" s="1"/>
  <c r="A32" i="245" s="1"/>
  <c r="A33" i="245" s="1"/>
  <c r="A34" i="245" s="1"/>
  <c r="A35" i="245" s="1"/>
  <c r="A36" i="245" s="1"/>
  <c r="A37" i="245" s="1"/>
  <c r="A38" i="245" s="1"/>
  <c r="A39" i="245" s="1"/>
  <c r="A40" i="245" s="1"/>
  <c r="A41" i="245" s="1"/>
  <c r="A42" i="245" s="1"/>
  <c r="A43" i="245" s="1"/>
  <c r="A44" i="245" s="1"/>
  <c r="A45" i="245" s="1"/>
  <c r="A46" i="245" s="1"/>
  <c r="A47" i="245" s="1"/>
  <c r="A48" i="245" s="1"/>
  <c r="A49" i="245" s="1"/>
  <c r="A50" i="245" s="1"/>
  <c r="A51" i="245" s="1"/>
  <c r="A52" i="245" s="1"/>
  <c r="A53" i="245" s="1"/>
  <c r="A54" i="245" s="1"/>
  <c r="A55" i="245" s="1"/>
  <c r="A56" i="245" s="1"/>
  <c r="A57" i="245" s="1"/>
  <c r="A58" i="245" s="1"/>
  <c r="A59" i="245" s="1"/>
  <c r="A60" i="245" s="1"/>
  <c r="A61" i="245" s="1"/>
  <c r="A62" i="245" s="1"/>
  <c r="A63" i="245" s="1"/>
  <c r="A64" i="245" s="1"/>
  <c r="A65" i="245" s="1"/>
  <c r="A66" i="245" s="1"/>
  <c r="A67" i="245" s="1"/>
  <c r="A68" i="245" s="1"/>
  <c r="A69" i="245" s="1"/>
  <c r="A70" i="245" s="1"/>
  <c r="A71" i="245" s="1"/>
  <c r="A72" i="245" s="1"/>
  <c r="A73" i="245" s="1"/>
  <c r="A74" i="245" s="1"/>
  <c r="A75" i="245" s="1"/>
  <c r="A76" i="245" s="1"/>
  <c r="A77" i="245" s="1"/>
  <c r="A78" i="245" s="1"/>
  <c r="A79" i="245" s="1"/>
  <c r="A80" i="245" s="1"/>
  <c r="A81" i="245" s="1"/>
  <c r="A82" i="245" s="1"/>
  <c r="A83" i="245" s="1"/>
  <c r="A84" i="245" s="1"/>
  <c r="A85" i="245" s="1"/>
  <c r="A86" i="245" s="1"/>
  <c r="A27" i="250"/>
  <c r="A28" i="250" s="1"/>
  <c r="A29" i="250" s="1"/>
  <c r="A30" i="250" s="1"/>
  <c r="A31" i="250" s="1"/>
  <c r="A32" i="250" s="1"/>
  <c r="A33" i="250" s="1"/>
  <c r="A34" i="250" s="1"/>
  <c r="A35" i="250" s="1"/>
  <c r="A36" i="250" s="1"/>
  <c r="A37" i="250" s="1"/>
  <c r="A38" i="250" s="1"/>
  <c r="A39" i="250" s="1"/>
  <c r="A40" i="250" s="1"/>
  <c r="A41" i="250" s="1"/>
  <c r="A42" i="250" s="1"/>
  <c r="A43" i="250" s="1"/>
  <c r="A44" i="250" s="1"/>
  <c r="A45" i="250" s="1"/>
  <c r="A46" i="250" s="1"/>
  <c r="A47" i="250" s="1"/>
  <c r="A48" i="250" s="1"/>
  <c r="A49" i="250" s="1"/>
  <c r="A50" i="250" s="1"/>
  <c r="A51" i="250" s="1"/>
  <c r="A52" i="250" s="1"/>
  <c r="A53" i="250" s="1"/>
  <c r="A54" i="250" s="1"/>
  <c r="A55" i="250" s="1"/>
  <c r="A56" i="250" s="1"/>
  <c r="A57" i="250" s="1"/>
  <c r="A58" i="250" s="1"/>
  <c r="A59" i="250" s="1"/>
  <c r="A60" i="250" s="1"/>
  <c r="A61" i="251"/>
  <c r="A51" i="251"/>
  <c r="A52" i="251" s="1"/>
  <c r="A53" i="251" s="1"/>
  <c r="A54" i="251" s="1"/>
  <c r="A55" i="251" s="1"/>
  <c r="A56" i="251" s="1"/>
  <c r="A57" i="251" s="1"/>
  <c r="A58" i="251" s="1"/>
  <c r="A59" i="251" s="1"/>
  <c r="A60" i="251" s="1"/>
  <c r="C9" i="240"/>
  <c r="D13" i="240" s="1"/>
  <c r="D23" i="251"/>
  <c r="D24" i="251" s="1"/>
  <c r="D23" i="247"/>
  <c r="C8" i="239"/>
  <c r="C8" i="245"/>
  <c r="C8" i="240"/>
  <c r="C8" i="229"/>
  <c r="C8" i="246"/>
  <c r="C8" i="244"/>
  <c r="C8" i="236"/>
  <c r="C15" i="236" s="1"/>
  <c r="C8" i="247"/>
  <c r="D13" i="236"/>
  <c r="C9" i="239"/>
  <c r="D13" i="239" s="1"/>
  <c r="C9" i="229"/>
  <c r="D13" i="229" s="1"/>
  <c r="C9" i="247"/>
  <c r="D13" i="247" s="1"/>
  <c r="C9" i="246"/>
  <c r="D13" i="246" s="1"/>
  <c r="D25" i="239"/>
  <c r="D23" i="240"/>
  <c r="D25" i="240" s="1"/>
  <c r="D26" i="240" s="1"/>
  <c r="D27" i="240" s="1"/>
  <c r="D28" i="240" s="1"/>
  <c r="D29" i="240" s="1"/>
  <c r="D30" i="240" s="1"/>
  <c r="D31" i="240" s="1"/>
  <c r="D32" i="240" s="1"/>
  <c r="D33" i="240" s="1"/>
  <c r="D34" i="240" s="1"/>
  <c r="D35" i="240" s="1"/>
  <c r="D36" i="240" s="1"/>
  <c r="D37" i="240" s="1"/>
  <c r="D38" i="240" s="1"/>
  <c r="D39" i="240" s="1"/>
  <c r="D40" i="240" s="1"/>
  <c r="D41" i="240" s="1"/>
  <c r="D42" i="240" s="1"/>
  <c r="D43" i="240" s="1"/>
  <c r="D44" i="240" s="1"/>
  <c r="D45" i="240" s="1"/>
  <c r="D46" i="240" s="1"/>
  <c r="D47" i="240" s="1"/>
  <c r="D48" i="240" s="1"/>
  <c r="D49" i="240" s="1"/>
  <c r="D50" i="240" s="1"/>
  <c r="D51" i="240" s="1"/>
  <c r="D52" i="240" s="1"/>
  <c r="D53" i="240" s="1"/>
  <c r="D54" i="240" s="1"/>
  <c r="D55" i="240" s="1"/>
  <c r="D56" i="240" s="1"/>
  <c r="D57" i="240" s="1"/>
  <c r="D58" i="240" s="1"/>
  <c r="D59" i="240" s="1"/>
  <c r="D60" i="240" s="1"/>
  <c r="D61" i="240" s="1"/>
  <c r="D62" i="240" s="1"/>
  <c r="D63" i="240" s="1"/>
  <c r="D64" i="240" s="1"/>
  <c r="D65" i="240" s="1"/>
  <c r="D66" i="240" s="1"/>
  <c r="D67" i="240" s="1"/>
  <c r="D68" i="240" s="1"/>
  <c r="D69" i="240" s="1"/>
  <c r="D70" i="240" s="1"/>
  <c r="D71" i="240" s="1"/>
  <c r="D72" i="240" s="1"/>
  <c r="D73" i="240" s="1"/>
  <c r="D74" i="240" s="1"/>
  <c r="D75" i="240" s="1"/>
  <c r="D76" i="240" s="1"/>
  <c r="D77" i="240" s="1"/>
  <c r="D78" i="240" s="1"/>
  <c r="D79" i="240" s="1"/>
  <c r="D80" i="240" s="1"/>
  <c r="D81" i="240" s="1"/>
  <c r="D82" i="240" s="1"/>
  <c r="D83" i="240" s="1"/>
  <c r="D84" i="240" s="1"/>
  <c r="D25" i="245"/>
  <c r="D26" i="245" s="1"/>
  <c r="D27" i="245" s="1"/>
  <c r="D28" i="245" s="1"/>
  <c r="D29" i="245" s="1"/>
  <c r="D25" i="246"/>
  <c r="D26" i="246" s="1"/>
  <c r="D23" i="244"/>
  <c r="D24" i="244" s="1"/>
  <c r="D25" i="248"/>
  <c r="D26" i="248" s="1"/>
  <c r="D23" i="249"/>
  <c r="D24" i="249" s="1"/>
  <c r="D25" i="250"/>
  <c r="D25" i="236"/>
  <c r="D23" i="229"/>
  <c r="D24" i="229" s="1"/>
  <c r="C9" i="251"/>
  <c r="D13" i="251" s="1"/>
  <c r="C9" i="250"/>
  <c r="D13" i="250" s="1"/>
  <c r="C9" i="249"/>
  <c r="D13" i="249" s="1"/>
  <c r="C9" i="244"/>
  <c r="D13" i="244" s="1"/>
  <c r="C9" i="248"/>
  <c r="D13" i="248" s="1"/>
  <c r="C9" i="245"/>
  <c r="D13" i="245" s="1"/>
  <c r="C8" i="251"/>
  <c r="C8" i="250"/>
  <c r="C15" i="250" s="1"/>
  <c r="C8" i="249"/>
  <c r="C7" i="247" l="1"/>
  <c r="C7" i="251"/>
  <c r="C7" i="229"/>
  <c r="C7" i="249"/>
  <c r="C7" i="246"/>
  <c r="C7" i="245"/>
  <c r="C7" i="248"/>
  <c r="C7" i="244"/>
  <c r="E13" i="249"/>
  <c r="E23" i="249" s="1"/>
  <c r="G23" i="249" s="1"/>
  <c r="C15" i="249"/>
  <c r="D15" i="249" s="1"/>
  <c r="D15" i="248"/>
  <c r="D16" i="248" s="1"/>
  <c r="D17" i="248" s="1"/>
  <c r="C7" i="250"/>
  <c r="C7" i="239"/>
  <c r="C7" i="240"/>
  <c r="D15" i="236"/>
  <c r="D16" i="236" s="1"/>
  <c r="E13" i="240"/>
  <c r="E23" i="240" s="1"/>
  <c r="G23" i="240" s="1"/>
  <c r="C15" i="240"/>
  <c r="D16" i="249"/>
  <c r="D17" i="249" s="1"/>
  <c r="D18" i="249" s="1"/>
  <c r="D19" i="249" s="1"/>
  <c r="E13" i="246"/>
  <c r="E25" i="246" s="1"/>
  <c r="G25" i="246" s="1"/>
  <c r="C15" i="246"/>
  <c r="D15" i="246" s="1"/>
  <c r="D16" i="246" s="1"/>
  <c r="D17" i="246" s="1"/>
  <c r="E13" i="247"/>
  <c r="E23" i="247" s="1"/>
  <c r="G23" i="247" s="1"/>
  <c r="C15" i="247"/>
  <c r="D15" i="247" s="1"/>
  <c r="D16" i="247" s="1"/>
  <c r="E13" i="229"/>
  <c r="E23" i="229" s="1"/>
  <c r="G23" i="229" s="1"/>
  <c r="C15" i="229"/>
  <c r="D15" i="229" s="1"/>
  <c r="D16" i="229" s="1"/>
  <c r="D17" i="229" s="1"/>
  <c r="E13" i="250"/>
  <c r="E25" i="250" s="1"/>
  <c r="D15" i="250"/>
  <c r="E13" i="244"/>
  <c r="E23" i="244" s="1"/>
  <c r="G23" i="244" s="1"/>
  <c r="C15" i="244"/>
  <c r="D15" i="244" s="1"/>
  <c r="D16" i="244" s="1"/>
  <c r="D17" i="244" s="1"/>
  <c r="D18" i="244" s="1"/>
  <c r="D19" i="244" s="1"/>
  <c r="E13" i="245"/>
  <c r="E25" i="245" s="1"/>
  <c r="G25" i="245" s="1"/>
  <c r="C15" i="245"/>
  <c r="D15" i="245" s="1"/>
  <c r="D16" i="245" s="1"/>
  <c r="E13" i="251"/>
  <c r="E23" i="251" s="1"/>
  <c r="G23" i="251" s="1"/>
  <c r="C15" i="251"/>
  <c r="D15" i="251" s="1"/>
  <c r="D16" i="251" s="1"/>
  <c r="E13" i="239"/>
  <c r="E25" i="239" s="1"/>
  <c r="G25" i="239" s="1"/>
  <c r="C15" i="239"/>
  <c r="D15" i="239" s="1"/>
  <c r="E13" i="236"/>
  <c r="E25" i="236" s="1"/>
  <c r="G25" i="236" s="1"/>
  <c r="G77" i="289"/>
  <c r="H77" i="289" s="1"/>
  <c r="E78" i="289"/>
  <c r="E79" i="286"/>
  <c r="G78" i="286"/>
  <c r="H78" i="286" s="1"/>
  <c r="E80" i="288"/>
  <c r="G79" i="288"/>
  <c r="H79" i="288" s="1"/>
  <c r="G77" i="287"/>
  <c r="H77" i="287" s="1"/>
  <c r="E78" i="287"/>
  <c r="D26" i="236"/>
  <c r="D27" i="236" s="1"/>
  <c r="G79" i="283"/>
  <c r="H79" i="283" s="1"/>
  <c r="E80" i="283"/>
  <c r="E80" i="282"/>
  <c r="G79" i="282"/>
  <c r="H79" i="282" s="1"/>
  <c r="E79" i="281"/>
  <c r="G78" i="281"/>
  <c r="H78" i="281" s="1"/>
  <c r="E81" i="280"/>
  <c r="G80" i="280"/>
  <c r="H80" i="280" s="1"/>
  <c r="E44" i="276"/>
  <c r="G43" i="276"/>
  <c r="H43" i="276" s="1"/>
  <c r="G57" i="275"/>
  <c r="H57" i="275" s="1"/>
  <c r="E58" i="275"/>
  <c r="E45" i="272"/>
  <c r="G44" i="272"/>
  <c r="H44" i="272" s="1"/>
  <c r="G57" i="269"/>
  <c r="H57" i="269" s="1"/>
  <c r="E58" i="269"/>
  <c r="E44" i="270"/>
  <c r="G43" i="270"/>
  <c r="H43" i="270" s="1"/>
  <c r="D27" i="239"/>
  <c r="A61" i="250"/>
  <c r="A62" i="250" s="1"/>
  <c r="A63" i="250" s="1"/>
  <c r="D25" i="249"/>
  <c r="D26" i="249" s="1"/>
  <c r="D27" i="249" s="1"/>
  <c r="D28" i="249" s="1"/>
  <c r="D29" i="249" s="1"/>
  <c r="D30" i="249" s="1"/>
  <c r="D31" i="249" s="1"/>
  <c r="D32" i="249" s="1"/>
  <c r="D33" i="249" s="1"/>
  <c r="D34" i="249" s="1"/>
  <c r="D35" i="249" s="1"/>
  <c r="D36" i="249" s="1"/>
  <c r="D37" i="249" s="1"/>
  <c r="D38" i="249" s="1"/>
  <c r="D39" i="249" s="1"/>
  <c r="D40" i="249" s="1"/>
  <c r="D41" i="249" s="1"/>
  <c r="D42" i="249" s="1"/>
  <c r="D43" i="249" s="1"/>
  <c r="D44" i="249" s="1"/>
  <c r="D45" i="249" s="1"/>
  <c r="D46" i="249" s="1"/>
  <c r="D47" i="249" s="1"/>
  <c r="D48" i="249" s="1"/>
  <c r="D49" i="249" s="1"/>
  <c r="D50" i="249" s="1"/>
  <c r="D51" i="249" s="1"/>
  <c r="D52" i="249" s="1"/>
  <c r="D53" i="249" s="1"/>
  <c r="D54" i="249" s="1"/>
  <c r="D55" i="249" s="1"/>
  <c r="D56" i="249" s="1"/>
  <c r="D57" i="249" s="1"/>
  <c r="D58" i="249" s="1"/>
  <c r="D59" i="249" s="1"/>
  <c r="D60" i="249" s="1"/>
  <c r="D61" i="249" s="1"/>
  <c r="D62" i="249" s="1"/>
  <c r="D63" i="249" s="1"/>
  <c r="D64" i="249" s="1"/>
  <c r="D65" i="249" s="1"/>
  <c r="D66" i="249" s="1"/>
  <c r="D67" i="249" s="1"/>
  <c r="D68" i="249" s="1"/>
  <c r="D69" i="249" s="1"/>
  <c r="D70" i="249" s="1"/>
  <c r="D71" i="249" s="1"/>
  <c r="D72" i="249" s="1"/>
  <c r="D73" i="249" s="1"/>
  <c r="D74" i="249" s="1"/>
  <c r="D75" i="249" s="1"/>
  <c r="D76" i="249" s="1"/>
  <c r="D77" i="249" s="1"/>
  <c r="D78" i="249" s="1"/>
  <c r="D79" i="249" s="1"/>
  <c r="D80" i="249" s="1"/>
  <c r="D81" i="249" s="1"/>
  <c r="D82" i="249" s="1"/>
  <c r="D83" i="249" s="1"/>
  <c r="D84" i="249" s="1"/>
  <c r="D25" i="251"/>
  <c r="D26" i="251" s="1"/>
  <c r="D27" i="251" s="1"/>
  <c r="D28" i="251" s="1"/>
  <c r="D29" i="251" s="1"/>
  <c r="D30" i="251" s="1"/>
  <c r="D31" i="251" s="1"/>
  <c r="D32" i="251" s="1"/>
  <c r="D33" i="251" s="1"/>
  <c r="D34" i="251" s="1"/>
  <c r="D35" i="251" s="1"/>
  <c r="D36" i="251" s="1"/>
  <c r="D37" i="251" s="1"/>
  <c r="D38" i="251" s="1"/>
  <c r="D39" i="251" s="1"/>
  <c r="D40" i="251" s="1"/>
  <c r="D41" i="251" s="1"/>
  <c r="D42" i="251" s="1"/>
  <c r="D43" i="251" s="1"/>
  <c r="D44" i="251" s="1"/>
  <c r="D45" i="251" s="1"/>
  <c r="D46" i="251" s="1"/>
  <c r="D47" i="251" s="1"/>
  <c r="D48" i="251" s="1"/>
  <c r="D49" i="251" s="1"/>
  <c r="D50" i="251" s="1"/>
  <c r="D51" i="251" s="1"/>
  <c r="D52" i="251" s="1"/>
  <c r="D53" i="251" s="1"/>
  <c r="D54" i="251" s="1"/>
  <c r="D55" i="251" s="1"/>
  <c r="D56" i="251" s="1"/>
  <c r="D57" i="251" s="1"/>
  <c r="D58" i="251" s="1"/>
  <c r="D59" i="251" s="1"/>
  <c r="D60" i="251" s="1"/>
  <c r="D61" i="251" s="1"/>
  <c r="D25" i="229"/>
  <c r="D25" i="244"/>
  <c r="D26" i="244" s="1"/>
  <c r="D27" i="244" s="1"/>
  <c r="D28" i="244" s="1"/>
  <c r="D29" i="244" s="1"/>
  <c r="D30" i="244" s="1"/>
  <c r="D31" i="244" s="1"/>
  <c r="D32" i="244" s="1"/>
  <c r="D33" i="244" s="1"/>
  <c r="D34" i="244" s="1"/>
  <c r="D35" i="244" s="1"/>
  <c r="D36" i="244" s="1"/>
  <c r="D37" i="244" s="1"/>
  <c r="D38" i="244" s="1"/>
  <c r="D39" i="244" s="1"/>
  <c r="D40" i="244" s="1"/>
  <c r="D41" i="244" s="1"/>
  <c r="D42" i="244" s="1"/>
  <c r="D43" i="244" s="1"/>
  <c r="D44" i="244" s="1"/>
  <c r="D45" i="244" s="1"/>
  <c r="D46" i="244" s="1"/>
  <c r="D47" i="244" s="1"/>
  <c r="D48" i="244" s="1"/>
  <c r="D49" i="244" s="1"/>
  <c r="D50" i="244" s="1"/>
  <c r="D51" i="244" s="1"/>
  <c r="D52" i="244" s="1"/>
  <c r="D53" i="244" s="1"/>
  <c r="D54" i="244" s="1"/>
  <c r="D55" i="244" s="1"/>
  <c r="D56" i="244" s="1"/>
  <c r="D57" i="244" s="1"/>
  <c r="D58" i="244" s="1"/>
  <c r="D59" i="244" s="1"/>
  <c r="D60" i="244" s="1"/>
  <c r="D61" i="244" s="1"/>
  <c r="D62" i="244" s="1"/>
  <c r="D63" i="244" s="1"/>
  <c r="D64" i="244" s="1"/>
  <c r="D65" i="244" s="1"/>
  <c r="D66" i="244" s="1"/>
  <c r="D67" i="244" s="1"/>
  <c r="D68" i="244" s="1"/>
  <c r="D69" i="244" s="1"/>
  <c r="D70" i="244" s="1"/>
  <c r="D71" i="244" s="1"/>
  <c r="D72" i="244" s="1"/>
  <c r="D73" i="244" s="1"/>
  <c r="D74" i="244" s="1"/>
  <c r="D75" i="244" s="1"/>
  <c r="D76" i="244" s="1"/>
  <c r="D77" i="244" s="1"/>
  <c r="D78" i="244" s="1"/>
  <c r="D79" i="244" s="1"/>
  <c r="D80" i="244" s="1"/>
  <c r="D81" i="244" s="1"/>
  <c r="D82" i="244" s="1"/>
  <c r="D83" i="244" s="1"/>
  <c r="D84" i="244" s="1"/>
  <c r="D27" i="248"/>
  <c r="D28" i="248" s="1"/>
  <c r="D29" i="248" s="1"/>
  <c r="D30" i="248" s="1"/>
  <c r="D31" i="248" s="1"/>
  <c r="D32" i="248" s="1"/>
  <c r="D33" i="248" s="1"/>
  <c r="D34" i="248" s="1"/>
  <c r="D35" i="248" s="1"/>
  <c r="D36" i="248" s="1"/>
  <c r="D37" i="248" s="1"/>
  <c r="D38" i="248" s="1"/>
  <c r="D39" i="248" s="1"/>
  <c r="D40" i="248" s="1"/>
  <c r="D41" i="248" s="1"/>
  <c r="D42" i="248" s="1"/>
  <c r="D43" i="248" s="1"/>
  <c r="D44" i="248" s="1"/>
  <c r="D45" i="248" s="1"/>
  <c r="D46" i="248" s="1"/>
  <c r="D47" i="248" s="1"/>
  <c r="D48" i="248" s="1"/>
  <c r="D49" i="248" s="1"/>
  <c r="D50" i="248" s="1"/>
  <c r="D51" i="248" s="1"/>
  <c r="D52" i="248" s="1"/>
  <c r="D53" i="248" s="1"/>
  <c r="D54" i="248" s="1"/>
  <c r="D55" i="248" s="1"/>
  <c r="D56" i="248" s="1"/>
  <c r="D57" i="248" s="1"/>
  <c r="D58" i="248" s="1"/>
  <c r="D59" i="248" s="1"/>
  <c r="D60" i="248" s="1"/>
  <c r="D61" i="248" s="1"/>
  <c r="D62" i="248" s="1"/>
  <c r="D63" i="248" s="1"/>
  <c r="D64" i="248" s="1"/>
  <c r="D65" i="248" s="1"/>
  <c r="D66" i="248" s="1"/>
  <c r="D67" i="248" s="1"/>
  <c r="D68" i="248" s="1"/>
  <c r="D69" i="248" s="1"/>
  <c r="D70" i="248" s="1"/>
  <c r="D71" i="248" s="1"/>
  <c r="D72" i="248" s="1"/>
  <c r="D73" i="248" s="1"/>
  <c r="D74" i="248" s="1"/>
  <c r="D75" i="248" s="1"/>
  <c r="D76" i="248" s="1"/>
  <c r="D77" i="248" s="1"/>
  <c r="D78" i="248" s="1"/>
  <c r="D79" i="248" s="1"/>
  <c r="D80" i="248" s="1"/>
  <c r="D81" i="248" s="1"/>
  <c r="D82" i="248" s="1"/>
  <c r="D83" i="248" s="1"/>
  <c r="D84" i="248" s="1"/>
  <c r="D85" i="248" s="1"/>
  <c r="D86" i="248" s="1"/>
  <c r="D26" i="250"/>
  <c r="D27" i="250" s="1"/>
  <c r="D28" i="250" s="1"/>
  <c r="D29" i="250" s="1"/>
  <c r="D30" i="250" s="1"/>
  <c r="D31" i="250" s="1"/>
  <c r="D32" i="250" s="1"/>
  <c r="D33" i="250" s="1"/>
  <c r="D34" i="250" s="1"/>
  <c r="D35" i="250" s="1"/>
  <c r="D36" i="250" s="1"/>
  <c r="D37" i="250" s="1"/>
  <c r="D38" i="250" s="1"/>
  <c r="D39" i="250" s="1"/>
  <c r="D40" i="250" s="1"/>
  <c r="D41" i="250" s="1"/>
  <c r="D42" i="250" s="1"/>
  <c r="D43" i="250" s="1"/>
  <c r="D44" i="250" s="1"/>
  <c r="D45" i="250" s="1"/>
  <c r="D46" i="250" s="1"/>
  <c r="D47" i="250" s="1"/>
  <c r="D48" i="250" s="1"/>
  <c r="D49" i="250" s="1"/>
  <c r="D50" i="250" s="1"/>
  <c r="D51" i="250" s="1"/>
  <c r="D52" i="250" s="1"/>
  <c r="D53" i="250" s="1"/>
  <c r="D54" i="250" s="1"/>
  <c r="D55" i="250" s="1"/>
  <c r="D56" i="250" s="1"/>
  <c r="D57" i="250" s="1"/>
  <c r="D58" i="250" s="1"/>
  <c r="D59" i="250" s="1"/>
  <c r="D60" i="250" s="1"/>
  <c r="D61" i="250" s="1"/>
  <c r="D62" i="250" s="1"/>
  <c r="D63" i="250" s="1"/>
  <c r="D30" i="245"/>
  <c r="D31" i="245" s="1"/>
  <c r="D32" i="245" s="1"/>
  <c r="D33" i="245" s="1"/>
  <c r="D34" i="245" s="1"/>
  <c r="D35" i="245" s="1"/>
  <c r="D36" i="245" s="1"/>
  <c r="D37" i="245" s="1"/>
  <c r="D38" i="245" s="1"/>
  <c r="D39" i="245" s="1"/>
  <c r="D40" i="245" s="1"/>
  <c r="D41" i="245" s="1"/>
  <c r="D42" i="245" s="1"/>
  <c r="D43" i="245" s="1"/>
  <c r="D44" i="245" s="1"/>
  <c r="D45" i="245" s="1"/>
  <c r="D46" i="245" s="1"/>
  <c r="D47" i="245" s="1"/>
  <c r="D48" i="245" s="1"/>
  <c r="D49" i="245" s="1"/>
  <c r="D50" i="245" s="1"/>
  <c r="D51" i="245" s="1"/>
  <c r="D52" i="245" s="1"/>
  <c r="D53" i="245" s="1"/>
  <c r="D54" i="245" s="1"/>
  <c r="D55" i="245" s="1"/>
  <c r="D56" i="245" s="1"/>
  <c r="D57" i="245" s="1"/>
  <c r="D58" i="245" s="1"/>
  <c r="D59" i="245" s="1"/>
  <c r="D60" i="245" s="1"/>
  <c r="D61" i="245" s="1"/>
  <c r="D62" i="245" s="1"/>
  <c r="D63" i="245" s="1"/>
  <c r="D64" i="245" s="1"/>
  <c r="D65" i="245" s="1"/>
  <c r="D66" i="245" s="1"/>
  <c r="D67" i="245" s="1"/>
  <c r="D68" i="245" s="1"/>
  <c r="D69" i="245" s="1"/>
  <c r="D70" i="245" s="1"/>
  <c r="D71" i="245" s="1"/>
  <c r="D72" i="245" s="1"/>
  <c r="D73" i="245" s="1"/>
  <c r="D74" i="245" s="1"/>
  <c r="D75" i="245" s="1"/>
  <c r="D76" i="245" s="1"/>
  <c r="D77" i="245" s="1"/>
  <c r="D78" i="245" s="1"/>
  <c r="D79" i="245" s="1"/>
  <c r="D80" i="245" s="1"/>
  <c r="D81" i="245" s="1"/>
  <c r="D82" i="245" s="1"/>
  <c r="D83" i="245" s="1"/>
  <c r="D84" i="245" s="1"/>
  <c r="D85" i="245" s="1"/>
  <c r="D86" i="245" s="1"/>
  <c r="D24" i="247"/>
  <c r="D25" i="247" s="1"/>
  <c r="D26" i="247" s="1"/>
  <c r="D27" i="247" s="1"/>
  <c r="D28" i="247" s="1"/>
  <c r="D29" i="247" s="1"/>
  <c r="D30" i="247" s="1"/>
  <c r="D31" i="247" s="1"/>
  <c r="D32" i="247" s="1"/>
  <c r="D33" i="247" s="1"/>
  <c r="D34" i="247" s="1"/>
  <c r="D35" i="247" s="1"/>
  <c r="D36" i="247" s="1"/>
  <c r="D37" i="247" s="1"/>
  <c r="D38" i="247" s="1"/>
  <c r="D39" i="247" s="1"/>
  <c r="D40" i="247" s="1"/>
  <c r="D41" i="247" s="1"/>
  <c r="D42" i="247" s="1"/>
  <c r="D43" i="247" s="1"/>
  <c r="D44" i="247" s="1"/>
  <c r="D45" i="247" s="1"/>
  <c r="D46" i="247" s="1"/>
  <c r="D47" i="247" s="1"/>
  <c r="D48" i="247" s="1"/>
  <c r="D49" i="247" s="1"/>
  <c r="D50" i="247" s="1"/>
  <c r="D51" i="247" s="1"/>
  <c r="D52" i="247" s="1"/>
  <c r="D53" i="247" s="1"/>
  <c r="D54" i="247" s="1"/>
  <c r="D55" i="247" s="1"/>
  <c r="D56" i="247" s="1"/>
  <c r="D57" i="247" s="1"/>
  <c r="D58" i="247" s="1"/>
  <c r="D59" i="247" s="1"/>
  <c r="D60" i="247" s="1"/>
  <c r="D61" i="247" s="1"/>
  <c r="D27" i="246"/>
  <c r="D28" i="246" s="1"/>
  <c r="D29" i="246" s="1"/>
  <c r="D30" i="246" s="1"/>
  <c r="D31" i="246" s="1"/>
  <c r="D32" i="246" s="1"/>
  <c r="D33" i="246" s="1"/>
  <c r="D34" i="246" s="1"/>
  <c r="D35" i="246" s="1"/>
  <c r="D36" i="246" s="1"/>
  <c r="D37" i="246" s="1"/>
  <c r="D38" i="246" s="1"/>
  <c r="D39" i="246" s="1"/>
  <c r="D40" i="246" s="1"/>
  <c r="D41" i="246" s="1"/>
  <c r="D42" i="246" s="1"/>
  <c r="D43" i="246" s="1"/>
  <c r="D44" i="246" s="1"/>
  <c r="D45" i="246" s="1"/>
  <c r="D46" i="246" s="1"/>
  <c r="D47" i="246" s="1"/>
  <c r="D48" i="246" s="1"/>
  <c r="D49" i="246" s="1"/>
  <c r="D50" i="246" s="1"/>
  <c r="D51" i="246" s="1"/>
  <c r="D52" i="246" s="1"/>
  <c r="D53" i="246" s="1"/>
  <c r="D54" i="246" s="1"/>
  <c r="D55" i="246" s="1"/>
  <c r="D56" i="246" s="1"/>
  <c r="D57" i="246" s="1"/>
  <c r="D58" i="246" s="1"/>
  <c r="D59" i="246" s="1"/>
  <c r="D60" i="246" s="1"/>
  <c r="D61" i="246" s="1"/>
  <c r="D62" i="246" s="1"/>
  <c r="D63" i="246" s="1"/>
  <c r="G25" i="250"/>
  <c r="D17" i="251" l="1"/>
  <c r="D18" i="251" s="1"/>
  <c r="D19" i="251" s="1"/>
  <c r="D20" i="246"/>
  <c r="D19" i="246"/>
  <c r="D17" i="245"/>
  <c r="D17" i="247"/>
  <c r="D18" i="247" s="1"/>
  <c r="D19" i="247" s="1"/>
  <c r="D16" i="250"/>
  <c r="D17" i="250" s="1"/>
  <c r="D17" i="236"/>
  <c r="D20" i="248"/>
  <c r="D19" i="248"/>
  <c r="D17" i="239"/>
  <c r="D15" i="240"/>
  <c r="D17" i="240" s="1"/>
  <c r="G78" i="287"/>
  <c r="H78" i="287" s="1"/>
  <c r="E79" i="287"/>
  <c r="E80" i="286"/>
  <c r="G79" i="286"/>
  <c r="H79" i="286" s="1"/>
  <c r="G78" i="289"/>
  <c r="H78" i="289" s="1"/>
  <c r="E79" i="289"/>
  <c r="G80" i="288"/>
  <c r="H80" i="288" s="1"/>
  <c r="E81" i="288"/>
  <c r="E81" i="283"/>
  <c r="G80" i="283"/>
  <c r="H80" i="283" s="1"/>
  <c r="E81" i="282"/>
  <c r="G80" i="282"/>
  <c r="H80" i="282" s="1"/>
  <c r="E80" i="281"/>
  <c r="G79" i="281"/>
  <c r="H79" i="281" s="1"/>
  <c r="E82" i="280"/>
  <c r="G81" i="280"/>
  <c r="H81" i="280" s="1"/>
  <c r="E59" i="269"/>
  <c r="G58" i="269"/>
  <c r="H58" i="269" s="1"/>
  <c r="E59" i="275"/>
  <c r="G58" i="275"/>
  <c r="H58" i="275" s="1"/>
  <c r="G44" i="270"/>
  <c r="H44" i="270" s="1"/>
  <c r="E45" i="270"/>
  <c r="G45" i="272"/>
  <c r="H45" i="272" s="1"/>
  <c r="E46" i="272"/>
  <c r="G44" i="276"/>
  <c r="H44" i="276" s="1"/>
  <c r="E45" i="276"/>
  <c r="D28" i="239"/>
  <c r="D29" i="239" s="1"/>
  <c r="D30" i="239" s="1"/>
  <c r="D31" i="239" s="1"/>
  <c r="D32" i="239" s="1"/>
  <c r="D33" i="239" s="1"/>
  <c r="D34" i="239" s="1"/>
  <c r="D35" i="239" s="1"/>
  <c r="D36" i="239" s="1"/>
  <c r="D37" i="239" s="1"/>
  <c r="D38" i="239" s="1"/>
  <c r="D39" i="239" s="1"/>
  <c r="D40" i="239" s="1"/>
  <c r="D41" i="239" s="1"/>
  <c r="D42" i="239" s="1"/>
  <c r="D43" i="239" s="1"/>
  <c r="D44" i="239" s="1"/>
  <c r="D45" i="239" s="1"/>
  <c r="D46" i="239" s="1"/>
  <c r="D47" i="239" s="1"/>
  <c r="D48" i="239" s="1"/>
  <c r="D49" i="239" s="1"/>
  <c r="D50" i="239" s="1"/>
  <c r="D51" i="239" s="1"/>
  <c r="D52" i="239" s="1"/>
  <c r="D53" i="239" s="1"/>
  <c r="D54" i="239" s="1"/>
  <c r="D55" i="239" s="1"/>
  <c r="D56" i="239" s="1"/>
  <c r="D57" i="239" s="1"/>
  <c r="D58" i="239" s="1"/>
  <c r="D59" i="239" s="1"/>
  <c r="D60" i="239" s="1"/>
  <c r="D61" i="239" s="1"/>
  <c r="D62" i="239" s="1"/>
  <c r="D63" i="239" s="1"/>
  <c r="D64" i="239" s="1"/>
  <c r="D65" i="239" s="1"/>
  <c r="D66" i="239" s="1"/>
  <c r="D67" i="239" s="1"/>
  <c r="D68" i="239" s="1"/>
  <c r="D69" i="239" s="1"/>
  <c r="D70" i="239" s="1"/>
  <c r="D71" i="239" s="1"/>
  <c r="D72" i="239" s="1"/>
  <c r="D73" i="239" s="1"/>
  <c r="D74" i="239" s="1"/>
  <c r="D75" i="239" s="1"/>
  <c r="D76" i="239" s="1"/>
  <c r="D77" i="239" s="1"/>
  <c r="D78" i="239" s="1"/>
  <c r="D79" i="239" s="1"/>
  <c r="D80" i="239" s="1"/>
  <c r="D81" i="239" s="1"/>
  <c r="D82" i="239" s="1"/>
  <c r="D83" i="239" s="1"/>
  <c r="D84" i="239" s="1"/>
  <c r="D85" i="239" s="1"/>
  <c r="D86" i="239" s="1"/>
  <c r="D18" i="229"/>
  <c r="D19" i="229" s="1"/>
  <c r="D21" i="246" l="1"/>
  <c r="D18" i="240"/>
  <c r="D19" i="240" s="1"/>
  <c r="H22" i="240" s="1"/>
  <c r="E41" i="240"/>
  <c r="E52" i="240"/>
  <c r="E30" i="240"/>
  <c r="E69" i="240"/>
  <c r="E77" i="240"/>
  <c r="E76" i="240"/>
  <c r="E59" i="240"/>
  <c r="E61" i="240"/>
  <c r="E64" i="240"/>
  <c r="E48" i="240"/>
  <c r="E31" i="240"/>
  <c r="E83" i="240"/>
  <c r="E53" i="240"/>
  <c r="E36" i="240"/>
  <c r="E44" i="240"/>
  <c r="E81" i="240"/>
  <c r="E39" i="240"/>
  <c r="E70" i="240"/>
  <c r="E50" i="240"/>
  <c r="E25" i="240"/>
  <c r="E75" i="240"/>
  <c r="E47" i="240"/>
  <c r="E51" i="240"/>
  <c r="E33" i="240"/>
  <c r="E65" i="240"/>
  <c r="E45" i="240"/>
  <c r="E43" i="240"/>
  <c r="E37" i="240"/>
  <c r="E79" i="240"/>
  <c r="E57" i="240"/>
  <c r="E32" i="240"/>
  <c r="E27" i="240"/>
  <c r="E84" i="240"/>
  <c r="E62" i="240"/>
  <c r="E28" i="240"/>
  <c r="E56" i="240"/>
  <c r="E71" i="240"/>
  <c r="E49" i="240"/>
  <c r="E29" i="240"/>
  <c r="E54" i="240"/>
  <c r="E40" i="240"/>
  <c r="E73" i="240"/>
  <c r="E26" i="240"/>
  <c r="E34" i="240"/>
  <c r="E60" i="240"/>
  <c r="E38" i="240"/>
  <c r="E72" i="240"/>
  <c r="E80" i="240"/>
  <c r="E42" i="240"/>
  <c r="E46" i="240"/>
  <c r="E68" i="240"/>
  <c r="E55" i="240"/>
  <c r="E63" i="240"/>
  <c r="E67" i="240"/>
  <c r="E58" i="240"/>
  <c r="E66" i="240"/>
  <c r="E35" i="240"/>
  <c r="E82" i="240"/>
  <c r="E74" i="240"/>
  <c r="E78" i="240"/>
  <c r="D20" i="250"/>
  <c r="D19" i="250"/>
  <c r="D20" i="236"/>
  <c r="D19" i="236"/>
  <c r="D19" i="245"/>
  <c r="D20" i="245"/>
  <c r="F26" i="245" s="1"/>
  <c r="D20" i="239"/>
  <c r="F32" i="239" s="1"/>
  <c r="D19" i="239"/>
  <c r="E47" i="239" s="1"/>
  <c r="D21" i="248"/>
  <c r="E82" i="288"/>
  <c r="G81" i="288"/>
  <c r="H81" i="288" s="1"/>
  <c r="G80" i="286"/>
  <c r="H80" i="286" s="1"/>
  <c r="E81" i="286"/>
  <c r="E80" i="289"/>
  <c r="G79" i="289"/>
  <c r="H79" i="289" s="1"/>
  <c r="E80" i="287"/>
  <c r="G79" i="287"/>
  <c r="H79" i="287" s="1"/>
  <c r="E82" i="283"/>
  <c r="G81" i="283"/>
  <c r="H81" i="283" s="1"/>
  <c r="E82" i="282"/>
  <c r="G81" i="282"/>
  <c r="H81" i="282" s="1"/>
  <c r="E81" i="281"/>
  <c r="G80" i="281"/>
  <c r="H80" i="281" s="1"/>
  <c r="E83" i="280"/>
  <c r="G82" i="280"/>
  <c r="H82" i="280" s="1"/>
  <c r="E60" i="275"/>
  <c r="G59" i="275"/>
  <c r="H59" i="275" s="1"/>
  <c r="G46" i="272"/>
  <c r="H46" i="272" s="1"/>
  <c r="E47" i="272"/>
  <c r="E46" i="276"/>
  <c r="G45" i="276"/>
  <c r="H45" i="276" s="1"/>
  <c r="E46" i="270"/>
  <c r="G45" i="270"/>
  <c r="H45" i="270" s="1"/>
  <c r="G59" i="269"/>
  <c r="H59" i="269" s="1"/>
  <c r="E60" i="269"/>
  <c r="E24" i="249"/>
  <c r="E25" i="249"/>
  <c r="E26" i="249" s="1"/>
  <c r="E41" i="247"/>
  <c r="E49" i="247"/>
  <c r="E57" i="247"/>
  <c r="E42" i="247"/>
  <c r="E50" i="247"/>
  <c r="E60" i="247"/>
  <c r="E26" i="247"/>
  <c r="E34" i="247"/>
  <c r="E29" i="247"/>
  <c r="E25" i="247"/>
  <c r="F38" i="247"/>
  <c r="E30" i="247"/>
  <c r="E24" i="247"/>
  <c r="E33" i="247"/>
  <c r="E39" i="247"/>
  <c r="E47" i="247"/>
  <c r="E55" i="247"/>
  <c r="E40" i="247"/>
  <c r="E48" i="247"/>
  <c r="E56" i="247"/>
  <c r="E43" i="247"/>
  <c r="E51" i="247"/>
  <c r="E59" i="247"/>
  <c r="E44" i="247"/>
  <c r="E52" i="247"/>
  <c r="E58" i="247"/>
  <c r="E28" i="247"/>
  <c r="E36" i="247"/>
  <c r="E31" i="247"/>
  <c r="E37" i="247"/>
  <c r="E45" i="247"/>
  <c r="E53" i="247"/>
  <c r="E38" i="247"/>
  <c r="E46" i="247"/>
  <c r="E54" i="247"/>
  <c r="E32" i="247"/>
  <c r="E27" i="247"/>
  <c r="E35" i="247"/>
  <c r="E61" i="247"/>
  <c r="F55" i="246"/>
  <c r="F26" i="240"/>
  <c r="H23" i="229"/>
  <c r="E25" i="229"/>
  <c r="E24" i="229"/>
  <c r="E27" i="245"/>
  <c r="E79" i="239" l="1"/>
  <c r="E71" i="239"/>
  <c r="E45" i="239"/>
  <c r="F78" i="240"/>
  <c r="G78" i="240" s="1"/>
  <c r="E56" i="239"/>
  <c r="F66" i="240"/>
  <c r="G66" i="240" s="1"/>
  <c r="F52" i="240"/>
  <c r="E70" i="239"/>
  <c r="E48" i="239"/>
  <c r="E66" i="239"/>
  <c r="F38" i="240"/>
  <c r="F61" i="240"/>
  <c r="G61" i="240" s="1"/>
  <c r="F35" i="240"/>
  <c r="G35" i="240" s="1"/>
  <c r="F30" i="240"/>
  <c r="G30" i="240" s="1"/>
  <c r="E85" i="240"/>
  <c r="E58" i="239"/>
  <c r="G58" i="239" s="1"/>
  <c r="E78" i="239"/>
  <c r="E60" i="239"/>
  <c r="E29" i="239"/>
  <c r="F49" i="240"/>
  <c r="G49" i="240" s="1"/>
  <c r="F54" i="240"/>
  <c r="G54" i="240" s="1"/>
  <c r="F76" i="240"/>
  <c r="G76" i="240" s="1"/>
  <c r="F69" i="240"/>
  <c r="G69" i="240" s="1"/>
  <c r="D21" i="250"/>
  <c r="E83" i="239"/>
  <c r="E51" i="239"/>
  <c r="E49" i="239"/>
  <c r="F64" i="240"/>
  <c r="G64" i="240" s="1"/>
  <c r="F51" i="240"/>
  <c r="F32" i="240"/>
  <c r="F28" i="240"/>
  <c r="G52" i="240"/>
  <c r="F68" i="239"/>
  <c r="F27" i="245"/>
  <c r="F28" i="245" s="1"/>
  <c r="F29" i="245" s="1"/>
  <c r="F30" i="245" s="1"/>
  <c r="F31" i="245" s="1"/>
  <c r="F32" i="245" s="1"/>
  <c r="F33" i="245" s="1"/>
  <c r="F34" i="245" s="1"/>
  <c r="F35" i="245" s="1"/>
  <c r="F36" i="245" s="1"/>
  <c r="F37" i="245" s="1"/>
  <c r="F38" i="245" s="1"/>
  <c r="F39" i="245" s="1"/>
  <c r="F40" i="245" s="1"/>
  <c r="F41" i="245" s="1"/>
  <c r="F42" i="245" s="1"/>
  <c r="F43" i="245" s="1"/>
  <c r="F44" i="245" s="1"/>
  <c r="F45" i="245" s="1"/>
  <c r="F46" i="245" s="1"/>
  <c r="F47" i="245" s="1"/>
  <c r="F48" i="245" s="1"/>
  <c r="F49" i="245" s="1"/>
  <c r="F50" i="245" s="1"/>
  <c r="F51" i="245" s="1"/>
  <c r="F52" i="245" s="1"/>
  <c r="F53" i="245" s="1"/>
  <c r="F54" i="245" s="1"/>
  <c r="F55" i="245" s="1"/>
  <c r="F56" i="245" s="1"/>
  <c r="F57" i="245" s="1"/>
  <c r="F58" i="245" s="1"/>
  <c r="F59" i="245" s="1"/>
  <c r="F60" i="245" s="1"/>
  <c r="F61" i="245" s="1"/>
  <c r="F62" i="245" s="1"/>
  <c r="F63" i="245" s="1"/>
  <c r="F64" i="245" s="1"/>
  <c r="F65" i="245" s="1"/>
  <c r="F66" i="245" s="1"/>
  <c r="F67" i="245" s="1"/>
  <c r="F68" i="245" s="1"/>
  <c r="F69" i="245" s="1"/>
  <c r="F70" i="245" s="1"/>
  <c r="F71" i="245" s="1"/>
  <c r="F72" i="245" s="1"/>
  <c r="F73" i="245" s="1"/>
  <c r="F74" i="245" s="1"/>
  <c r="F75" i="245" s="1"/>
  <c r="F76" i="245" s="1"/>
  <c r="F77" i="245" s="1"/>
  <c r="F78" i="245" s="1"/>
  <c r="F79" i="245" s="1"/>
  <c r="F80" i="245" s="1"/>
  <c r="F81" i="245" s="1"/>
  <c r="F82" i="245" s="1"/>
  <c r="F83" i="245" s="1"/>
  <c r="F84" i="245" s="1"/>
  <c r="F85" i="245" s="1"/>
  <c r="F86" i="245" s="1"/>
  <c r="G38" i="240"/>
  <c r="E27" i="239"/>
  <c r="E54" i="239"/>
  <c r="E77" i="239"/>
  <c r="E46" i="239"/>
  <c r="E40" i="239"/>
  <c r="E61" i="239"/>
  <c r="E62" i="239"/>
  <c r="E43" i="239"/>
  <c r="E50" i="239"/>
  <c r="E75" i="239"/>
  <c r="E73" i="239"/>
  <c r="E84" i="239"/>
  <c r="E37" i="239"/>
  <c r="E68" i="239"/>
  <c r="E85" i="239"/>
  <c r="F73" i="240"/>
  <c r="G73" i="240" s="1"/>
  <c r="F75" i="240"/>
  <c r="G75" i="240" s="1"/>
  <c r="F42" i="240"/>
  <c r="G42" i="240" s="1"/>
  <c r="F25" i="240"/>
  <c r="G25" i="240" s="1"/>
  <c r="F79" i="240"/>
  <c r="G79" i="240" s="1"/>
  <c r="F80" i="240"/>
  <c r="G80" i="240" s="1"/>
  <c r="F68" i="240"/>
  <c r="E32" i="239"/>
  <c r="G32" i="239" s="1"/>
  <c r="F43" i="240"/>
  <c r="G43" i="240" s="1"/>
  <c r="F72" i="240"/>
  <c r="F44" i="240"/>
  <c r="F81" i="240"/>
  <c r="G81" i="240" s="1"/>
  <c r="F46" i="240"/>
  <c r="G46" i="240" s="1"/>
  <c r="E38" i="239"/>
  <c r="F48" i="240"/>
  <c r="F39" i="240"/>
  <c r="G39" i="240" s="1"/>
  <c r="E81" i="239"/>
  <c r="E76" i="239"/>
  <c r="E72" i="239"/>
  <c r="E28" i="239"/>
  <c r="E55" i="239"/>
  <c r="E41" i="239"/>
  <c r="E63" i="239"/>
  <c r="E52" i="239"/>
  <c r="E65" i="239"/>
  <c r="E86" i="239"/>
  <c r="E44" i="239"/>
  <c r="E34" i="239"/>
  <c r="E59" i="239"/>
  <c r="E31" i="239"/>
  <c r="F74" i="240"/>
  <c r="F37" i="240"/>
  <c r="G37" i="240" s="1"/>
  <c r="F71" i="240"/>
  <c r="G71" i="240" s="1"/>
  <c r="F31" i="240"/>
  <c r="F57" i="240"/>
  <c r="F56" i="240"/>
  <c r="G56" i="240" s="1"/>
  <c r="F83" i="240"/>
  <c r="G83" i="240" s="1"/>
  <c r="F50" i="240"/>
  <c r="G50" i="240" s="1"/>
  <c r="F70" i="240"/>
  <c r="H23" i="240"/>
  <c r="H25" i="240" s="1"/>
  <c r="F27" i="240"/>
  <c r="G27" i="240" s="1"/>
  <c r="F41" i="240"/>
  <c r="G41" i="240" s="1"/>
  <c r="F77" i="240"/>
  <c r="G77" i="240" s="1"/>
  <c r="F60" i="240"/>
  <c r="G60" i="240" s="1"/>
  <c r="F45" i="240"/>
  <c r="G45" i="240" s="1"/>
  <c r="E69" i="239"/>
  <c r="E35" i="239"/>
  <c r="E36" i="239"/>
  <c r="E67" i="239"/>
  <c r="E53" i="239"/>
  <c r="E57" i="239"/>
  <c r="E82" i="239"/>
  <c r="E30" i="239"/>
  <c r="E64" i="239"/>
  <c r="E80" i="239"/>
  <c r="E42" i="239"/>
  <c r="E74" i="239"/>
  <c r="E39" i="239"/>
  <c r="F82" i="240"/>
  <c r="F59" i="240"/>
  <c r="G59" i="240" s="1"/>
  <c r="F84" i="240"/>
  <c r="G84" i="240" s="1"/>
  <c r="F62" i="240"/>
  <c r="G62" i="240" s="1"/>
  <c r="F53" i="240"/>
  <c r="G53" i="240" s="1"/>
  <c r="F58" i="240"/>
  <c r="G58" i="240" s="1"/>
  <c r="F55" i="240"/>
  <c r="G55" i="240" s="1"/>
  <c r="F67" i="240"/>
  <c r="G67" i="240" s="1"/>
  <c r="F29" i="240"/>
  <c r="F65" i="240"/>
  <c r="G65" i="240" s="1"/>
  <c r="F63" i="240"/>
  <c r="G63" i="240" s="1"/>
  <c r="F47" i="240"/>
  <c r="G47" i="240" s="1"/>
  <c r="F33" i="240"/>
  <c r="G33" i="240" s="1"/>
  <c r="F36" i="240"/>
  <c r="G36" i="240" s="1"/>
  <c r="F34" i="240"/>
  <c r="G34" i="240" s="1"/>
  <c r="F40" i="240"/>
  <c r="G40" i="240" s="1"/>
  <c r="F44" i="239"/>
  <c r="G48" i="240"/>
  <c r="F49" i="239"/>
  <c r="G72" i="240"/>
  <c r="F38" i="239"/>
  <c r="G44" i="239"/>
  <c r="G74" i="240"/>
  <c r="G31" i="240"/>
  <c r="G57" i="240"/>
  <c r="G70" i="240"/>
  <c r="E63" i="250"/>
  <c r="F52" i="239"/>
  <c r="F54" i="239"/>
  <c r="F41" i="239"/>
  <c r="F46" i="239"/>
  <c r="G44" i="240"/>
  <c r="F58" i="239"/>
  <c r="F73" i="239"/>
  <c r="F82" i="239"/>
  <c r="G82" i="240"/>
  <c r="F71" i="239"/>
  <c r="F50" i="239"/>
  <c r="F64" i="239"/>
  <c r="F65" i="239"/>
  <c r="F57" i="239"/>
  <c r="G57" i="239" s="1"/>
  <c r="F81" i="239"/>
  <c r="F43" i="239"/>
  <c r="F40" i="239"/>
  <c r="F83" i="239"/>
  <c r="G83" i="239" s="1"/>
  <c r="F31" i="239"/>
  <c r="F76" i="239"/>
  <c r="F51" i="239"/>
  <c r="F84" i="239"/>
  <c r="F85" i="239"/>
  <c r="F29" i="239"/>
  <c r="F66" i="239"/>
  <c r="G66" i="239" s="1"/>
  <c r="F86" i="239"/>
  <c r="F42" i="239"/>
  <c r="F72" i="239"/>
  <c r="G72" i="239" s="1"/>
  <c r="G51" i="240"/>
  <c r="G26" i="240"/>
  <c r="G29" i="240"/>
  <c r="F56" i="239"/>
  <c r="G56" i="239" s="1"/>
  <c r="F35" i="239"/>
  <c r="G35" i="239" s="1"/>
  <c r="F79" i="239"/>
  <c r="G79" i="239" s="1"/>
  <c r="F62" i="239"/>
  <c r="F78" i="239"/>
  <c r="G78" i="239" s="1"/>
  <c r="F30" i="239"/>
  <c r="F47" i="239"/>
  <c r="G47" i="239" s="1"/>
  <c r="F45" i="239"/>
  <c r="F63" i="239"/>
  <c r="F33" i="239"/>
  <c r="F70" i="239"/>
  <c r="F34" i="239"/>
  <c r="F48" i="239"/>
  <c r="G48" i="239" s="1"/>
  <c r="F37" i="239"/>
  <c r="D21" i="245"/>
  <c r="H24" i="245" s="1"/>
  <c r="G68" i="240"/>
  <c r="G32" i="240"/>
  <c r="G28" i="240"/>
  <c r="F36" i="239"/>
  <c r="F60" i="239"/>
  <c r="F80" i="239"/>
  <c r="G80" i="239" s="1"/>
  <c r="F27" i="239"/>
  <c r="F55" i="239"/>
  <c r="F67" i="239"/>
  <c r="F74" i="239"/>
  <c r="F28" i="239"/>
  <c r="F53" i="239"/>
  <c r="F77" i="239"/>
  <c r="F69" i="239"/>
  <c r="F59" i="239"/>
  <c r="F61" i="239"/>
  <c r="G61" i="239" s="1"/>
  <c r="F75" i="239"/>
  <c r="G75" i="239" s="1"/>
  <c r="F39" i="239"/>
  <c r="D21" i="239"/>
  <c r="H24" i="239" s="1"/>
  <c r="E33" i="239"/>
  <c r="D21" i="236"/>
  <c r="H25" i="236" s="1"/>
  <c r="G68" i="239"/>
  <c r="E82" i="286"/>
  <c r="G81" i="286"/>
  <c r="H81" i="286" s="1"/>
  <c r="E81" i="287"/>
  <c r="G80" i="287"/>
  <c r="H80" i="287" s="1"/>
  <c r="E81" i="289"/>
  <c r="G80" i="289"/>
  <c r="H80" i="289" s="1"/>
  <c r="E83" i="288"/>
  <c r="G82" i="288"/>
  <c r="H82" i="288" s="1"/>
  <c r="E83" i="283"/>
  <c r="G82" i="283"/>
  <c r="H82" i="283" s="1"/>
  <c r="E83" i="282"/>
  <c r="G82" i="282"/>
  <c r="H82" i="282" s="1"/>
  <c r="E82" i="281"/>
  <c r="G81" i="281"/>
  <c r="H81" i="281" s="1"/>
  <c r="E84" i="280"/>
  <c r="G83" i="280"/>
  <c r="H83" i="280" s="1"/>
  <c r="G63" i="239"/>
  <c r="G47" i="272"/>
  <c r="H47" i="272" s="1"/>
  <c r="E48" i="272"/>
  <c r="E47" i="270"/>
  <c r="G46" i="270"/>
  <c r="H46" i="270" s="1"/>
  <c r="G60" i="269"/>
  <c r="H60" i="269" s="1"/>
  <c r="E61" i="269"/>
  <c r="E47" i="276"/>
  <c r="G46" i="276"/>
  <c r="H46" i="276" s="1"/>
  <c r="E61" i="275"/>
  <c r="G60" i="275"/>
  <c r="H60" i="275" s="1"/>
  <c r="G71" i="239"/>
  <c r="H22" i="247"/>
  <c r="F61" i="247"/>
  <c r="G61" i="247" s="1"/>
  <c r="F63" i="246"/>
  <c r="F43" i="247"/>
  <c r="G43" i="247" s="1"/>
  <c r="F31" i="247"/>
  <c r="G31" i="247" s="1"/>
  <c r="F41" i="247"/>
  <c r="G41" i="247" s="1"/>
  <c r="F36" i="247"/>
  <c r="G36" i="247" s="1"/>
  <c r="F59" i="247"/>
  <c r="G59" i="247" s="1"/>
  <c r="F52" i="247"/>
  <c r="G52" i="247" s="1"/>
  <c r="F29" i="247"/>
  <c r="G29" i="247" s="1"/>
  <c r="F57" i="247"/>
  <c r="G57" i="247" s="1"/>
  <c r="F50" i="247"/>
  <c r="G50" i="247" s="1"/>
  <c r="F39" i="246"/>
  <c r="F33" i="247"/>
  <c r="G33" i="247" s="1"/>
  <c r="F30" i="247"/>
  <c r="G30" i="247" s="1"/>
  <c r="F51" i="247"/>
  <c r="G51" i="247" s="1"/>
  <c r="F60" i="247"/>
  <c r="G60" i="247" s="1"/>
  <c r="F44" i="247"/>
  <c r="G44" i="247" s="1"/>
  <c r="F27" i="247"/>
  <c r="G27" i="247" s="1"/>
  <c r="F28" i="247"/>
  <c r="G28" i="247" s="1"/>
  <c r="F49" i="247"/>
  <c r="G49" i="247" s="1"/>
  <c r="F58" i="247"/>
  <c r="G58" i="247" s="1"/>
  <c r="F42" i="247"/>
  <c r="G42" i="247" s="1"/>
  <c r="F24" i="247"/>
  <c r="G24" i="247" s="1"/>
  <c r="F34" i="247"/>
  <c r="G34" i="247" s="1"/>
  <c r="F26" i="247"/>
  <c r="G26" i="247" s="1"/>
  <c r="F55" i="247"/>
  <c r="G55" i="247" s="1"/>
  <c r="F47" i="247"/>
  <c r="G47" i="247" s="1"/>
  <c r="F39" i="247"/>
  <c r="G39" i="247" s="1"/>
  <c r="F56" i="247"/>
  <c r="G56" i="247" s="1"/>
  <c r="F48" i="247"/>
  <c r="G48" i="247" s="1"/>
  <c r="F40" i="247"/>
  <c r="G40" i="247" s="1"/>
  <c r="F25" i="247"/>
  <c r="G25" i="247" s="1"/>
  <c r="F32" i="247"/>
  <c r="G32" i="247" s="1"/>
  <c r="F35" i="247"/>
  <c r="G35" i="247" s="1"/>
  <c r="F53" i="247"/>
  <c r="G53" i="247" s="1"/>
  <c r="F45" i="247"/>
  <c r="G45" i="247" s="1"/>
  <c r="F37" i="247"/>
  <c r="G37" i="247" s="1"/>
  <c r="F54" i="247"/>
  <c r="G54" i="247" s="1"/>
  <c r="F46" i="247"/>
  <c r="G46" i="247" s="1"/>
  <c r="H23" i="249"/>
  <c r="F25" i="249"/>
  <c r="F26" i="249" s="1"/>
  <c r="F27" i="249" s="1"/>
  <c r="F28" i="249" s="1"/>
  <c r="F29" i="249" s="1"/>
  <c r="F30" i="249" s="1"/>
  <c r="F31" i="249" s="1"/>
  <c r="F32" i="249" s="1"/>
  <c r="F33" i="249" s="1"/>
  <c r="F34" i="249" s="1"/>
  <c r="F35" i="249" s="1"/>
  <c r="F36" i="249" s="1"/>
  <c r="F37" i="249" s="1"/>
  <c r="F38" i="249" s="1"/>
  <c r="F39" i="249" s="1"/>
  <c r="F40" i="249" s="1"/>
  <c r="F41" i="249" s="1"/>
  <c r="F42" i="249" s="1"/>
  <c r="F43" i="249" s="1"/>
  <c r="F44" i="249" s="1"/>
  <c r="F45" i="249" s="1"/>
  <c r="F46" i="249" s="1"/>
  <c r="F47" i="249" s="1"/>
  <c r="F48" i="249" s="1"/>
  <c r="F49" i="249" s="1"/>
  <c r="F50" i="249" s="1"/>
  <c r="F51" i="249" s="1"/>
  <c r="F52" i="249" s="1"/>
  <c r="F53" i="249" s="1"/>
  <c r="F54" i="249" s="1"/>
  <c r="F55" i="249" s="1"/>
  <c r="F56" i="249" s="1"/>
  <c r="F57" i="249" s="1"/>
  <c r="F58" i="249" s="1"/>
  <c r="F59" i="249" s="1"/>
  <c r="F60" i="249" s="1"/>
  <c r="F61" i="249" s="1"/>
  <c r="F62" i="249" s="1"/>
  <c r="F63" i="249" s="1"/>
  <c r="F64" i="249" s="1"/>
  <c r="F65" i="249" s="1"/>
  <c r="F66" i="249" s="1"/>
  <c r="F67" i="249" s="1"/>
  <c r="F68" i="249" s="1"/>
  <c r="F69" i="249" s="1"/>
  <c r="F70" i="249" s="1"/>
  <c r="F71" i="249" s="1"/>
  <c r="F72" i="249" s="1"/>
  <c r="F73" i="249" s="1"/>
  <c r="F74" i="249" s="1"/>
  <c r="F75" i="249" s="1"/>
  <c r="F76" i="249" s="1"/>
  <c r="F77" i="249" s="1"/>
  <c r="F78" i="249" s="1"/>
  <c r="F79" i="249" s="1"/>
  <c r="F80" i="249" s="1"/>
  <c r="F81" i="249" s="1"/>
  <c r="F82" i="249" s="1"/>
  <c r="F83" i="249" s="1"/>
  <c r="F84" i="249" s="1"/>
  <c r="F24" i="249"/>
  <c r="G24" i="249" s="1"/>
  <c r="F28" i="246"/>
  <c r="F31" i="246"/>
  <c r="F40" i="246"/>
  <c r="F29" i="246"/>
  <c r="F61" i="246"/>
  <c r="E26" i="236"/>
  <c r="E27" i="236"/>
  <c r="F27" i="236"/>
  <c r="F26" i="236"/>
  <c r="H25" i="246"/>
  <c r="F54" i="246"/>
  <c r="E62" i="247"/>
  <c r="G38" i="247"/>
  <c r="F49" i="246"/>
  <c r="F36" i="246"/>
  <c r="F56" i="246"/>
  <c r="F43" i="246"/>
  <c r="F62" i="246"/>
  <c r="F37" i="246"/>
  <c r="F34" i="246"/>
  <c r="F53" i="246"/>
  <c r="F59" i="246"/>
  <c r="F60" i="246"/>
  <c r="F35" i="246"/>
  <c r="F27" i="246"/>
  <c r="F32" i="246"/>
  <c r="F50" i="246"/>
  <c r="F26" i="246"/>
  <c r="F48" i="246"/>
  <c r="F46" i="246"/>
  <c r="F45" i="246"/>
  <c r="F33" i="246"/>
  <c r="F38" i="246"/>
  <c r="F30" i="246"/>
  <c r="F58" i="246"/>
  <c r="F42" i="246"/>
  <c r="F51" i="246"/>
  <c r="F57" i="246"/>
  <c r="F44" i="246"/>
  <c r="F47" i="246"/>
  <c r="F52" i="246"/>
  <c r="F41" i="246"/>
  <c r="E62" i="246"/>
  <c r="E49" i="246"/>
  <c r="E59" i="246"/>
  <c r="E55" i="246"/>
  <c r="G55" i="246" s="1"/>
  <c r="E45" i="246"/>
  <c r="E56" i="246"/>
  <c r="E28" i="246"/>
  <c r="E36" i="246"/>
  <c r="E33" i="246"/>
  <c r="E26" i="246"/>
  <c r="E54" i="246"/>
  <c r="E51" i="246"/>
  <c r="E50" i="246"/>
  <c r="E32" i="246"/>
  <c r="E37" i="246"/>
  <c r="E46" i="246"/>
  <c r="E57" i="246"/>
  <c r="E42" i="246"/>
  <c r="G42" i="246" s="1"/>
  <c r="E53" i="246"/>
  <c r="E34" i="246"/>
  <c r="E27" i="246"/>
  <c r="E41" i="246"/>
  <c r="E52" i="246"/>
  <c r="E43" i="246"/>
  <c r="E61" i="246"/>
  <c r="E48" i="246"/>
  <c r="E58" i="246"/>
  <c r="E30" i="246"/>
  <c r="E38" i="246"/>
  <c r="E35" i="246"/>
  <c r="G35" i="246" s="1"/>
  <c r="E63" i="246"/>
  <c r="E44" i="246"/>
  <c r="E40" i="246"/>
  <c r="E47" i="246"/>
  <c r="G47" i="246" s="1"/>
  <c r="E29" i="246"/>
  <c r="E60" i="246"/>
  <c r="E39" i="246"/>
  <c r="E31" i="246"/>
  <c r="E25" i="251"/>
  <c r="E26" i="251"/>
  <c r="E30" i="251"/>
  <c r="E32" i="251"/>
  <c r="E36" i="251"/>
  <c r="E40" i="251"/>
  <c r="E44" i="251"/>
  <c r="E48" i="251"/>
  <c r="E52" i="251"/>
  <c r="E56" i="251"/>
  <c r="E60" i="251"/>
  <c r="E27" i="251"/>
  <c r="E29" i="251"/>
  <c r="E31" i="251"/>
  <c r="E33" i="251"/>
  <c r="E35" i="251"/>
  <c r="E37" i="251"/>
  <c r="E39" i="251"/>
  <c r="E41" i="251"/>
  <c r="E43" i="251"/>
  <c r="E45" i="251"/>
  <c r="E47" i="251"/>
  <c r="E49" i="251"/>
  <c r="E51" i="251"/>
  <c r="E53" i="251"/>
  <c r="E55" i="251"/>
  <c r="E57" i="251"/>
  <c r="E59" i="251"/>
  <c r="E28" i="251"/>
  <c r="E34" i="251"/>
  <c r="E38" i="251"/>
  <c r="E42" i="251"/>
  <c r="E46" i="251"/>
  <c r="E50" i="251"/>
  <c r="E54" i="251"/>
  <c r="E58" i="251"/>
  <c r="E27" i="250"/>
  <c r="E28" i="250" s="1"/>
  <c r="E24" i="251"/>
  <c r="F26" i="248"/>
  <c r="E61" i="251"/>
  <c r="E24" i="244"/>
  <c r="E26" i="250"/>
  <c r="E25" i="244"/>
  <c r="E26" i="244" s="1"/>
  <c r="E27" i="244" s="1"/>
  <c r="H22" i="244"/>
  <c r="E26" i="229"/>
  <c r="F24" i="229"/>
  <c r="G24" i="229" s="1"/>
  <c r="H22" i="229"/>
  <c r="F25" i="229"/>
  <c r="G25" i="229" s="1"/>
  <c r="F24" i="244"/>
  <c r="F25" i="244"/>
  <c r="F26" i="244" s="1"/>
  <c r="F27" i="244" s="1"/>
  <c r="F28" i="244" s="1"/>
  <c r="F29" i="244" s="1"/>
  <c r="F30" i="244" s="1"/>
  <c r="F31" i="244" s="1"/>
  <c r="F32" i="244" s="1"/>
  <c r="F33" i="244" s="1"/>
  <c r="F34" i="244" s="1"/>
  <c r="F35" i="244" s="1"/>
  <c r="F36" i="244" s="1"/>
  <c r="F37" i="244" s="1"/>
  <c r="F38" i="244" s="1"/>
  <c r="F39" i="244" s="1"/>
  <c r="F40" i="244" s="1"/>
  <c r="F41" i="244" s="1"/>
  <c r="F42" i="244" s="1"/>
  <c r="F43" i="244" s="1"/>
  <c r="F44" i="244" s="1"/>
  <c r="F45" i="244" s="1"/>
  <c r="F46" i="244" s="1"/>
  <c r="F47" i="244" s="1"/>
  <c r="F48" i="244" s="1"/>
  <c r="F49" i="244" s="1"/>
  <c r="F50" i="244" s="1"/>
  <c r="F51" i="244" s="1"/>
  <c r="F52" i="244" s="1"/>
  <c r="F53" i="244" s="1"/>
  <c r="F54" i="244" s="1"/>
  <c r="F55" i="244" s="1"/>
  <c r="F56" i="244" s="1"/>
  <c r="F57" i="244" s="1"/>
  <c r="F58" i="244" s="1"/>
  <c r="F59" i="244" s="1"/>
  <c r="F60" i="244" s="1"/>
  <c r="F61" i="244" s="1"/>
  <c r="F62" i="244" s="1"/>
  <c r="F63" i="244" s="1"/>
  <c r="F64" i="244" s="1"/>
  <c r="F65" i="244" s="1"/>
  <c r="F66" i="244" s="1"/>
  <c r="F67" i="244" s="1"/>
  <c r="F68" i="244" s="1"/>
  <c r="F69" i="244" s="1"/>
  <c r="F70" i="244" s="1"/>
  <c r="F71" i="244" s="1"/>
  <c r="F72" i="244" s="1"/>
  <c r="F73" i="244" s="1"/>
  <c r="F74" i="244" s="1"/>
  <c r="F75" i="244" s="1"/>
  <c r="F76" i="244" s="1"/>
  <c r="F77" i="244" s="1"/>
  <c r="F78" i="244" s="1"/>
  <c r="F79" i="244" s="1"/>
  <c r="F80" i="244" s="1"/>
  <c r="F81" i="244" s="1"/>
  <c r="F82" i="244" s="1"/>
  <c r="F83" i="244" s="1"/>
  <c r="F84" i="244" s="1"/>
  <c r="E26" i="245"/>
  <c r="G26" i="245" s="1"/>
  <c r="E27" i="249"/>
  <c r="E28" i="245"/>
  <c r="G50" i="239" l="1"/>
  <c r="G54" i="239"/>
  <c r="G45" i="239"/>
  <c r="G27" i="239"/>
  <c r="G40" i="239"/>
  <c r="G39" i="239"/>
  <c r="G76" i="239"/>
  <c r="G64" i="239"/>
  <c r="G42" i="239"/>
  <c r="F87" i="245"/>
  <c r="F85" i="240"/>
  <c r="G70" i="239"/>
  <c r="G38" i="239"/>
  <c r="G74" i="239"/>
  <c r="G30" i="239"/>
  <c r="G65" i="239"/>
  <c r="G84" i="239"/>
  <c r="G49" i="239"/>
  <c r="G51" i="239"/>
  <c r="G60" i="239"/>
  <c r="G82" i="239"/>
  <c r="G52" i="239"/>
  <c r="G27" i="245"/>
  <c r="E87" i="239"/>
  <c r="G55" i="239"/>
  <c r="G73" i="239"/>
  <c r="G59" i="239"/>
  <c r="G28" i="239"/>
  <c r="G34" i="239"/>
  <c r="G62" i="239"/>
  <c r="G43" i="239"/>
  <c r="G46" i="239"/>
  <c r="G36" i="239"/>
  <c r="G85" i="239"/>
  <c r="G53" i="239"/>
  <c r="G86" i="239"/>
  <c r="G41" i="239"/>
  <c r="G37" i="239"/>
  <c r="G69" i="239"/>
  <c r="G31" i="239"/>
  <c r="G81" i="239"/>
  <c r="G77" i="239"/>
  <c r="G67" i="239"/>
  <c r="H25" i="239"/>
  <c r="H27" i="239" s="1"/>
  <c r="H28" i="239" s="1"/>
  <c r="G85" i="240"/>
  <c r="F87" i="239"/>
  <c r="G29" i="239"/>
  <c r="G33" i="239"/>
  <c r="H26" i="240"/>
  <c r="H27" i="240" s="1"/>
  <c r="H28" i="240" s="1"/>
  <c r="H29" i="240" s="1"/>
  <c r="H30" i="240" s="1"/>
  <c r="H31" i="240" s="1"/>
  <c r="H32" i="240" s="1"/>
  <c r="H33" i="240" s="1"/>
  <c r="H34" i="240" s="1"/>
  <c r="H35" i="240" s="1"/>
  <c r="H36" i="240" s="1"/>
  <c r="H37" i="240" s="1"/>
  <c r="H38" i="240" s="1"/>
  <c r="H39" i="240" s="1"/>
  <c r="H40" i="240" s="1"/>
  <c r="H41" i="240" s="1"/>
  <c r="H42" i="240" s="1"/>
  <c r="H43" i="240" s="1"/>
  <c r="H44" i="240" s="1"/>
  <c r="H45" i="240" s="1"/>
  <c r="H46" i="240" s="1"/>
  <c r="H47" i="240" s="1"/>
  <c r="H48" i="240" s="1"/>
  <c r="H49" i="240" s="1"/>
  <c r="H50" i="240" s="1"/>
  <c r="H51" i="240" s="1"/>
  <c r="H52" i="240" s="1"/>
  <c r="H53" i="240" s="1"/>
  <c r="H54" i="240" s="1"/>
  <c r="H55" i="240" s="1"/>
  <c r="H56" i="240" s="1"/>
  <c r="H57" i="240" s="1"/>
  <c r="H58" i="240" s="1"/>
  <c r="H59" i="240" s="1"/>
  <c r="H60" i="240" s="1"/>
  <c r="H61" i="240" s="1"/>
  <c r="H62" i="240" s="1"/>
  <c r="H63" i="240" s="1"/>
  <c r="H64" i="240" s="1"/>
  <c r="H65" i="240" s="1"/>
  <c r="H66" i="240" s="1"/>
  <c r="H67" i="240" s="1"/>
  <c r="H68" i="240" s="1"/>
  <c r="H69" i="240" s="1"/>
  <c r="H70" i="240" s="1"/>
  <c r="H71" i="240" s="1"/>
  <c r="H72" i="240" s="1"/>
  <c r="H73" i="240" s="1"/>
  <c r="H74" i="240" s="1"/>
  <c r="H75" i="240" s="1"/>
  <c r="H76" i="240" s="1"/>
  <c r="H77" i="240" s="1"/>
  <c r="H78" i="240" s="1"/>
  <c r="H79" i="240" s="1"/>
  <c r="H80" i="240" s="1"/>
  <c r="H81" i="240" s="1"/>
  <c r="H82" i="240" s="1"/>
  <c r="H83" i="240" s="1"/>
  <c r="H84" i="240" s="1"/>
  <c r="G63" i="246"/>
  <c r="E84" i="288"/>
  <c r="G83" i="288"/>
  <c r="H83" i="288" s="1"/>
  <c r="E82" i="287"/>
  <c r="G81" i="287"/>
  <c r="H81" i="287" s="1"/>
  <c r="E82" i="289"/>
  <c r="G81" i="289"/>
  <c r="H81" i="289" s="1"/>
  <c r="E83" i="286"/>
  <c r="G82" i="286"/>
  <c r="H82" i="286" s="1"/>
  <c r="G83" i="283"/>
  <c r="H83" i="283" s="1"/>
  <c r="E84" i="283"/>
  <c r="E86" i="283" s="1"/>
  <c r="E84" i="282"/>
  <c r="G83" i="282"/>
  <c r="H83" i="282" s="1"/>
  <c r="E83" i="281"/>
  <c r="G82" i="281"/>
  <c r="H82" i="281" s="1"/>
  <c r="E85" i="280"/>
  <c r="G84" i="280"/>
  <c r="H84" i="280" s="1"/>
  <c r="E48" i="276"/>
  <c r="G47" i="276"/>
  <c r="H47" i="276" s="1"/>
  <c r="G47" i="270"/>
  <c r="H47" i="270" s="1"/>
  <c r="E48" i="270"/>
  <c r="G61" i="269"/>
  <c r="H61" i="269" s="1"/>
  <c r="E62" i="269"/>
  <c r="G48" i="272"/>
  <c r="H48" i="272" s="1"/>
  <c r="E49" i="272"/>
  <c r="G61" i="275"/>
  <c r="H61" i="275" s="1"/>
  <c r="E62" i="275"/>
  <c r="H23" i="247"/>
  <c r="H24" i="247" s="1"/>
  <c r="H25" i="247" s="1"/>
  <c r="H26" i="247" s="1"/>
  <c r="H27" i="247" s="1"/>
  <c r="H28" i="247" s="1"/>
  <c r="H29" i="247" s="1"/>
  <c r="H30" i="247" s="1"/>
  <c r="H31" i="247" s="1"/>
  <c r="H32" i="247" s="1"/>
  <c r="H33" i="247" s="1"/>
  <c r="H34" i="247" s="1"/>
  <c r="H35" i="247" s="1"/>
  <c r="H36" i="247" s="1"/>
  <c r="H37" i="247" s="1"/>
  <c r="H38" i="247" s="1"/>
  <c r="H39" i="247" s="1"/>
  <c r="H40" i="247" s="1"/>
  <c r="H41" i="247" s="1"/>
  <c r="H42" i="247" s="1"/>
  <c r="H43" i="247" s="1"/>
  <c r="H44" i="247" s="1"/>
  <c r="H45" i="247" s="1"/>
  <c r="H46" i="247" s="1"/>
  <c r="H47" i="247" s="1"/>
  <c r="H48" i="247" s="1"/>
  <c r="H49" i="247" s="1"/>
  <c r="H50" i="247" s="1"/>
  <c r="H51" i="247" s="1"/>
  <c r="H52" i="247" s="1"/>
  <c r="H53" i="247" s="1"/>
  <c r="H54" i="247" s="1"/>
  <c r="H55" i="247" s="1"/>
  <c r="H56" i="247" s="1"/>
  <c r="H57" i="247" s="1"/>
  <c r="H58" i="247" s="1"/>
  <c r="H59" i="247" s="1"/>
  <c r="H60" i="247" s="1"/>
  <c r="H61" i="247" s="1"/>
  <c r="G37" i="246"/>
  <c r="G60" i="246"/>
  <c r="G59" i="246"/>
  <c r="H22" i="249"/>
  <c r="G31" i="246"/>
  <c r="H24" i="249"/>
  <c r="G39" i="246"/>
  <c r="G34" i="246"/>
  <c r="G61" i="246"/>
  <c r="F62" i="247"/>
  <c r="G40" i="246"/>
  <c r="H24" i="246"/>
  <c r="G36" i="246"/>
  <c r="E64" i="246"/>
  <c r="F64" i="246"/>
  <c r="F28" i="236"/>
  <c r="G29" i="246"/>
  <c r="G54" i="246"/>
  <c r="G28" i="246"/>
  <c r="E28" i="236"/>
  <c r="G43" i="246"/>
  <c r="G49" i="246"/>
  <c r="G48" i="246"/>
  <c r="G32" i="246"/>
  <c r="G56" i="246"/>
  <c r="G38" i="246"/>
  <c r="G27" i="246"/>
  <c r="G53" i="246"/>
  <c r="G33" i="246"/>
  <c r="G62" i="246"/>
  <c r="G62" i="247"/>
  <c r="G44" i="246"/>
  <c r="G58" i="246"/>
  <c r="G57" i="246"/>
  <c r="G50" i="246"/>
  <c r="G45" i="246"/>
  <c r="G30" i="246"/>
  <c r="G46" i="246"/>
  <c r="G51" i="246"/>
  <c r="G41" i="246"/>
  <c r="G52" i="246"/>
  <c r="G26" i="246"/>
  <c r="F26" i="251"/>
  <c r="F28" i="251"/>
  <c r="F30" i="251"/>
  <c r="F32" i="251"/>
  <c r="F34" i="251"/>
  <c r="F36" i="251"/>
  <c r="F38" i="251"/>
  <c r="F40" i="251"/>
  <c r="F42" i="251"/>
  <c r="F44" i="251"/>
  <c r="F46" i="251"/>
  <c r="F48" i="251"/>
  <c r="F50" i="251"/>
  <c r="F52" i="251"/>
  <c r="G52" i="251" s="1"/>
  <c r="F54" i="251"/>
  <c r="G54" i="251" s="1"/>
  <c r="F56" i="251"/>
  <c r="G56" i="251" s="1"/>
  <c r="F58" i="251"/>
  <c r="G58" i="251" s="1"/>
  <c r="F60" i="251"/>
  <c r="G60" i="251" s="1"/>
  <c r="F37" i="251"/>
  <c r="F45" i="251"/>
  <c r="F49" i="251"/>
  <c r="F53" i="251"/>
  <c r="G53" i="251" s="1"/>
  <c r="F57" i="251"/>
  <c r="G57" i="251" s="1"/>
  <c r="F25" i="251"/>
  <c r="F27" i="251"/>
  <c r="F29" i="251"/>
  <c r="F31" i="251"/>
  <c r="F33" i="251"/>
  <c r="F35" i="251"/>
  <c r="F39" i="251"/>
  <c r="F41" i="251"/>
  <c r="F43" i="251"/>
  <c r="F47" i="251"/>
  <c r="F51" i="251"/>
  <c r="G51" i="251" s="1"/>
  <c r="F55" i="251"/>
  <c r="G55" i="251" s="1"/>
  <c r="F59" i="251"/>
  <c r="G59" i="251" s="1"/>
  <c r="H23" i="251"/>
  <c r="F27" i="250"/>
  <c r="F28" i="250" s="1"/>
  <c r="G27" i="236"/>
  <c r="F27" i="248"/>
  <c r="F28" i="248" s="1"/>
  <c r="F29" i="248" s="1"/>
  <c r="F30" i="248" s="1"/>
  <c r="F31" i="248" s="1"/>
  <c r="F32" i="248" s="1"/>
  <c r="F33" i="248" s="1"/>
  <c r="F34" i="248" s="1"/>
  <c r="F35" i="248" s="1"/>
  <c r="F36" i="248" s="1"/>
  <c r="F37" i="248" s="1"/>
  <c r="F38" i="248" s="1"/>
  <c r="F39" i="248" s="1"/>
  <c r="F40" i="248" s="1"/>
  <c r="F41" i="248" s="1"/>
  <c r="F42" i="248" s="1"/>
  <c r="F43" i="248" s="1"/>
  <c r="F44" i="248" s="1"/>
  <c r="F45" i="248" s="1"/>
  <c r="F46" i="248" s="1"/>
  <c r="F47" i="248" s="1"/>
  <c r="F48" i="248" s="1"/>
  <c r="F49" i="248" s="1"/>
  <c r="F50" i="248" s="1"/>
  <c r="F51" i="248" s="1"/>
  <c r="F52" i="248" s="1"/>
  <c r="F53" i="248" s="1"/>
  <c r="F54" i="248" s="1"/>
  <c r="F55" i="248" s="1"/>
  <c r="F56" i="248" s="1"/>
  <c r="F57" i="248" s="1"/>
  <c r="F58" i="248" s="1"/>
  <c r="F59" i="248" s="1"/>
  <c r="F60" i="248" s="1"/>
  <c r="F61" i="248" s="1"/>
  <c r="F62" i="248" s="1"/>
  <c r="F63" i="248" s="1"/>
  <c r="F64" i="248" s="1"/>
  <c r="F65" i="248" s="1"/>
  <c r="F66" i="248" s="1"/>
  <c r="F67" i="248" s="1"/>
  <c r="F68" i="248" s="1"/>
  <c r="F69" i="248" s="1"/>
  <c r="F70" i="248" s="1"/>
  <c r="F71" i="248" s="1"/>
  <c r="F72" i="248" s="1"/>
  <c r="F73" i="248" s="1"/>
  <c r="F74" i="248" s="1"/>
  <c r="F75" i="248" s="1"/>
  <c r="F76" i="248" s="1"/>
  <c r="F77" i="248" s="1"/>
  <c r="F78" i="248" s="1"/>
  <c r="F79" i="248" s="1"/>
  <c r="F80" i="248" s="1"/>
  <c r="F81" i="248" s="1"/>
  <c r="F82" i="248" s="1"/>
  <c r="F83" i="248" s="1"/>
  <c r="F84" i="248" s="1"/>
  <c r="F85" i="248" s="1"/>
  <c r="F86" i="248" s="1"/>
  <c r="G26" i="236"/>
  <c r="G24" i="244"/>
  <c r="H24" i="248"/>
  <c r="F63" i="250"/>
  <c r="G63" i="250" s="1"/>
  <c r="H25" i="250"/>
  <c r="F61" i="251"/>
  <c r="G61" i="251" s="1"/>
  <c r="E26" i="248"/>
  <c r="G26" i="248" s="1"/>
  <c r="E27" i="248"/>
  <c r="E28" i="248" s="1"/>
  <c r="F26" i="250"/>
  <c r="F24" i="251"/>
  <c r="H23" i="244"/>
  <c r="H24" i="236"/>
  <c r="G26" i="229"/>
  <c r="F26" i="229"/>
  <c r="G26" i="249"/>
  <c r="G25" i="249"/>
  <c r="F85" i="249"/>
  <c r="F85" i="244"/>
  <c r="H25" i="245"/>
  <c r="H26" i="245" s="1"/>
  <c r="G26" i="244"/>
  <c r="G25" i="244"/>
  <c r="H24" i="229"/>
  <c r="H25" i="229" s="1"/>
  <c r="G28" i="245"/>
  <c r="E29" i="245"/>
  <c r="E28" i="244"/>
  <c r="G27" i="244"/>
  <c r="E29" i="250"/>
  <c r="E30" i="250" s="1"/>
  <c r="E31" i="250" s="1"/>
  <c r="E32" i="250" s="1"/>
  <c r="E33" i="250" s="1"/>
  <c r="E34" i="250" s="1"/>
  <c r="E35" i="250" s="1"/>
  <c r="E36" i="250" s="1"/>
  <c r="E37" i="250" s="1"/>
  <c r="E38" i="250" s="1"/>
  <c r="E39" i="250" s="1"/>
  <c r="E40" i="250" s="1"/>
  <c r="E41" i="250" s="1"/>
  <c r="E42" i="250" s="1"/>
  <c r="E43" i="250" s="1"/>
  <c r="E44" i="250" s="1"/>
  <c r="E45" i="250" s="1"/>
  <c r="E46" i="250" s="1"/>
  <c r="E47" i="250" s="1"/>
  <c r="E48" i="250" s="1"/>
  <c r="E49" i="250" s="1"/>
  <c r="E50" i="250" s="1"/>
  <c r="E51" i="250" s="1"/>
  <c r="E52" i="250" s="1"/>
  <c r="E53" i="250" s="1"/>
  <c r="E28" i="249"/>
  <c r="G27" i="249"/>
  <c r="H27" i="245" l="1"/>
  <c r="G87" i="239"/>
  <c r="H29" i="239"/>
  <c r="H30" i="239" s="1"/>
  <c r="H31" i="239" s="1"/>
  <c r="H32" i="239" s="1"/>
  <c r="H33" i="239" s="1"/>
  <c r="H34" i="239" s="1"/>
  <c r="H35" i="239" s="1"/>
  <c r="H36" i="239" s="1"/>
  <c r="H37" i="239" s="1"/>
  <c r="H38" i="239" s="1"/>
  <c r="H39" i="239" s="1"/>
  <c r="H40" i="239" s="1"/>
  <c r="H41" i="239" s="1"/>
  <c r="H42" i="239" s="1"/>
  <c r="H43" i="239" s="1"/>
  <c r="H44" i="239" s="1"/>
  <c r="H45" i="239" s="1"/>
  <c r="H46" i="239" s="1"/>
  <c r="H47" i="239" s="1"/>
  <c r="H48" i="239" s="1"/>
  <c r="H49" i="239" s="1"/>
  <c r="H50" i="239" s="1"/>
  <c r="H51" i="239" s="1"/>
  <c r="H52" i="239" s="1"/>
  <c r="H53" i="239" s="1"/>
  <c r="H54" i="239" s="1"/>
  <c r="H55" i="239" s="1"/>
  <c r="H56" i="239" s="1"/>
  <c r="H57" i="239" s="1"/>
  <c r="H58" i="239" s="1"/>
  <c r="H59" i="239" s="1"/>
  <c r="H60" i="239" s="1"/>
  <c r="H61" i="239" s="1"/>
  <c r="H62" i="239" s="1"/>
  <c r="H63" i="239" s="1"/>
  <c r="H64" i="239" s="1"/>
  <c r="H65" i="239" s="1"/>
  <c r="H66" i="239" s="1"/>
  <c r="H67" i="239" s="1"/>
  <c r="H68" i="239" s="1"/>
  <c r="H69" i="239" s="1"/>
  <c r="H70" i="239" s="1"/>
  <c r="H71" i="239" s="1"/>
  <c r="H72" i="239" s="1"/>
  <c r="H73" i="239" s="1"/>
  <c r="H74" i="239" s="1"/>
  <c r="H75" i="239" s="1"/>
  <c r="H76" i="239" s="1"/>
  <c r="H77" i="239" s="1"/>
  <c r="H78" i="239" s="1"/>
  <c r="H79" i="239" s="1"/>
  <c r="H80" i="239" s="1"/>
  <c r="H81" i="239" s="1"/>
  <c r="H82" i="239" s="1"/>
  <c r="H83" i="239" s="1"/>
  <c r="H84" i="239" s="1"/>
  <c r="H85" i="239" s="1"/>
  <c r="H86" i="239" s="1"/>
  <c r="E84" i="286"/>
  <c r="G83" i="286"/>
  <c r="H83" i="286" s="1"/>
  <c r="E83" i="287"/>
  <c r="G82" i="287"/>
  <c r="H82" i="287" s="1"/>
  <c r="E83" i="289"/>
  <c r="G82" i="289"/>
  <c r="H82" i="289" s="1"/>
  <c r="E85" i="288"/>
  <c r="G84" i="288"/>
  <c r="H84" i="288" s="1"/>
  <c r="G84" i="283"/>
  <c r="G86" i="283" s="1"/>
  <c r="E85" i="282"/>
  <c r="G84" i="282"/>
  <c r="H84" i="282" s="1"/>
  <c r="E84" i="281"/>
  <c r="G83" i="281"/>
  <c r="H83" i="281" s="1"/>
  <c r="E86" i="280"/>
  <c r="G85" i="280"/>
  <c r="H85" i="280" s="1"/>
  <c r="G48" i="270"/>
  <c r="H48" i="270" s="1"/>
  <c r="E49" i="270"/>
  <c r="G49" i="272"/>
  <c r="H49" i="272" s="1"/>
  <c r="E50" i="272"/>
  <c r="G62" i="275"/>
  <c r="H62" i="275" s="1"/>
  <c r="E63" i="275"/>
  <c r="E63" i="269"/>
  <c r="G62" i="269"/>
  <c r="H62" i="269" s="1"/>
  <c r="G48" i="276"/>
  <c r="H48" i="276" s="1"/>
  <c r="E49" i="276"/>
  <c r="H25" i="249"/>
  <c r="H26" i="249" s="1"/>
  <c r="H27" i="249" s="1"/>
  <c r="H26" i="246"/>
  <c r="H27" i="246" s="1"/>
  <c r="H28" i="246" s="1"/>
  <c r="H29" i="246" s="1"/>
  <c r="H30" i="246" s="1"/>
  <c r="H31" i="246" s="1"/>
  <c r="H32" i="246" s="1"/>
  <c r="H33" i="246" s="1"/>
  <c r="H34" i="246" s="1"/>
  <c r="H35" i="246" s="1"/>
  <c r="H36" i="246" s="1"/>
  <c r="H37" i="246" s="1"/>
  <c r="H38" i="246" s="1"/>
  <c r="H39" i="246" s="1"/>
  <c r="H40" i="246" s="1"/>
  <c r="H41" i="246" s="1"/>
  <c r="H42" i="246" s="1"/>
  <c r="H43" i="246" s="1"/>
  <c r="H44" i="246" s="1"/>
  <c r="H45" i="246" s="1"/>
  <c r="H46" i="246" s="1"/>
  <c r="H47" i="246" s="1"/>
  <c r="H48" i="246" s="1"/>
  <c r="H49" i="246" s="1"/>
  <c r="H50" i="246" s="1"/>
  <c r="H51" i="246" s="1"/>
  <c r="H52" i="246" s="1"/>
  <c r="H53" i="246" s="1"/>
  <c r="H54" i="246" s="1"/>
  <c r="H55" i="246" s="1"/>
  <c r="H56" i="246" s="1"/>
  <c r="H57" i="246" s="1"/>
  <c r="H58" i="246" s="1"/>
  <c r="H59" i="246" s="1"/>
  <c r="H60" i="246" s="1"/>
  <c r="H61" i="246" s="1"/>
  <c r="H62" i="246" s="1"/>
  <c r="H63" i="246" s="1"/>
  <c r="G64" i="246"/>
  <c r="G26" i="250"/>
  <c r="H26" i="250" s="1"/>
  <c r="G28" i="236"/>
  <c r="H26" i="236"/>
  <c r="H27" i="236" s="1"/>
  <c r="G27" i="250"/>
  <c r="H22" i="251"/>
  <c r="G28" i="248"/>
  <c r="E54" i="250"/>
  <c r="F29" i="250"/>
  <c r="F30" i="250" s="1"/>
  <c r="F31" i="250" s="1"/>
  <c r="F32" i="250" s="1"/>
  <c r="F33" i="250" s="1"/>
  <c r="F34" i="250" s="1"/>
  <c r="F35" i="250" s="1"/>
  <c r="F36" i="250" s="1"/>
  <c r="F37" i="250" s="1"/>
  <c r="F38" i="250" s="1"/>
  <c r="F39" i="250" s="1"/>
  <c r="F40" i="250" s="1"/>
  <c r="F41" i="250" s="1"/>
  <c r="F42" i="250" s="1"/>
  <c r="F43" i="250" s="1"/>
  <c r="F44" i="250" s="1"/>
  <c r="F45" i="250" s="1"/>
  <c r="F46" i="250" s="1"/>
  <c r="F47" i="250" s="1"/>
  <c r="F48" i="250" s="1"/>
  <c r="F49" i="250" s="1"/>
  <c r="F50" i="250" s="1"/>
  <c r="F51" i="250" s="1"/>
  <c r="F52" i="250" s="1"/>
  <c r="F53" i="250" s="1"/>
  <c r="F54" i="250" s="1"/>
  <c r="F55" i="250" s="1"/>
  <c r="F56" i="250" s="1"/>
  <c r="F57" i="250" s="1"/>
  <c r="F58" i="250" s="1"/>
  <c r="F59" i="250" s="1"/>
  <c r="F60" i="250" s="1"/>
  <c r="F61" i="250" s="1"/>
  <c r="F62" i="250" s="1"/>
  <c r="G28" i="250"/>
  <c r="F87" i="248"/>
  <c r="H24" i="244"/>
  <c r="H25" i="244" s="1"/>
  <c r="H26" i="244" s="1"/>
  <c r="H27" i="244" s="1"/>
  <c r="H25" i="248"/>
  <c r="H26" i="248" s="1"/>
  <c r="G27" i="248"/>
  <c r="H24" i="250"/>
  <c r="E29" i="248"/>
  <c r="E30" i="248" s="1"/>
  <c r="G24" i="251"/>
  <c r="H24" i="251" s="1"/>
  <c r="G25" i="251"/>
  <c r="H28" i="245"/>
  <c r="G29" i="245"/>
  <c r="E30" i="245"/>
  <c r="E29" i="249"/>
  <c r="G28" i="249"/>
  <c r="E29" i="244"/>
  <c r="G28" i="244"/>
  <c r="E86" i="288" l="1"/>
  <c r="G85" i="288"/>
  <c r="H85" i="288" s="1"/>
  <c r="E84" i="287"/>
  <c r="G84" i="287" s="1"/>
  <c r="G83" i="287"/>
  <c r="H83" i="287" s="1"/>
  <c r="E84" i="289"/>
  <c r="G84" i="289" s="1"/>
  <c r="G83" i="289"/>
  <c r="H83" i="289" s="1"/>
  <c r="E85" i="286"/>
  <c r="G84" i="286"/>
  <c r="H84" i="286" s="1"/>
  <c r="H84" i="283"/>
  <c r="H85" i="283" s="1"/>
  <c r="E86" i="282"/>
  <c r="E88" i="282" s="1"/>
  <c r="G85" i="282"/>
  <c r="H85" i="282" s="1"/>
  <c r="G84" i="281"/>
  <c r="G85" i="281" s="1"/>
  <c r="E85" i="281"/>
  <c r="G86" i="280"/>
  <c r="G87" i="280" s="1"/>
  <c r="E87" i="280"/>
  <c r="G63" i="269"/>
  <c r="H63" i="269" s="1"/>
  <c r="E64" i="269"/>
  <c r="E50" i="276"/>
  <c r="G49" i="276"/>
  <c r="H49" i="276" s="1"/>
  <c r="G63" i="275"/>
  <c r="H63" i="275" s="1"/>
  <c r="E64" i="275"/>
  <c r="E50" i="270"/>
  <c r="G49" i="270"/>
  <c r="H49" i="270" s="1"/>
  <c r="G50" i="272"/>
  <c r="H50" i="272" s="1"/>
  <c r="E51" i="272"/>
  <c r="F64" i="250"/>
  <c r="H27" i="250"/>
  <c r="H28" i="250" s="1"/>
  <c r="G29" i="248"/>
  <c r="G29" i="250"/>
  <c r="G53" i="250"/>
  <c r="G54" i="250"/>
  <c r="E55" i="250"/>
  <c r="H27" i="248"/>
  <c r="H28" i="248" s="1"/>
  <c r="G26" i="251"/>
  <c r="H25" i="251"/>
  <c r="H28" i="244"/>
  <c r="H28" i="249"/>
  <c r="H29" i="245"/>
  <c r="G30" i="250"/>
  <c r="E30" i="249"/>
  <c r="G29" i="249"/>
  <c r="G30" i="245"/>
  <c r="E31" i="245"/>
  <c r="E31" i="248"/>
  <c r="G30" i="248"/>
  <c r="E30" i="244"/>
  <c r="G29" i="244"/>
  <c r="H84" i="289" l="1"/>
  <c r="H85" i="289" s="1"/>
  <c r="E86" i="289"/>
  <c r="E86" i="287"/>
  <c r="H84" i="287"/>
  <c r="H85" i="287" s="1"/>
  <c r="G86" i="289"/>
  <c r="G86" i="287"/>
  <c r="E86" i="286"/>
  <c r="G86" i="286" s="1"/>
  <c r="G85" i="286"/>
  <c r="H85" i="286" s="1"/>
  <c r="G86" i="288"/>
  <c r="E88" i="288"/>
  <c r="G86" i="282"/>
  <c r="G88" i="282" s="1"/>
  <c r="H84" i="281"/>
  <c r="H86" i="280"/>
  <c r="E51" i="276"/>
  <c r="G50" i="276"/>
  <c r="H50" i="276" s="1"/>
  <c r="G51" i="272"/>
  <c r="H51" i="272" s="1"/>
  <c r="E52" i="272"/>
  <c r="E65" i="275"/>
  <c r="G64" i="275"/>
  <c r="H64" i="275" s="1"/>
  <c r="G64" i="269"/>
  <c r="H64" i="269" s="1"/>
  <c r="E65" i="269"/>
  <c r="E51" i="270"/>
  <c r="G50" i="270"/>
  <c r="H50" i="270" s="1"/>
  <c r="H29" i="248"/>
  <c r="H30" i="248" s="1"/>
  <c r="H29" i="250"/>
  <c r="H30" i="250" s="1"/>
  <c r="G55" i="250"/>
  <c r="E56" i="250"/>
  <c r="H30" i="245"/>
  <c r="H26" i="251"/>
  <c r="G27" i="251"/>
  <c r="H29" i="249"/>
  <c r="G31" i="250"/>
  <c r="E32" i="245"/>
  <c r="G31" i="245"/>
  <c r="E32" i="248"/>
  <c r="G31" i="248"/>
  <c r="E31" i="244"/>
  <c r="G30" i="244"/>
  <c r="E31" i="249"/>
  <c r="G30" i="249"/>
  <c r="H29" i="244"/>
  <c r="E88" i="286" l="1"/>
  <c r="G88" i="286"/>
  <c r="H86" i="286"/>
  <c r="H87" i="286" s="1"/>
  <c r="G88" i="288"/>
  <c r="H86" i="288"/>
  <c r="H87" i="288" s="1"/>
  <c r="H86" i="282"/>
  <c r="H87" i="282" s="1"/>
  <c r="E53" i="272"/>
  <c r="G52" i="272"/>
  <c r="H52" i="272" s="1"/>
  <c r="G65" i="269"/>
  <c r="H65" i="269" s="1"/>
  <c r="E66" i="269"/>
  <c r="E52" i="270"/>
  <c r="G51" i="270"/>
  <c r="H51" i="270" s="1"/>
  <c r="G65" i="275"/>
  <c r="H65" i="275" s="1"/>
  <c r="E66" i="275"/>
  <c r="E52" i="276"/>
  <c r="G51" i="276"/>
  <c r="H51" i="276" s="1"/>
  <c r="H31" i="245"/>
  <c r="G56" i="250"/>
  <c r="E57" i="250"/>
  <c r="H27" i="251"/>
  <c r="G28" i="251"/>
  <c r="H31" i="248"/>
  <c r="H30" i="249"/>
  <c r="H30" i="244"/>
  <c r="H31" i="250"/>
  <c r="G32" i="250"/>
  <c r="E33" i="248"/>
  <c r="G32" i="248"/>
  <c r="E33" i="245"/>
  <c r="G32" i="245"/>
  <c r="G31" i="249"/>
  <c r="E32" i="249"/>
  <c r="E32" i="244"/>
  <c r="G31" i="244"/>
  <c r="E67" i="269" l="1"/>
  <c r="G66" i="269"/>
  <c r="H66" i="269" s="1"/>
  <c r="E67" i="275"/>
  <c r="G66" i="275"/>
  <c r="H66" i="275" s="1"/>
  <c r="G52" i="276"/>
  <c r="H52" i="276" s="1"/>
  <c r="E53" i="276"/>
  <c r="G52" i="270"/>
  <c r="H52" i="270" s="1"/>
  <c r="E53" i="270"/>
  <c r="G53" i="272"/>
  <c r="H53" i="272" s="1"/>
  <c r="E54" i="272"/>
  <c r="H32" i="245"/>
  <c r="H28" i="251"/>
  <c r="E58" i="250"/>
  <c r="G57" i="250"/>
  <c r="G29" i="251"/>
  <c r="H32" i="248"/>
  <c r="H31" i="249"/>
  <c r="H31" i="244"/>
  <c r="H32" i="250"/>
  <c r="E33" i="244"/>
  <c r="G32" i="244"/>
  <c r="E34" i="248"/>
  <c r="G33" i="248"/>
  <c r="G33" i="250"/>
  <c r="E33" i="249"/>
  <c r="G32" i="249"/>
  <c r="E34" i="245"/>
  <c r="G33" i="245"/>
  <c r="E54" i="270" l="1"/>
  <c r="G53" i="270"/>
  <c r="H53" i="270" s="1"/>
  <c r="E68" i="275"/>
  <c r="G67" i="275"/>
  <c r="H67" i="275" s="1"/>
  <c r="G54" i="272"/>
  <c r="H54" i="272" s="1"/>
  <c r="E55" i="272"/>
  <c r="E54" i="276"/>
  <c r="G53" i="276"/>
  <c r="H53" i="276" s="1"/>
  <c r="G67" i="269"/>
  <c r="H67" i="269" s="1"/>
  <c r="E68" i="269"/>
  <c r="H33" i="245"/>
  <c r="H29" i="251"/>
  <c r="G58" i="250"/>
  <c r="E59" i="250"/>
  <c r="H32" i="249"/>
  <c r="G30" i="251"/>
  <c r="H33" i="248"/>
  <c r="H32" i="244"/>
  <c r="H33" i="250"/>
  <c r="E34" i="249"/>
  <c r="G33" i="249"/>
  <c r="E35" i="248"/>
  <c r="G34" i="248"/>
  <c r="E35" i="245"/>
  <c r="G34" i="245"/>
  <c r="G34" i="250"/>
  <c r="E34" i="244"/>
  <c r="G33" i="244"/>
  <c r="E69" i="275" l="1"/>
  <c r="G68" i="275"/>
  <c r="H68" i="275" s="1"/>
  <c r="E55" i="276"/>
  <c r="G54" i="276"/>
  <c r="H54" i="276" s="1"/>
  <c r="G68" i="269"/>
  <c r="H68" i="269" s="1"/>
  <c r="E69" i="269"/>
  <c r="G55" i="272"/>
  <c r="H55" i="272" s="1"/>
  <c r="E56" i="272"/>
  <c r="E55" i="270"/>
  <c r="G54" i="270"/>
  <c r="H54" i="270" s="1"/>
  <c r="H30" i="251"/>
  <c r="H34" i="245"/>
  <c r="E60" i="250"/>
  <c r="G59" i="250"/>
  <c r="H33" i="249"/>
  <c r="H34" i="248"/>
  <c r="G31" i="251"/>
  <c r="H34" i="250"/>
  <c r="H33" i="244"/>
  <c r="E36" i="245"/>
  <c r="G35" i="245"/>
  <c r="E35" i="249"/>
  <c r="G34" i="249"/>
  <c r="E35" i="244"/>
  <c r="G34" i="244"/>
  <c r="G35" i="248"/>
  <c r="E36" i="248"/>
  <c r="G35" i="250"/>
  <c r="G69" i="269" l="1"/>
  <c r="G71" i="269" s="1"/>
  <c r="E71" i="269"/>
  <c r="G69" i="275"/>
  <c r="G71" i="275" s="1"/>
  <c r="E71" i="275"/>
  <c r="G56" i="272"/>
  <c r="H56" i="272" s="1"/>
  <c r="E57" i="272"/>
  <c r="E56" i="276"/>
  <c r="G55" i="276"/>
  <c r="H55" i="276" s="1"/>
  <c r="G55" i="270"/>
  <c r="H55" i="270" s="1"/>
  <c r="E56" i="270"/>
  <c r="H31" i="251"/>
  <c r="H35" i="245"/>
  <c r="H34" i="249"/>
  <c r="G60" i="250"/>
  <c r="E61" i="250"/>
  <c r="H35" i="248"/>
  <c r="G32" i="251"/>
  <c r="H34" i="244"/>
  <c r="H35" i="250"/>
  <c r="E36" i="244"/>
  <c r="G35" i="244"/>
  <c r="E37" i="245"/>
  <c r="G36" i="245"/>
  <c r="E37" i="248"/>
  <c r="G36" i="248"/>
  <c r="G36" i="250"/>
  <c r="G35" i="249"/>
  <c r="E36" i="249"/>
  <c r="H69" i="269" l="1"/>
  <c r="H70" i="269" s="1"/>
  <c r="H69" i="275"/>
  <c r="H70" i="275" s="1"/>
  <c r="E57" i="276"/>
  <c r="G56" i="276"/>
  <c r="H56" i="276" s="1"/>
  <c r="G57" i="272"/>
  <c r="H57" i="272" s="1"/>
  <c r="E58" i="272"/>
  <c r="G56" i="270"/>
  <c r="H56" i="270" s="1"/>
  <c r="E57" i="270"/>
  <c r="H32" i="251"/>
  <c r="H36" i="245"/>
  <c r="H35" i="249"/>
  <c r="E62" i="250"/>
  <c r="G61" i="250"/>
  <c r="H36" i="248"/>
  <c r="H35" i="244"/>
  <c r="G33" i="251"/>
  <c r="H36" i="250"/>
  <c r="G37" i="245"/>
  <c r="E38" i="245"/>
  <c r="E37" i="249"/>
  <c r="G36" i="249"/>
  <c r="G37" i="250"/>
  <c r="E38" i="248"/>
  <c r="G37" i="248"/>
  <c r="E37" i="244"/>
  <c r="G36" i="244"/>
  <c r="G58" i="272" l="1"/>
  <c r="H58" i="272" s="1"/>
  <c r="E59" i="272"/>
  <c r="E58" i="270"/>
  <c r="G57" i="270"/>
  <c r="H57" i="270" s="1"/>
  <c r="E58" i="276"/>
  <c r="G57" i="276"/>
  <c r="H57" i="276" s="1"/>
  <c r="H37" i="245"/>
  <c r="H33" i="251"/>
  <c r="H36" i="249"/>
  <c r="G62" i="250"/>
  <c r="E64" i="250"/>
  <c r="H36" i="244"/>
  <c r="H37" i="248"/>
  <c r="G34" i="251"/>
  <c r="H37" i="250"/>
  <c r="G38" i="250"/>
  <c r="G38" i="245"/>
  <c r="E39" i="245"/>
  <c r="E39" i="248"/>
  <c r="G38" i="248"/>
  <c r="E38" i="244"/>
  <c r="G37" i="244"/>
  <c r="G37" i="249"/>
  <c r="E38" i="249"/>
  <c r="E59" i="270" l="1"/>
  <c r="G58" i="270"/>
  <c r="H58" i="270" s="1"/>
  <c r="G59" i="272"/>
  <c r="H59" i="272" s="1"/>
  <c r="E60" i="272"/>
  <c r="E59" i="276"/>
  <c r="G58" i="276"/>
  <c r="H58" i="276" s="1"/>
  <c r="H38" i="245"/>
  <c r="H34" i="251"/>
  <c r="H37" i="249"/>
  <c r="H37" i="244"/>
  <c r="H38" i="248"/>
  <c r="G35" i="251"/>
  <c r="H38" i="250"/>
  <c r="E39" i="249"/>
  <c r="G38" i="249"/>
  <c r="G39" i="248"/>
  <c r="E40" i="248"/>
  <c r="G39" i="250"/>
  <c r="E39" i="244"/>
  <c r="G38" i="244"/>
  <c r="G39" i="245"/>
  <c r="E40" i="245"/>
  <c r="E61" i="272" l="1"/>
  <c r="G60" i="272"/>
  <c r="H60" i="272" s="1"/>
  <c r="E60" i="276"/>
  <c r="G59" i="276"/>
  <c r="H59" i="276" s="1"/>
  <c r="E60" i="270"/>
  <c r="G59" i="270"/>
  <c r="H59" i="270" s="1"/>
  <c r="H39" i="245"/>
  <c r="H35" i="251"/>
  <c r="H38" i="249"/>
  <c r="H38" i="244"/>
  <c r="H39" i="248"/>
  <c r="H39" i="250"/>
  <c r="G36" i="251"/>
  <c r="G40" i="250"/>
  <c r="E40" i="244"/>
  <c r="G39" i="244"/>
  <c r="E40" i="249"/>
  <c r="G39" i="249"/>
  <c r="E41" i="245"/>
  <c r="G40" i="245"/>
  <c r="E41" i="248"/>
  <c r="G40" i="248"/>
  <c r="G60" i="276" l="1"/>
  <c r="H60" i="276" s="1"/>
  <c r="E61" i="276"/>
  <c r="E61" i="270"/>
  <c r="G60" i="270"/>
  <c r="H60" i="270" s="1"/>
  <c r="G61" i="272"/>
  <c r="H61" i="272" s="1"/>
  <c r="E62" i="272"/>
  <c r="H40" i="245"/>
  <c r="H36" i="251"/>
  <c r="H39" i="249"/>
  <c r="H39" i="244"/>
  <c r="H40" i="248"/>
  <c r="H40" i="250"/>
  <c r="G37" i="251"/>
  <c r="E41" i="249"/>
  <c r="G40" i="249"/>
  <c r="G41" i="250"/>
  <c r="E41" i="244"/>
  <c r="G40" i="244"/>
  <c r="E42" i="248"/>
  <c r="G41" i="248"/>
  <c r="G41" i="245"/>
  <c r="E42" i="245"/>
  <c r="E62" i="270" l="1"/>
  <c r="G61" i="270"/>
  <c r="H61" i="270" s="1"/>
  <c r="G62" i="272"/>
  <c r="H62" i="272" s="1"/>
  <c r="E63" i="272"/>
  <c r="G61" i="276"/>
  <c r="H61" i="276" s="1"/>
  <c r="E62" i="276"/>
  <c r="H41" i="245"/>
  <c r="H37" i="251"/>
  <c r="H40" i="244"/>
  <c r="H40" i="249"/>
  <c r="H41" i="248"/>
  <c r="H41" i="250"/>
  <c r="G38" i="251"/>
  <c r="E42" i="244"/>
  <c r="G41" i="244"/>
  <c r="E42" i="249"/>
  <c r="G41" i="249"/>
  <c r="E43" i="248"/>
  <c r="G42" i="248"/>
  <c r="G42" i="250"/>
  <c r="G42" i="245"/>
  <c r="E43" i="245"/>
  <c r="G63" i="272" l="1"/>
  <c r="H63" i="272" s="1"/>
  <c r="E64" i="272"/>
  <c r="E63" i="276"/>
  <c r="G62" i="276"/>
  <c r="H62" i="276" s="1"/>
  <c r="E63" i="270"/>
  <c r="G62" i="270"/>
  <c r="H62" i="270" s="1"/>
  <c r="H42" i="245"/>
  <c r="H38" i="251"/>
  <c r="H41" i="244"/>
  <c r="H41" i="249"/>
  <c r="H42" i="248"/>
  <c r="H42" i="250"/>
  <c r="G39" i="251"/>
  <c r="E43" i="249"/>
  <c r="G42" i="249"/>
  <c r="E44" i="245"/>
  <c r="G43" i="245"/>
  <c r="G43" i="250"/>
  <c r="G43" i="248"/>
  <c r="E44" i="248"/>
  <c r="E43" i="244"/>
  <c r="G42" i="244"/>
  <c r="G64" i="272" l="1"/>
  <c r="H64" i="272" s="1"/>
  <c r="E65" i="272"/>
  <c r="E64" i="276"/>
  <c r="G63" i="276"/>
  <c r="H63" i="276" s="1"/>
  <c r="G63" i="270"/>
  <c r="H63" i="270" s="1"/>
  <c r="E64" i="270"/>
  <c r="H43" i="245"/>
  <c r="H39" i="251"/>
  <c r="H42" i="244"/>
  <c r="H43" i="248"/>
  <c r="H43" i="250"/>
  <c r="H42" i="249"/>
  <c r="G40" i="251"/>
  <c r="E45" i="248"/>
  <c r="G44" i="248"/>
  <c r="G44" i="250"/>
  <c r="E44" i="249"/>
  <c r="G43" i="249"/>
  <c r="E45" i="245"/>
  <c r="G44" i="245"/>
  <c r="E44" i="244"/>
  <c r="G43" i="244"/>
  <c r="H40" i="251" l="1"/>
  <c r="E65" i="270"/>
  <c r="G64" i="270"/>
  <c r="H64" i="270" s="1"/>
  <c r="G65" i="272"/>
  <c r="H65" i="272" s="1"/>
  <c r="E66" i="272"/>
  <c r="E65" i="276"/>
  <c r="G64" i="276"/>
  <c r="H64" i="276" s="1"/>
  <c r="H44" i="245"/>
  <c r="H43" i="244"/>
  <c r="H44" i="248"/>
  <c r="H44" i="250"/>
  <c r="H43" i="249"/>
  <c r="G41" i="251"/>
  <c r="H41" i="251" s="1"/>
  <c r="E45" i="244"/>
  <c r="G44" i="244"/>
  <c r="E45" i="249"/>
  <c r="G44" i="249"/>
  <c r="E46" i="248"/>
  <c r="G45" i="248"/>
  <c r="G45" i="245"/>
  <c r="E46" i="245"/>
  <c r="G45" i="250"/>
  <c r="E67" i="272" l="1"/>
  <c r="G66" i="272"/>
  <c r="H66" i="272" s="1"/>
  <c r="E66" i="276"/>
  <c r="G65" i="276"/>
  <c r="H65" i="276" s="1"/>
  <c r="G65" i="270"/>
  <c r="H65" i="270" s="1"/>
  <c r="E66" i="270"/>
  <c r="H45" i="245"/>
  <c r="H44" i="244"/>
  <c r="H45" i="248"/>
  <c r="H45" i="250"/>
  <c r="H44" i="249"/>
  <c r="G42" i="251"/>
  <c r="H42" i="251" s="1"/>
  <c r="E47" i="248"/>
  <c r="G46" i="248"/>
  <c r="E46" i="244"/>
  <c r="G45" i="244"/>
  <c r="E47" i="245"/>
  <c r="G46" i="245"/>
  <c r="G46" i="250"/>
  <c r="E46" i="249"/>
  <c r="G45" i="249"/>
  <c r="H45" i="244" l="1"/>
  <c r="E67" i="276"/>
  <c r="G66" i="276"/>
  <c r="H66" i="276" s="1"/>
  <c r="E67" i="270"/>
  <c r="G66" i="270"/>
  <c r="H66" i="270" s="1"/>
  <c r="G67" i="272"/>
  <c r="H67" i="272" s="1"/>
  <c r="E68" i="272"/>
  <c r="H46" i="245"/>
  <c r="H46" i="250"/>
  <c r="H46" i="248"/>
  <c r="H45" i="249"/>
  <c r="G43" i="251"/>
  <c r="H43" i="251" s="1"/>
  <c r="G47" i="250"/>
  <c r="G47" i="245"/>
  <c r="E48" i="245"/>
  <c r="G47" i="248"/>
  <c r="E48" i="248"/>
  <c r="E47" i="249"/>
  <c r="G46" i="249"/>
  <c r="E47" i="244"/>
  <c r="G46" i="244"/>
  <c r="H46" i="244" s="1"/>
  <c r="H47" i="245" l="1"/>
  <c r="G67" i="270"/>
  <c r="H67" i="270" s="1"/>
  <c r="E68" i="270"/>
  <c r="E69" i="272"/>
  <c r="G68" i="272"/>
  <c r="H68" i="272" s="1"/>
  <c r="E68" i="276"/>
  <c r="G67" i="276"/>
  <c r="H67" i="276" s="1"/>
  <c r="H47" i="250"/>
  <c r="H47" i="248"/>
  <c r="H46" i="249"/>
  <c r="G44" i="251"/>
  <c r="H44" i="251" s="1"/>
  <c r="E49" i="245"/>
  <c r="G48" i="245"/>
  <c r="H48" i="245" s="1"/>
  <c r="E49" i="248"/>
  <c r="G48" i="248"/>
  <c r="G48" i="250"/>
  <c r="E48" i="244"/>
  <c r="G47" i="244"/>
  <c r="H47" i="244" s="1"/>
  <c r="E48" i="249"/>
  <c r="G47" i="249"/>
  <c r="H48" i="250" l="1"/>
  <c r="E69" i="270"/>
  <c r="G68" i="270"/>
  <c r="H68" i="270" s="1"/>
  <c r="G69" i="272"/>
  <c r="H69" i="272" s="1"/>
  <c r="E70" i="272"/>
  <c r="G68" i="276"/>
  <c r="H68" i="276" s="1"/>
  <c r="E69" i="276"/>
  <c r="H47" i="249"/>
  <c r="H48" i="248"/>
  <c r="G45" i="251"/>
  <c r="H45" i="251" s="1"/>
  <c r="E50" i="245"/>
  <c r="G49" i="245"/>
  <c r="H49" i="245" s="1"/>
  <c r="G49" i="250"/>
  <c r="H49" i="250" s="1"/>
  <c r="E50" i="248"/>
  <c r="G49" i="248"/>
  <c r="E49" i="244"/>
  <c r="G48" i="244"/>
  <c r="H48" i="244" s="1"/>
  <c r="E49" i="249"/>
  <c r="G48" i="249"/>
  <c r="E70" i="276" l="1"/>
  <c r="G69" i="276"/>
  <c r="H69" i="276" s="1"/>
  <c r="G70" i="272"/>
  <c r="H70" i="272" s="1"/>
  <c r="E71" i="272"/>
  <c r="E70" i="270"/>
  <c r="G69" i="270"/>
  <c r="H69" i="270" s="1"/>
  <c r="H48" i="249"/>
  <c r="H49" i="248"/>
  <c r="G46" i="251"/>
  <c r="H46" i="251" s="1"/>
  <c r="E50" i="244"/>
  <c r="G49" i="244"/>
  <c r="H49" i="244" s="1"/>
  <c r="E50" i="249"/>
  <c r="G49" i="249"/>
  <c r="G50" i="250"/>
  <c r="H50" i="250" s="1"/>
  <c r="G50" i="245"/>
  <c r="H50" i="245" s="1"/>
  <c r="E51" i="245"/>
  <c r="E51" i="248"/>
  <c r="G50" i="248"/>
  <c r="G71" i="272" l="1"/>
  <c r="H71" i="272" s="1"/>
  <c r="E72" i="272"/>
  <c r="G70" i="270"/>
  <c r="H70" i="270" s="1"/>
  <c r="E71" i="270"/>
  <c r="E71" i="276"/>
  <c r="G70" i="276"/>
  <c r="H70" i="276" s="1"/>
  <c r="H49" i="249"/>
  <c r="H50" i="248"/>
  <c r="G47" i="251"/>
  <c r="H47" i="251" s="1"/>
  <c r="E51" i="249"/>
  <c r="G50" i="249"/>
  <c r="G51" i="248"/>
  <c r="E52" i="248"/>
  <c r="G51" i="245"/>
  <c r="H51" i="245" s="1"/>
  <c r="E52" i="245"/>
  <c r="G51" i="250"/>
  <c r="H51" i="250" s="1"/>
  <c r="E51" i="244"/>
  <c r="G50" i="244"/>
  <c r="H50" i="244" s="1"/>
  <c r="G72" i="272" l="1"/>
  <c r="H72" i="272" s="1"/>
  <c r="E73" i="272"/>
  <c r="G71" i="270"/>
  <c r="H71" i="270" s="1"/>
  <c r="E72" i="270"/>
  <c r="E72" i="276"/>
  <c r="G71" i="276"/>
  <c r="H71" i="276" s="1"/>
  <c r="H50" i="249"/>
  <c r="H51" i="248"/>
  <c r="G48" i="251"/>
  <c r="H48" i="251" s="1"/>
  <c r="G52" i="250"/>
  <c r="H52" i="250" s="1"/>
  <c r="H53" i="250" s="1"/>
  <c r="H54" i="250" s="1"/>
  <c r="H55" i="250" s="1"/>
  <c r="H56" i="250" s="1"/>
  <c r="H57" i="250" s="1"/>
  <c r="H58" i="250" s="1"/>
  <c r="H59" i="250" s="1"/>
  <c r="H60" i="250" s="1"/>
  <c r="H61" i="250" s="1"/>
  <c r="H62" i="250" s="1"/>
  <c r="H63" i="250" s="1"/>
  <c r="E53" i="245"/>
  <c r="G52" i="245"/>
  <c r="H52" i="245" s="1"/>
  <c r="E53" i="248"/>
  <c r="G52" i="248"/>
  <c r="E52" i="249"/>
  <c r="G51" i="249"/>
  <c r="E52" i="244"/>
  <c r="G51" i="244"/>
  <c r="H51" i="244" s="1"/>
  <c r="G73" i="272" l="1"/>
  <c r="H73" i="272" s="1"/>
  <c r="E74" i="272"/>
  <c r="E73" i="276"/>
  <c r="G72" i="276"/>
  <c r="H72" i="276" s="1"/>
  <c r="G72" i="270"/>
  <c r="H72" i="270" s="1"/>
  <c r="E73" i="270"/>
  <c r="H51" i="249"/>
  <c r="H52" i="248"/>
  <c r="G49" i="251"/>
  <c r="H49" i="251" s="1"/>
  <c r="E54" i="248"/>
  <c r="G53" i="248"/>
  <c r="E54" i="245"/>
  <c r="G53" i="245"/>
  <c r="H53" i="245" s="1"/>
  <c r="E53" i="249"/>
  <c r="G52" i="249"/>
  <c r="E53" i="244"/>
  <c r="G52" i="244"/>
  <c r="H52" i="244" s="1"/>
  <c r="E74" i="276" l="1"/>
  <c r="G73" i="276"/>
  <c r="H73" i="276" s="1"/>
  <c r="G73" i="270"/>
  <c r="H73" i="270" s="1"/>
  <c r="E74" i="270"/>
  <c r="E75" i="272"/>
  <c r="G74" i="272"/>
  <c r="H74" i="272" s="1"/>
  <c r="H52" i="249"/>
  <c r="H53" i="248"/>
  <c r="F62" i="251"/>
  <c r="G50" i="251"/>
  <c r="H50" i="251" s="1"/>
  <c r="H51" i="251" s="1"/>
  <c r="H52" i="251" s="1"/>
  <c r="H53" i="251" s="1"/>
  <c r="H54" i="251" s="1"/>
  <c r="H55" i="251" s="1"/>
  <c r="H56" i="251" s="1"/>
  <c r="H57" i="251" s="1"/>
  <c r="H58" i="251" s="1"/>
  <c r="H59" i="251" s="1"/>
  <c r="H60" i="251" s="1"/>
  <c r="H61" i="251" s="1"/>
  <c r="E54" i="249"/>
  <c r="G53" i="249"/>
  <c r="E55" i="245"/>
  <c r="G54" i="245"/>
  <c r="H54" i="245" s="1"/>
  <c r="E54" i="244"/>
  <c r="G53" i="244"/>
  <c r="H53" i="244" s="1"/>
  <c r="E55" i="248"/>
  <c r="G54" i="248"/>
  <c r="E75" i="270" l="1"/>
  <c r="G74" i="270"/>
  <c r="H74" i="270" s="1"/>
  <c r="G75" i="272"/>
  <c r="H75" i="272" s="1"/>
  <c r="E76" i="272"/>
  <c r="E75" i="276"/>
  <c r="G74" i="276"/>
  <c r="H74" i="276" s="1"/>
  <c r="H53" i="249"/>
  <c r="H54" i="248"/>
  <c r="G55" i="245"/>
  <c r="H55" i="245" s="1"/>
  <c r="E56" i="245"/>
  <c r="G55" i="248"/>
  <c r="E56" i="248"/>
  <c r="E55" i="244"/>
  <c r="G54" i="244"/>
  <c r="H54" i="244" s="1"/>
  <c r="G62" i="251"/>
  <c r="E62" i="251"/>
  <c r="E55" i="249"/>
  <c r="G54" i="249"/>
  <c r="H54" i="249" l="1"/>
  <c r="E76" i="270"/>
  <c r="G75" i="270"/>
  <c r="H75" i="270" s="1"/>
  <c r="G76" i="272"/>
  <c r="H76" i="272" s="1"/>
  <c r="E77" i="272"/>
  <c r="E76" i="276"/>
  <c r="G75" i="276"/>
  <c r="H75" i="276" s="1"/>
  <c r="H55" i="248"/>
  <c r="G64" i="250"/>
  <c r="E57" i="248"/>
  <c r="G56" i="248"/>
  <c r="E56" i="249"/>
  <c r="G55" i="249"/>
  <c r="H55" i="249" s="1"/>
  <c r="E56" i="244"/>
  <c r="G55" i="244"/>
  <c r="H55" i="244" s="1"/>
  <c r="E57" i="245"/>
  <c r="G56" i="245"/>
  <c r="H56" i="245" s="1"/>
  <c r="G77" i="272" l="1"/>
  <c r="H77" i="272" s="1"/>
  <c r="E78" i="272"/>
  <c r="G76" i="276"/>
  <c r="H76" i="276" s="1"/>
  <c r="E77" i="276"/>
  <c r="G76" i="270"/>
  <c r="H76" i="270" s="1"/>
  <c r="E77" i="270"/>
  <c r="H56" i="248"/>
  <c r="E57" i="244"/>
  <c r="G56" i="244"/>
  <c r="H56" i="244" s="1"/>
  <c r="E58" i="245"/>
  <c r="G57" i="245"/>
  <c r="H57" i="245" s="1"/>
  <c r="E57" i="249"/>
  <c r="G56" i="249"/>
  <c r="H56" i="249" s="1"/>
  <c r="E58" i="248"/>
  <c r="G57" i="248"/>
  <c r="H57" i="248" l="1"/>
  <c r="G77" i="270"/>
  <c r="H77" i="270" s="1"/>
  <c r="E78" i="270"/>
  <c r="G78" i="272"/>
  <c r="H78" i="272" s="1"/>
  <c r="E79" i="272"/>
  <c r="E78" i="276"/>
  <c r="G77" i="276"/>
  <c r="H77" i="276" s="1"/>
  <c r="E58" i="249"/>
  <c r="G57" i="249"/>
  <c r="H57" i="249" s="1"/>
  <c r="E59" i="248"/>
  <c r="G58" i="248"/>
  <c r="H58" i="248" s="1"/>
  <c r="G58" i="245"/>
  <c r="H58" i="245" s="1"/>
  <c r="E59" i="245"/>
  <c r="E58" i="244"/>
  <c r="G57" i="244"/>
  <c r="H57" i="244" s="1"/>
  <c r="E79" i="276" l="1"/>
  <c r="G78" i="276"/>
  <c r="H78" i="276" s="1"/>
  <c r="G79" i="272"/>
  <c r="H79" i="272" s="1"/>
  <c r="E80" i="272"/>
  <c r="E79" i="270"/>
  <c r="G78" i="270"/>
  <c r="H78" i="270" s="1"/>
  <c r="E59" i="249"/>
  <c r="G58" i="249"/>
  <c r="H58" i="249" s="1"/>
  <c r="E59" i="244"/>
  <c r="G58" i="244"/>
  <c r="H58" i="244" s="1"/>
  <c r="G59" i="248"/>
  <c r="H59" i="248" s="1"/>
  <c r="E60" i="248"/>
  <c r="G59" i="245"/>
  <c r="H59" i="245" s="1"/>
  <c r="E60" i="245"/>
  <c r="E80" i="270" l="1"/>
  <c r="G79" i="270"/>
  <c r="H79" i="270" s="1"/>
  <c r="G80" i="272"/>
  <c r="H80" i="272" s="1"/>
  <c r="E81" i="272"/>
  <c r="G79" i="276"/>
  <c r="H79" i="276" s="1"/>
  <c r="E80" i="276"/>
  <c r="E60" i="244"/>
  <c r="G59" i="244"/>
  <c r="H59" i="244" s="1"/>
  <c r="E61" i="245"/>
  <c r="G60" i="245"/>
  <c r="H60" i="245" s="1"/>
  <c r="E61" i="248"/>
  <c r="G60" i="248"/>
  <c r="H60" i="248" s="1"/>
  <c r="E60" i="249"/>
  <c r="G59" i="249"/>
  <c r="H59" i="249" s="1"/>
  <c r="G81" i="272" l="1"/>
  <c r="H81" i="272" s="1"/>
  <c r="E82" i="272"/>
  <c r="G80" i="276"/>
  <c r="H80" i="276" s="1"/>
  <c r="E81" i="276"/>
  <c r="E81" i="270"/>
  <c r="G80" i="270"/>
  <c r="H80" i="270" s="1"/>
  <c r="E62" i="245"/>
  <c r="G61" i="245"/>
  <c r="H61" i="245" s="1"/>
  <c r="E61" i="249"/>
  <c r="G60" i="249"/>
  <c r="H60" i="249" s="1"/>
  <c r="E62" i="248"/>
  <c r="G61" i="248"/>
  <c r="H61" i="248" s="1"/>
  <c r="E61" i="244"/>
  <c r="G60" i="244"/>
  <c r="H60" i="244" s="1"/>
  <c r="E82" i="270" l="1"/>
  <c r="G81" i="270"/>
  <c r="H81" i="270" s="1"/>
  <c r="G81" i="276"/>
  <c r="H81" i="276" s="1"/>
  <c r="E82" i="276"/>
  <c r="E83" i="272"/>
  <c r="G82" i="272"/>
  <c r="H82" i="272" s="1"/>
  <c r="E62" i="244"/>
  <c r="G61" i="244"/>
  <c r="H61" i="244" s="1"/>
  <c r="E62" i="249"/>
  <c r="G61" i="249"/>
  <c r="H61" i="249" s="1"/>
  <c r="G62" i="245"/>
  <c r="H62" i="245" s="1"/>
  <c r="E63" i="245"/>
  <c r="E63" i="248"/>
  <c r="G62" i="248"/>
  <c r="H62" i="248" s="1"/>
  <c r="E83" i="276" l="1"/>
  <c r="G82" i="276"/>
  <c r="H82" i="276" s="1"/>
  <c r="G83" i="272"/>
  <c r="H83" i="272" s="1"/>
  <c r="E84" i="272"/>
  <c r="G82" i="270"/>
  <c r="H82" i="270" s="1"/>
  <c r="E83" i="270"/>
  <c r="E63" i="244"/>
  <c r="G62" i="244"/>
  <c r="H62" i="244" s="1"/>
  <c r="G63" i="245"/>
  <c r="H63" i="245" s="1"/>
  <c r="E64" i="245"/>
  <c r="G63" i="248"/>
  <c r="H63" i="248" s="1"/>
  <c r="E64" i="248"/>
  <c r="E63" i="249"/>
  <c r="G62" i="249"/>
  <c r="H62" i="249" s="1"/>
  <c r="G84" i="272" l="1"/>
  <c r="G85" i="272" s="1"/>
  <c r="E85" i="272"/>
  <c r="H84" i="272"/>
  <c r="G83" i="270"/>
  <c r="H83" i="270" s="1"/>
  <c r="E84" i="270"/>
  <c r="G83" i="276"/>
  <c r="H83" i="276" s="1"/>
  <c r="E84" i="276"/>
  <c r="E64" i="244"/>
  <c r="G63" i="244"/>
  <c r="H63" i="244" s="1"/>
  <c r="E64" i="249"/>
  <c r="G63" i="249"/>
  <c r="H63" i="249" s="1"/>
  <c r="E65" i="245"/>
  <c r="G64" i="245"/>
  <c r="H64" i="245" s="1"/>
  <c r="E65" i="248"/>
  <c r="G64" i="248"/>
  <c r="H64" i="248" s="1"/>
  <c r="E85" i="276" l="1"/>
  <c r="G84" i="276"/>
  <c r="H84" i="276" s="1"/>
  <c r="G84" i="270"/>
  <c r="H84" i="270" s="1"/>
  <c r="E85" i="270"/>
  <c r="E65" i="249"/>
  <c r="G64" i="249"/>
  <c r="H64" i="249" s="1"/>
  <c r="E66" i="248"/>
  <c r="G65" i="248"/>
  <c r="H65" i="248" s="1"/>
  <c r="E66" i="245"/>
  <c r="G65" i="245"/>
  <c r="H65" i="245" s="1"/>
  <c r="E65" i="244"/>
  <c r="G64" i="244"/>
  <c r="H64" i="244" s="1"/>
  <c r="G85" i="270" l="1"/>
  <c r="G86" i="270" s="1"/>
  <c r="E86" i="270"/>
  <c r="G85" i="276"/>
  <c r="G86" i="276" s="1"/>
  <c r="E86" i="276"/>
  <c r="H85" i="270"/>
  <c r="E67" i="248"/>
  <c r="G66" i="248"/>
  <c r="H66" i="248" s="1"/>
  <c r="E66" i="249"/>
  <c r="G65" i="249"/>
  <c r="H65" i="249" s="1"/>
  <c r="E66" i="244"/>
  <c r="G65" i="244"/>
  <c r="H65" i="244" s="1"/>
  <c r="G66" i="245"/>
  <c r="H66" i="245" s="1"/>
  <c r="E67" i="245"/>
  <c r="H85" i="276" l="1"/>
  <c r="E67" i="249"/>
  <c r="G66" i="249"/>
  <c r="H66" i="249" s="1"/>
  <c r="E68" i="245"/>
  <c r="G67" i="245"/>
  <c r="H67" i="245" s="1"/>
  <c r="G67" i="248"/>
  <c r="H67" i="248" s="1"/>
  <c r="E68" i="248"/>
  <c r="E67" i="244"/>
  <c r="G66" i="244"/>
  <c r="H66" i="244" s="1"/>
  <c r="E68" i="244" l="1"/>
  <c r="G67" i="244"/>
  <c r="H67" i="244" s="1"/>
  <c r="E69" i="248"/>
  <c r="G68" i="248"/>
  <c r="H68" i="248" s="1"/>
  <c r="E68" i="249"/>
  <c r="G67" i="249"/>
  <c r="H67" i="249" s="1"/>
  <c r="E69" i="245"/>
  <c r="G68" i="245"/>
  <c r="H68" i="245" s="1"/>
  <c r="G69" i="245" l="1"/>
  <c r="H69" i="245" s="1"/>
  <c r="E70" i="245"/>
  <c r="E69" i="244"/>
  <c r="G68" i="244"/>
  <c r="H68" i="244" s="1"/>
  <c r="E70" i="248"/>
  <c r="G69" i="248"/>
  <c r="H69" i="248" s="1"/>
  <c r="E69" i="249"/>
  <c r="G68" i="249"/>
  <c r="H68" i="249" s="1"/>
  <c r="E70" i="249" l="1"/>
  <c r="G69" i="249"/>
  <c r="H69" i="249" s="1"/>
  <c r="E70" i="244"/>
  <c r="G69" i="244"/>
  <c r="H69" i="244" s="1"/>
  <c r="G70" i="245"/>
  <c r="H70" i="245" s="1"/>
  <c r="E71" i="245"/>
  <c r="E71" i="248"/>
  <c r="G70" i="248"/>
  <c r="H70" i="248" s="1"/>
  <c r="E71" i="249" l="1"/>
  <c r="G70" i="249"/>
  <c r="H70" i="249" s="1"/>
  <c r="G71" i="245"/>
  <c r="H71" i="245" s="1"/>
  <c r="E72" i="245"/>
  <c r="G71" i="248"/>
  <c r="H71" i="248" s="1"/>
  <c r="E72" i="248"/>
  <c r="E71" i="244"/>
  <c r="G70" i="244"/>
  <c r="H70" i="244" s="1"/>
  <c r="E72" i="244" l="1"/>
  <c r="G71" i="244"/>
  <c r="H71" i="244" s="1"/>
  <c r="E73" i="248"/>
  <c r="G72" i="248"/>
  <c r="H72" i="248" s="1"/>
  <c r="E72" i="249"/>
  <c r="G71" i="249"/>
  <c r="H71" i="249" s="1"/>
  <c r="E73" i="245"/>
  <c r="G72" i="245"/>
  <c r="H72" i="245" s="1"/>
  <c r="E73" i="244" l="1"/>
  <c r="G72" i="244"/>
  <c r="H72" i="244" s="1"/>
  <c r="G73" i="245"/>
  <c r="H73" i="245" s="1"/>
  <c r="E74" i="245"/>
  <c r="E74" i="248"/>
  <c r="G73" i="248"/>
  <c r="H73" i="248" s="1"/>
  <c r="E73" i="249"/>
  <c r="G72" i="249"/>
  <c r="H72" i="249" s="1"/>
  <c r="G74" i="245" l="1"/>
  <c r="H74" i="245" s="1"/>
  <c r="E75" i="245"/>
  <c r="E74" i="249"/>
  <c r="G73" i="249"/>
  <c r="H73" i="249" s="1"/>
  <c r="E75" i="248"/>
  <c r="G74" i="248"/>
  <c r="H74" i="248" s="1"/>
  <c r="E74" i="244"/>
  <c r="G73" i="244"/>
  <c r="H73" i="244" s="1"/>
  <c r="E75" i="249" l="1"/>
  <c r="G74" i="249"/>
  <c r="H74" i="249" s="1"/>
  <c r="G75" i="245"/>
  <c r="H75" i="245" s="1"/>
  <c r="E76" i="245"/>
  <c r="E75" i="244"/>
  <c r="G74" i="244"/>
  <c r="H74" i="244" s="1"/>
  <c r="G75" i="248"/>
  <c r="H75" i="248" s="1"/>
  <c r="E76" i="248"/>
  <c r="E77" i="248" l="1"/>
  <c r="G76" i="248"/>
  <c r="H76" i="248" s="1"/>
  <c r="G76" i="245"/>
  <c r="H76" i="245" s="1"/>
  <c r="E77" i="245"/>
  <c r="E76" i="244"/>
  <c r="G75" i="244"/>
  <c r="H75" i="244" s="1"/>
  <c r="E76" i="249"/>
  <c r="G75" i="249"/>
  <c r="H75" i="249" s="1"/>
  <c r="E77" i="249" l="1"/>
  <c r="G76" i="249"/>
  <c r="H76" i="249" s="1"/>
  <c r="E78" i="248"/>
  <c r="G77" i="248"/>
  <c r="H77" i="248" s="1"/>
  <c r="E78" i="245"/>
  <c r="G77" i="245"/>
  <c r="H77" i="245" s="1"/>
  <c r="E77" i="244"/>
  <c r="G76" i="244"/>
  <c r="H76" i="244" s="1"/>
  <c r="E78" i="249" l="1"/>
  <c r="G77" i="249"/>
  <c r="H77" i="249" s="1"/>
  <c r="E78" i="244"/>
  <c r="G77" i="244"/>
  <c r="H77" i="244" s="1"/>
  <c r="E79" i="248"/>
  <c r="G78" i="248"/>
  <c r="H78" i="248" s="1"/>
  <c r="E79" i="245"/>
  <c r="G78" i="245"/>
  <c r="H78" i="245" s="1"/>
  <c r="G79" i="245" l="1"/>
  <c r="H79" i="245" s="1"/>
  <c r="E80" i="245"/>
  <c r="E79" i="244"/>
  <c r="G78" i="244"/>
  <c r="H78" i="244" s="1"/>
  <c r="G79" i="248"/>
  <c r="H79" i="248" s="1"/>
  <c r="E80" i="248"/>
  <c r="E79" i="249"/>
  <c r="G78" i="249"/>
  <c r="H78" i="249" s="1"/>
  <c r="E80" i="249" l="1"/>
  <c r="G79" i="249"/>
  <c r="H79" i="249" s="1"/>
  <c r="E80" i="244"/>
  <c r="G79" i="244"/>
  <c r="H79" i="244" s="1"/>
  <c r="E81" i="248"/>
  <c r="G80" i="248"/>
  <c r="H80" i="248" s="1"/>
  <c r="E81" i="245"/>
  <c r="G80" i="245"/>
  <c r="H80" i="245" s="1"/>
  <c r="E81" i="244" l="1"/>
  <c r="G80" i="244"/>
  <c r="H80" i="244" s="1"/>
  <c r="G81" i="245"/>
  <c r="H81" i="245" s="1"/>
  <c r="E82" i="245"/>
  <c r="E82" i="248"/>
  <c r="G81" i="248"/>
  <c r="H81" i="248" s="1"/>
  <c r="E81" i="249"/>
  <c r="G80" i="249"/>
  <c r="H80" i="249" s="1"/>
  <c r="E82" i="244" l="1"/>
  <c r="G81" i="244"/>
  <c r="H81" i="244" s="1"/>
  <c r="G82" i="245"/>
  <c r="H82" i="245" s="1"/>
  <c r="E83" i="245"/>
  <c r="E82" i="249"/>
  <c r="G81" i="249"/>
  <c r="H81" i="249" s="1"/>
  <c r="E83" i="248"/>
  <c r="G82" i="248"/>
  <c r="H82" i="248" s="1"/>
  <c r="G83" i="248" l="1"/>
  <c r="H83" i="248" s="1"/>
  <c r="E84" i="248"/>
  <c r="E83" i="244"/>
  <c r="G82" i="244"/>
  <c r="H82" i="244" s="1"/>
  <c r="G83" i="245"/>
  <c r="H83" i="245" s="1"/>
  <c r="E84" i="245"/>
  <c r="E83" i="249"/>
  <c r="G82" i="249"/>
  <c r="H82" i="249" s="1"/>
  <c r="E85" i="248" l="1"/>
  <c r="G84" i="248"/>
  <c r="H84" i="248" s="1"/>
  <c r="E84" i="249"/>
  <c r="G83" i="249"/>
  <c r="H83" i="249" s="1"/>
  <c r="E84" i="244"/>
  <c r="G83" i="244"/>
  <c r="H83" i="244" s="1"/>
  <c r="E85" i="245"/>
  <c r="G84" i="245"/>
  <c r="H84" i="245" s="1"/>
  <c r="E86" i="245" l="1"/>
  <c r="G85" i="245"/>
  <c r="H85" i="245" s="1"/>
  <c r="G84" i="249"/>
  <c r="G85" i="249" s="1"/>
  <c r="E85" i="249"/>
  <c r="G84" i="244"/>
  <c r="G85" i="244" s="1"/>
  <c r="E85" i="244"/>
  <c r="G85" i="248"/>
  <c r="H85" i="248" s="1"/>
  <c r="E86" i="248"/>
  <c r="H84" i="244" l="1"/>
  <c r="G86" i="248"/>
  <c r="G87" i="248" s="1"/>
  <c r="E87" i="248"/>
  <c r="H84" i="249"/>
  <c r="G86" i="245"/>
  <c r="G87" i="245" s="1"/>
  <c r="E87" i="245"/>
  <c r="H86" i="245" l="1"/>
  <c r="H86" i="248"/>
</calcChain>
</file>

<file path=xl/sharedStrings.xml><?xml version="1.0" encoding="utf-8"?>
<sst xmlns="http://schemas.openxmlformats.org/spreadsheetml/2006/main" count="4183" uniqueCount="332">
  <si>
    <r>
      <t xml:space="preserve">DIRECTION: </t>
    </r>
    <r>
      <rPr>
        <sz val="15"/>
        <color indexed="8"/>
        <rFont val="Calibri"/>
        <family val="2"/>
      </rPr>
      <t>Please input data in yellow highlighted cells only.</t>
    </r>
  </si>
  <si>
    <t>1. Please input data in yellow highlighted cells only.</t>
  </si>
  <si>
    <t>2. From the list of payment terms below, click on the cell to navigate to selected payment term.</t>
  </si>
  <si>
    <t>RF DATE</t>
  </si>
  <si>
    <t>NAME OF BUYER</t>
  </si>
  <si>
    <t xml:space="preserve"> </t>
  </si>
  <si>
    <t>UNIT</t>
  </si>
  <si>
    <t>UNIT TYPE</t>
  </si>
  <si>
    <t>AREA (+/-)</t>
  </si>
  <si>
    <t>LIST PRICE (VAT-IN, W/ SHARE)</t>
  </si>
  <si>
    <t>NON-MEMBER</t>
  </si>
  <si>
    <t>MEMBER</t>
  </si>
  <si>
    <t>Cash: 80% DP, 20% after 60 months or upon turnover</t>
  </si>
  <si>
    <t>50% DP, 50% over 60 months</t>
  </si>
  <si>
    <t>20% DP, 80% over 60 months</t>
  </si>
  <si>
    <t>100% over 60 months</t>
  </si>
  <si>
    <t>HORIZON TERRACES</t>
  </si>
  <si>
    <t>GARDEN SUITES (WESTCHASE)</t>
  </si>
  <si>
    <t>PL1</t>
  </si>
  <si>
    <t>Construction Floor</t>
  </si>
  <si>
    <t>Floor</t>
  </si>
  <si>
    <t>Address</t>
  </si>
  <si>
    <t>Unit Type</t>
  </si>
  <si>
    <t>Floor Area
in sqm +/-</t>
  </si>
  <si>
    <t>TCP* VAT-In 
w/ TCCATH Share</t>
  </si>
  <si>
    <t>Discount</t>
  </si>
  <si>
    <t>checker</t>
  </si>
  <si>
    <t>Ground Flr</t>
  </si>
  <si>
    <t>Parking level</t>
  </si>
  <si>
    <t>2nd Flr</t>
  </si>
  <si>
    <t>Garden Floor</t>
  </si>
  <si>
    <t>GA</t>
  </si>
  <si>
    <t>1-Bedroom Terrace Suite</t>
  </si>
  <si>
    <t>1BRT</t>
  </si>
  <si>
    <t>GB</t>
  </si>
  <si>
    <t>GC</t>
  </si>
  <si>
    <t>GD</t>
  </si>
  <si>
    <t>GE</t>
  </si>
  <si>
    <t>2-Bedroom Terrace Suite</t>
  </si>
  <si>
    <t>2BRT</t>
  </si>
  <si>
    <t>1-Bedroom</t>
  </si>
  <si>
    <t>1BR</t>
  </si>
  <si>
    <t>3rd Flr</t>
  </si>
  <si>
    <t>2nd Floor</t>
  </si>
  <si>
    <t>2A</t>
  </si>
  <si>
    <t>2B</t>
  </si>
  <si>
    <t>2C</t>
  </si>
  <si>
    <t>2D</t>
  </si>
  <si>
    <t>2E</t>
  </si>
  <si>
    <t>2-Bedroom</t>
  </si>
  <si>
    <t>2BR</t>
  </si>
  <si>
    <t>4th Flr</t>
  </si>
  <si>
    <t>3rd Floor</t>
  </si>
  <si>
    <t>3A</t>
  </si>
  <si>
    <t>3D</t>
  </si>
  <si>
    <t>3E</t>
  </si>
  <si>
    <t>5th Flr</t>
  </si>
  <si>
    <t>5th Floor</t>
  </si>
  <si>
    <t>5D</t>
  </si>
  <si>
    <t>6th Flr</t>
  </si>
  <si>
    <t>Penthouse Flr</t>
  </si>
  <si>
    <t>PA</t>
  </si>
  <si>
    <t>PB</t>
  </si>
  <si>
    <t>PC</t>
  </si>
  <si>
    <t>PD</t>
  </si>
  <si>
    <t>*EACH UNIT IS BUNDLED WITH ONE (1) TCCATH SHARE.
The total contract price above are inclusive of 12% VAT and TCCATH SHARE price. Should the buyer be a member, the TCCATH SHARE price shall be deducted from the quoted TCP.</t>
  </si>
  <si>
    <t>Notes:</t>
  </si>
  <si>
    <t>1)  The required reservation fee is Php 50,000 for 1BR units and Php 100,000 for 2BR units.</t>
  </si>
  <si>
    <t xml:space="preserve">2)  The prices quoted above  are inclusive of 12% Value-Added Tax (VAT) applicable at the time of the </t>
  </si>
  <si>
    <t xml:space="preserve">     preparation of this price list. Any adjustments in the rate shall correspondingly adjust the prices.</t>
  </si>
  <si>
    <t xml:space="preserve">3)  Ownership of any units in this project is exclusive to members of Tagaytay Highlands &amp; Midlands Clubs </t>
  </si>
  <si>
    <t xml:space="preserve">      such as  THGCI, TMGCI &amp; TCCATH.</t>
  </si>
  <si>
    <t>4)  The floor areas indicated above are approximate and actual verification on site should be made.</t>
  </si>
  <si>
    <t xml:space="preserve">5)  The prices quoted above do not include the documentary stamp tax, registration fee, transfer tax and </t>
  </si>
  <si>
    <t xml:space="preserve">     other expense for the transfer of title to the buyer's name, all of which shall be for the account of the buyer.</t>
  </si>
  <si>
    <t>HIGHLANDS PRIME, INC.</t>
  </si>
  <si>
    <t>ANNEX A</t>
  </si>
  <si>
    <t>SCHEDULE OF PAYMENTS</t>
  </si>
  <si>
    <t>Return to Data Sheet</t>
  </si>
  <si>
    <t>UNIT AREA  (in sq.m.)</t>
  </si>
  <si>
    <t>LIST PRICE (VAT-in w/ share)</t>
  </si>
  <si>
    <t>PAYMENT TERM</t>
  </si>
  <si>
    <t>CONTRACT PRICE COMPUTATION:</t>
  </si>
  <si>
    <t>Unit Price (VAT-In, net of share)</t>
  </si>
  <si>
    <t>Less: Investor's Discount</t>
  </si>
  <si>
    <t>Less: Term Discount</t>
  </si>
  <si>
    <t>Less : Equivalent Cash Disc.</t>
  </si>
  <si>
    <t>Net Unit Price (VAT-In, net of share)</t>
  </si>
  <si>
    <t>Plus: TCCATH Share</t>
  </si>
  <si>
    <t>Net List Price (VAT-In, with share)</t>
  </si>
  <si>
    <t>Plus: Other Charges*</t>
  </si>
  <si>
    <t>Total Contract Price</t>
  </si>
  <si>
    <t>PAYMENT NO.</t>
  </si>
  <si>
    <t>% PAYMENT</t>
  </si>
  <si>
    <t>PARTICULARS</t>
  </si>
  <si>
    <t>DUE DATE</t>
  </si>
  <si>
    <t>LIST PRICE</t>
  </si>
  <si>
    <t>OTHER CHARGES</t>
  </si>
  <si>
    <t>TOTAL PAYABLE</t>
  </si>
  <si>
    <t>CONTRACT BALANCE</t>
  </si>
  <si>
    <t>TOTAL CONTRACT PRICE</t>
  </si>
  <si>
    <t>Reservation Fee</t>
  </si>
  <si>
    <t>TOTAL</t>
  </si>
  <si>
    <t xml:space="preserve">1. This computation sheet only intends to provide an indicative reservation price. Prices, terms and conditions are subject to change without prior notice.
2. Submission of postdated checks is required.
3. Price includes the Value-Added Tax, currently at 12%.
4. Any government-mandated adjustments on taxes shall be applied accordingly.
5. Should the buyer intend to avail and/or obtain financing for the payment of the Contract Price, or any part thereof, from a bank or financing institution acceptable to Highlands Prime, Inc., he shall be solely responsible for filing the requisite application form required by the bank or financial institution, together with the necessary supporting documents for the processing of the loan proceeds to be used to finance the purchase of the property and payment of the contract price or any part thereof, is made within the due date(s) for payment under the chosen payment scheme.
While Highlands Prime, Inc. acknowledges that the Bank will initially send the Deed of Undertaking and Letter of Guarantee, as the case may be, to inform Highlands Prime, Inc. of the loan approval, the proceeds shall be paid to Highlands Prime, Inc. on or before the due date stated above. In the event of a delay, penalty charges shall be applied. The Buyers are then encouraged to work on their loan application at least four to six months from their due date when they intend to partially or fully pay the balance.
6. Each unit comes with one (1) proprietary share at The Country Club at Tagaytay Highlands (TCCATH). In the interest of determining the appropriate taxes, a value will be assigned to the club share upon final documentation. All membership applications shall be subject to the approval of the Membership Committee in accordance with the Club's rules, regulations and policies.
7. If the buyer is an existing shareholder-member, the proprietary TCCATH share may be converted into a cash discount equivalent to P650,000.
8. Other Charges will be based only on the Lot/Unit Price after discounts and exclusive of VAT and will be spread out in accordance to the buyer's Schedule of Payment.
</t>
  </si>
  <si>
    <t>CONFORME:</t>
  </si>
  <si>
    <t>HPI SALES OFFICER</t>
  </si>
  <si>
    <t>BUYER</t>
  </si>
  <si>
    <t>Amortization over 60 months</t>
  </si>
  <si>
    <t>MA - 1</t>
  </si>
  <si>
    <t>MA - 2</t>
  </si>
  <si>
    <t>MA - 3</t>
  </si>
  <si>
    <t>MA - 4</t>
  </si>
  <si>
    <t>MA - 5</t>
  </si>
  <si>
    <t>MA - 6</t>
  </si>
  <si>
    <t>MA - 7</t>
  </si>
  <si>
    <t>MA - 8</t>
  </si>
  <si>
    <t>MA - 9</t>
  </si>
  <si>
    <t>MA - 10</t>
  </si>
  <si>
    <t>MA - 11</t>
  </si>
  <si>
    <t>MA - 12</t>
  </si>
  <si>
    <t>MA - 13</t>
  </si>
  <si>
    <t>MA - 14</t>
  </si>
  <si>
    <t>MA - 15</t>
  </si>
  <si>
    <t>MA - 16</t>
  </si>
  <si>
    <t>MA - 17</t>
  </si>
  <si>
    <t>MA - 18</t>
  </si>
  <si>
    <t>MA - 19</t>
  </si>
  <si>
    <t>MA - 20</t>
  </si>
  <si>
    <t>MA - 21</t>
  </si>
  <si>
    <t>MA - 22</t>
  </si>
  <si>
    <t>MA - 23</t>
  </si>
  <si>
    <t>MA - 24</t>
  </si>
  <si>
    <t>MA - 25</t>
  </si>
  <si>
    <t>MA - 26</t>
  </si>
  <si>
    <t>MA - 27</t>
  </si>
  <si>
    <t>MA - 28</t>
  </si>
  <si>
    <t>MA - 29</t>
  </si>
  <si>
    <t>MA - 30</t>
  </si>
  <si>
    <t>MA - 31</t>
  </si>
  <si>
    <t>MA - 32</t>
  </si>
  <si>
    <t>MA - 33</t>
  </si>
  <si>
    <t>MA - 34</t>
  </si>
  <si>
    <t>MA - 35</t>
  </si>
  <si>
    <t>MA - 36</t>
  </si>
  <si>
    <t>MA - 37</t>
  </si>
  <si>
    <t>MA - 38</t>
  </si>
  <si>
    <t>MA - 39</t>
  </si>
  <si>
    <t>MA - 40</t>
  </si>
  <si>
    <t>MA - 41</t>
  </si>
  <si>
    <t>MA - 42</t>
  </si>
  <si>
    <t>MA - 43</t>
  </si>
  <si>
    <t>MA - 44</t>
  </si>
  <si>
    <t>MA - 45</t>
  </si>
  <si>
    <t>MA - 46</t>
  </si>
  <si>
    <t>MA - 47</t>
  </si>
  <si>
    <t>MA - 48</t>
  </si>
  <si>
    <t>MA - 49</t>
  </si>
  <si>
    <t>MA - 50</t>
  </si>
  <si>
    <t>MA - 51</t>
  </si>
  <si>
    <t>MA - 52</t>
  </si>
  <si>
    <t>MA - 53</t>
  </si>
  <si>
    <t>MA - 54</t>
  </si>
  <si>
    <t>MA - 55</t>
  </si>
  <si>
    <t>MA - 56</t>
  </si>
  <si>
    <t>MA - 57</t>
  </si>
  <si>
    <t>MA - 58</t>
  </si>
  <si>
    <t>MA - 59</t>
  </si>
  <si>
    <t>MA - 60</t>
  </si>
  <si>
    <t>Less : Investor's Discount</t>
  </si>
  <si>
    <t>NET LIST PRICE</t>
  </si>
  <si>
    <t>Net List Price (VAT-In, no share)</t>
  </si>
  <si>
    <t>CONDO</t>
  </si>
  <si>
    <t>Glenview (Garden Suites 2)</t>
  </si>
  <si>
    <t>Westchase (Garden Suites 3)</t>
  </si>
  <si>
    <t>LUMP SUM</t>
  </si>
  <si>
    <t>5% DP, 25% in 36 mos, 70% Lump Sum</t>
  </si>
  <si>
    <t>PARKING SLOTS (inclusive of 12% VAT)</t>
  </si>
  <si>
    <t>*EACH UNIT IS BUNDLED WITH ONE (1) TCCATH SHARE.
The prices quoted above are inclusive of 12% VAT and TCCATH SHARE price. Should the buyer be a member, the TMGC SHARE price shall be deducted from the quoted TCP.</t>
  </si>
  <si>
    <t>PE</t>
  </si>
  <si>
    <t>PH</t>
  </si>
  <si>
    <t>5th</t>
  </si>
  <si>
    <t xml:space="preserve">3rd
</t>
  </si>
  <si>
    <t xml:space="preserve">2nd
</t>
  </si>
  <si>
    <t>GF</t>
  </si>
  <si>
    <t>GARDEN FLOOR</t>
  </si>
  <si>
    <t>TCP*
VAT-In w/ TCCATH</t>
  </si>
  <si>
    <t>PL2</t>
  </si>
  <si>
    <t>GARDEN SUITES (GLENVIEW)</t>
  </si>
  <si>
    <t>HORIZON PHASE 2</t>
  </si>
  <si>
    <t>Lump Sum</t>
  </si>
  <si>
    <t>Spot DP</t>
  </si>
  <si>
    <t>Less: Equivalent Cash Disc.</t>
  </si>
  <si>
    <t>HORIZON TERRACES - ST. ANDREWS (GARDEN SUITES 1)</t>
  </si>
  <si>
    <t>*EACH UNIT IS BUNDLED WITH ONE (1) TMGC SHARE.
The prices quoted above are inclusive of 12% VAT and TMGC SHARE price. Should the buyer be a member, the TMGC SHARE price shall be deducted from the quoted TCP.</t>
  </si>
  <si>
    <t>TCP*
VAT-In w/ TMGC</t>
  </si>
  <si>
    <t>PL3</t>
  </si>
  <si>
    <t>GARDEN SUITES (ST. ANDREWS)</t>
  </si>
  <si>
    <t>50% DP, 5% over 20 months, 45% Lump Sum</t>
  </si>
  <si>
    <t>20% DP, 10% over 24 months, 70% Lump Sum</t>
  </si>
  <si>
    <t>MA2 - 30</t>
  </si>
  <si>
    <t>MA2 - 29</t>
  </si>
  <si>
    <t>MA2 - 28</t>
  </si>
  <si>
    <t>MA2 - 27</t>
  </si>
  <si>
    <t>MA2 - 26</t>
  </si>
  <si>
    <t>MA2 - 25</t>
  </si>
  <si>
    <t>MA2 - 24</t>
  </si>
  <si>
    <t>MA2 - 23</t>
  </si>
  <si>
    <t>MA2 - 22</t>
  </si>
  <si>
    <t>MA2 - 21</t>
  </si>
  <si>
    <t>MA2 - 20</t>
  </si>
  <si>
    <t>MA2 - 19</t>
  </si>
  <si>
    <t>MA2 - 18</t>
  </si>
  <si>
    <t>MA2 - 17</t>
  </si>
  <si>
    <t>MA2 - 16</t>
  </si>
  <si>
    <t>MA2 - 15</t>
  </si>
  <si>
    <t>MA2 - 14</t>
  </si>
  <si>
    <t>MA2 - 13</t>
  </si>
  <si>
    <t>MA2 - 12</t>
  </si>
  <si>
    <t>MA2 - 11</t>
  </si>
  <si>
    <t>MA2 - 10</t>
  </si>
  <si>
    <t>MA2 - 9</t>
  </si>
  <si>
    <t>MA2 - 8</t>
  </si>
  <si>
    <t>MA2 - 7</t>
  </si>
  <si>
    <t>MA2 - 6</t>
  </si>
  <si>
    <t>MA2 - 5</t>
  </si>
  <si>
    <t>MA2 - 4</t>
  </si>
  <si>
    <t>MA2 - 3</t>
  </si>
  <si>
    <t>MA2 - 2</t>
  </si>
  <si>
    <t>MA2 - 1</t>
  </si>
  <si>
    <t>Net List Price (VAT-In, net of share)</t>
  </si>
  <si>
    <t xml:space="preserve">DP </t>
  </si>
  <si>
    <t>3-Bedroom Corner</t>
  </si>
  <si>
    <t>GV3-G</t>
  </si>
  <si>
    <t>3-Bedroom</t>
  </si>
  <si>
    <t>GV3-F</t>
  </si>
  <si>
    <t>GV3-E</t>
  </si>
  <si>
    <t>GV3-D</t>
  </si>
  <si>
    <t>GV3-B</t>
  </si>
  <si>
    <t>GV3-A</t>
  </si>
  <si>
    <t xml:space="preserve">TCP*
VAT In w/ TMGC Share
</t>
  </si>
  <si>
    <t>Floor Area 
in sq. m. (+/-)</t>
  </si>
  <si>
    <t>Unit</t>
  </si>
  <si>
    <t>GARDEN VILLAS 3</t>
  </si>
  <si>
    <t>PH - GARDEN SUITES</t>
  </si>
  <si>
    <t>PM</t>
  </si>
  <si>
    <t>PL</t>
  </si>
  <si>
    <t>PK</t>
  </si>
  <si>
    <t>PJ</t>
  </si>
  <si>
    <t>PG</t>
  </si>
  <si>
    <t>5TH - GARDEN SUITES</t>
  </si>
  <si>
    <t>5M</t>
  </si>
  <si>
    <t>5L</t>
  </si>
  <si>
    <t>5K</t>
  </si>
  <si>
    <t>5J</t>
  </si>
  <si>
    <t>5H</t>
  </si>
  <si>
    <t>5G</t>
  </si>
  <si>
    <t>5E</t>
  </si>
  <si>
    <t>5C</t>
  </si>
  <si>
    <t>5B</t>
  </si>
  <si>
    <t>5A</t>
  </si>
  <si>
    <t>3RD - GARDEN SUITES</t>
  </si>
  <si>
    <t>3M</t>
  </si>
  <si>
    <t>3L</t>
  </si>
  <si>
    <t>3K</t>
  </si>
  <si>
    <t>3J</t>
  </si>
  <si>
    <t>3H</t>
  </si>
  <si>
    <t>3G</t>
  </si>
  <si>
    <t>3C</t>
  </si>
  <si>
    <t>3B</t>
  </si>
  <si>
    <t>2ND - GARDEN SUITES</t>
  </si>
  <si>
    <t>2M</t>
  </si>
  <si>
    <t>2L</t>
  </si>
  <si>
    <t>2K</t>
  </si>
  <si>
    <t>2J</t>
  </si>
  <si>
    <t>2H</t>
  </si>
  <si>
    <t>2G</t>
  </si>
  <si>
    <t>GF - GARDEN SUITES</t>
  </si>
  <si>
    <t>GM</t>
  </si>
  <si>
    <t>GL</t>
  </si>
  <si>
    <t>GK</t>
  </si>
  <si>
    <t>GH</t>
  </si>
  <si>
    <t>GG</t>
  </si>
  <si>
    <t>Unit No.</t>
  </si>
  <si>
    <t>GARDEN SUITES</t>
  </si>
  <si>
    <t xml:space="preserve">HORIZON TERRACES PRICE LIST </t>
  </si>
  <si>
    <t xml:space="preserve">1. This computation sheet only intends to provide an indicative reservation price. Prices, terms and conditions are subject to change without prior notice.
2. Submission of postdated checks is required.
3. Price includes the Value-Added Tax, currently at 12%.
4. Any government-mandated adjustments on taxes shall be applied accordingly.
5. Should the buyer intend to avail and/or obtain financing for the payment of the Contract Price, or any part thereof, from a bank or financing institution acceptable to Highlands Prime, Inc., he shall be solely responsible for filing the requisite application form required by the bank or financial institution, together with the necessary supporting documents for the processing of the loan proceeds to be used to finance the purchase of the property and payment of the contract price or any part thereof, is made within the due date(s) for payment under the chosen payment scheme.
While Highlands Prime, Inc. acknowledges that the Bank will initially send the Deed of Undertaking and Letter of Guarantee, as the case may be, to inform Highlands Prime, Inc. of the loan approval, the proceeds shall be paid to Highlands Prime, Inc. on or before the due date stated above. In the event of a delay, penalty charges shall be applied. The Buyers are then encouraged to work on their loan application at least four to six months from their due date when they intend to partially or fully pay the balance.
6. Each unit comes with one (1) proprietary share at Tagaytay Midlands Golf Club (TMGC). In the interest of determining the appropriate taxes, a value will be assigned to the club share upon final documentation. All membership applications shall be subject to the approval of the Membership Committee in accordance with the Club's rules, regulations and policies.
7. If the buyer is an existing shareholder-member, the proprietary TMGC share may be converted into a cash discount equivalent to P1,000,000.
8. Other Charges will be based only on the Lot/Unit Price after discounts and exclusive of VAT and will be spread out in accordance to the buyer's Schedule of Payment
</t>
  </si>
  <si>
    <t>Plus: Other Charges</t>
  </si>
  <si>
    <t>Plus: TMGC Share</t>
  </si>
  <si>
    <t>HORIZON TERRACES - SUNNYVALE (GARDEN VILLAS 3)</t>
  </si>
  <si>
    <t xml:space="preserve">1. This computation sheet only intends to provide an indicative reservation price. Prices, terms and conditions are subject to change without prior notice.
2. Submission of postdated checks is required.
3. Price includes the Value-Added Tax, currently at 12%.
4. Any government-mandated adjustments on taxes shall be applied accordingly.
5. Should the buyer intend to avail and/or obtain financing for the payment of the Contract Price, or any part thereof, from a bank or financing institution acceptable to Highlands Prime, Inc., he shall be solely responsible for filing the requisite application form required by the bank or financial institution, together with the necessary supporting documents for the processing of the loan proceeds to be used to finance the purchase of the property and payment of the contract price or any part thereof, is made within the due date(s) for payment under the chosen payment scheme.
While Highlands Prime, Inc. acknowledges that the Bank will initially send the Deed of Undertaking and Letter of Guarantee, as the case may be, to inform Highlands Prime, Inc. of the loan approval, the proceeds shall be paid to Highlands Prime, Inc. on or before the due date stated above. In the event of a delay, penalty charges shall be applied. The Buyers are then encouraged to work on their loan application at least four to six months from their due date when they intend to partially or fully pay the balance.
6. Each unit comes with one (1) proprietary share at Tagaytay Midlands Golf Club (TMGC). In the interest of determining the appropriate taxes, a value will be assigned to the club share upon final documentation. All membership applications shall be subject to the approval of the Membership Committee in accordance with the Club's rules, regulations and policies.
7. If the buyer is an existing shareholder-member, the proprietary TMGC share may be converted into a cash discount equivalent to P1,000,000.
8. Other Charges will be based only on the Lot/Unit Price after discounts and exclusive of VAT and will be spread out in accordance to the buyer's Schedule of Payment
</t>
  </si>
  <si>
    <t>DP</t>
  </si>
  <si>
    <t>10% DP, 30% over 48 months, 60% Lumpsum</t>
  </si>
  <si>
    <t>5% DP, 35% over 48 months, 60% Lumpsum</t>
  </si>
  <si>
    <t>15% over 15 months, 20% in 30 months, 65% Lumpsum</t>
  </si>
  <si>
    <t>Less: Cash Discount</t>
  </si>
  <si>
    <t>Payment Terms 
Effective February 5, 2021</t>
  </si>
  <si>
    <t>Payment Terms 
Effective February 8, 2021</t>
  </si>
  <si>
    <t>REDSTONE (Garden Suites 5)</t>
  </si>
  <si>
    <t>Pricelist as of February 5, 2020</t>
  </si>
  <si>
    <t>Checker</t>
  </si>
  <si>
    <t>Construction 
Floor</t>
  </si>
  <si>
    <t>Marketing Floor</t>
  </si>
  <si>
    <t>TCP*
VAT-In w/ 
TCCATH Share</t>
  </si>
  <si>
    <t>VAT-ex based on the Proposed Pricing</t>
  </si>
  <si>
    <t>PL 1 - WITH Intro Discount (3%)</t>
  </si>
  <si>
    <t>PL1 VAT-in w/ Share</t>
  </si>
  <si>
    <t>Less 3% Intro VAT-in</t>
  </si>
  <si>
    <t>Less 3% Intro VAT-ex</t>
  </si>
  <si>
    <t xml:space="preserve">Ground </t>
  </si>
  <si>
    <t>2nd</t>
  </si>
  <si>
    <t>GJ</t>
  </si>
  <si>
    <t>2F</t>
  </si>
  <si>
    <t>3F</t>
  </si>
  <si>
    <t>5F</t>
  </si>
  <si>
    <t>PF</t>
  </si>
  <si>
    <t>*EACH UNIT IS BUNDLED WITH ONE (1) TCCATH SHARE.
The prices quoted above are inclusive of 12% VAT and TCCATH SHARE price. Should the buyer be a member, the TCCATH SHARE price shall be deducted from the quoted TCP.</t>
  </si>
  <si>
    <t xml:space="preserve">3)  The prices quoted above  are inclusive of on proprietary share at The Country Club at Tagaytay Highlands (TCCATH). </t>
  </si>
  <si>
    <t xml:space="preserve">     All membership application shall be subject to the approval of the Club's Membership Committee in accordance </t>
  </si>
  <si>
    <t xml:space="preserve">     with the Club's rules, regulations and policies.</t>
  </si>
  <si>
    <t xml:space="preserve">4)  For existing, active shareholders-member clients, PhP 650,000 shall be deducted from the selling price unless otherwise </t>
  </si>
  <si>
    <t xml:space="preserve">     stated, due to the non-availment of the TCCATH proprietary share.</t>
  </si>
  <si>
    <t xml:space="preserve">5)  The price quoted above does not include the 5% other charges which shall be for the account of the buyer. </t>
  </si>
  <si>
    <t>6)  Submission of complete Post-Dated Checks (PDC's) is required. Please make checks payable to Highlands Prime, Inc.</t>
  </si>
  <si>
    <t xml:space="preserve">7)  Details indicated herein are subject to change without prior notice. Hence, this material does not constitute a </t>
  </si>
  <si>
    <t xml:space="preserve">     contract or an offer to sell.</t>
  </si>
  <si>
    <t>Less: Intro Discount</t>
  </si>
  <si>
    <t>HORIZON TERRACES - REDSTONE (GARDEN SUITES 5)</t>
  </si>
  <si>
    <t>Less : Intro Discount</t>
  </si>
  <si>
    <t>20% DP, 20% over 60 months, 60% Lump Sum</t>
  </si>
  <si>
    <t>10% DP, 25% over 60 months, 65% Lumpsum</t>
  </si>
  <si>
    <t>30% in 60 months, 70% Lump Sum</t>
  </si>
  <si>
    <t>10% DP, 15% over 36 months, 75% Lump Sum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</si>
</sst>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quot;$&quot;* #,##0.00_);_(&quot;$&quot;* \(#,##0.00\);_(&quot;$&quot;* &quot;-&quot;??_);_(@_)"/>
    <numFmt numFmtId="165" formatCode="_-* #,##0.00_-;\-* #,##0.00_-;_-* &quot;-&quot;??_-;_-@_-"/>
    <numFmt numFmtId="166" formatCode="_(* #,##0_);_(* \(#,##0\);_(* &quot;-&quot;??_);_(@_)"/>
    <numFmt numFmtId="167" formatCode="0.00_)"/>
    <numFmt numFmtId="168" formatCode="[$-409]mmmm\ d\,\ yyyy;@"/>
    <numFmt numFmtId="169" formatCode="_(* #,##0.00_);_(* \(#,##0.00\);_(* \-??_);_(@_)"/>
    <numFmt numFmtId="170" formatCode="[$-409]mmmm\-yy;@"/>
    <numFmt numFmtId="171" formatCode="0.0%"/>
    <numFmt numFmtId="172" formatCode=";;;"/>
    <numFmt numFmtId="173" formatCode="[$-409]d\-mmm\-yyyy;@"/>
    <numFmt numFmtId="174" formatCode="0.0000000000000000000000"/>
    <numFmt numFmtId="175" formatCode="_(* #,##0.00000000000000000000_);_(* \(#,##0.00000000000000000000\);_(* &quot;-&quot;??_);_(@_)"/>
  </numFmts>
  <fonts count="58">
    <font>
      <sz val="11"/>
      <color theme="1"/>
      <name val="Calibri"/>
      <family val="2"/>
      <scheme val="minor"/>
    </font>
    <font>
      <sz val="11"/>
      <color indexed="8"/>
      <name val="Calibri"/>
      <family val="2"/>
    </font>
    <font>
      <sz val="10"/>
      <name val="Arial"/>
      <family val="2"/>
    </font>
    <font>
      <sz val="8"/>
      <name val="Arial"/>
      <family val="2"/>
    </font>
    <font>
      <b/>
      <i/>
      <sz val="16"/>
      <name val="Helv"/>
    </font>
    <font>
      <sz val="15"/>
      <color indexed="8"/>
      <name val="Calibri"/>
      <family val="2"/>
    </font>
    <font>
      <sz val="11"/>
      <color theme="1"/>
      <name val="Calibri"/>
      <family val="2"/>
      <scheme val="minor"/>
    </font>
    <font>
      <u/>
      <sz val="11"/>
      <color theme="10"/>
      <name val="Calibri"/>
      <family val="2"/>
      <scheme val="minor"/>
    </font>
    <font>
      <sz val="10"/>
      <color theme="1"/>
      <name val="Calibri"/>
      <family val="2"/>
      <scheme val="minor"/>
    </font>
    <font>
      <b/>
      <sz val="15"/>
      <color theme="1"/>
      <name val="Calibri"/>
      <family val="2"/>
      <scheme val="minor"/>
    </font>
    <font>
      <sz val="14"/>
      <name val="Calibri"/>
      <family val="2"/>
      <scheme val="minor"/>
    </font>
    <font>
      <sz val="12"/>
      <name val="Calibri"/>
      <family val="2"/>
      <scheme val="minor"/>
    </font>
    <font>
      <b/>
      <sz val="10"/>
      <name val="Calibri"/>
      <family val="2"/>
      <scheme val="minor"/>
    </font>
    <font>
      <b/>
      <sz val="10"/>
      <color theme="1"/>
      <name val="Calibri"/>
      <family val="2"/>
      <scheme val="minor"/>
    </font>
    <font>
      <sz val="11"/>
      <name val="Calibri"/>
      <family val="2"/>
      <scheme val="minor"/>
    </font>
    <font>
      <sz val="10"/>
      <color theme="0"/>
      <name val="Calibri"/>
      <family val="2"/>
      <scheme val="minor"/>
    </font>
    <font>
      <i/>
      <u/>
      <sz val="10"/>
      <color theme="10"/>
      <name val="Calibri"/>
      <family val="2"/>
      <scheme val="minor"/>
    </font>
    <font>
      <b/>
      <u/>
      <sz val="18"/>
      <color theme="1"/>
      <name val="Calibri"/>
      <family val="2"/>
      <scheme val="minor"/>
    </font>
    <font>
      <b/>
      <sz val="14"/>
      <color theme="1"/>
      <name val="Calibri"/>
      <family val="2"/>
      <scheme val="minor"/>
    </font>
    <font>
      <sz val="15"/>
      <color theme="1"/>
      <name val="Calibri"/>
      <family val="2"/>
      <scheme val="minor"/>
    </font>
    <font>
      <b/>
      <sz val="14"/>
      <name val="Calibri"/>
      <family val="2"/>
      <scheme val="minor"/>
    </font>
    <font>
      <sz val="13"/>
      <name val="Calibri"/>
      <family val="2"/>
      <scheme val="minor"/>
    </font>
    <font>
      <sz val="12"/>
      <color rgb="FFFF0000"/>
      <name val="Century Gothic"/>
      <family val="2"/>
    </font>
    <font>
      <b/>
      <sz val="12"/>
      <color rgb="FFFF0000"/>
      <name val="Century Gothic"/>
      <family val="2"/>
    </font>
    <font>
      <sz val="10"/>
      <color rgb="FFFF0000"/>
      <name val="Century Gothic"/>
      <family val="2"/>
    </font>
    <font>
      <b/>
      <sz val="10"/>
      <color rgb="FFFF0000"/>
      <name val="Century Gothic"/>
      <family val="2"/>
    </font>
    <font>
      <sz val="11"/>
      <color rgb="FFFF0000"/>
      <name val="Century Gothic"/>
      <family val="2"/>
    </font>
    <font>
      <i/>
      <sz val="8"/>
      <color rgb="FFFF0000"/>
      <name val="Century Gothic"/>
      <family val="2"/>
    </font>
    <font>
      <sz val="8"/>
      <color rgb="FFFF0000"/>
      <name val="Century Gothic"/>
      <family val="2"/>
    </font>
    <font>
      <b/>
      <sz val="18"/>
      <color theme="0"/>
      <name val="Cambria"/>
      <family val="1"/>
      <scheme val="major"/>
    </font>
    <font>
      <sz val="11"/>
      <color rgb="FFFF0000"/>
      <name val="Calibri"/>
      <family val="2"/>
      <scheme val="minor"/>
    </font>
    <font>
      <b/>
      <sz val="13"/>
      <color theme="0"/>
      <name val="Calibri"/>
      <family val="2"/>
      <scheme val="minor"/>
    </font>
    <font>
      <u/>
      <sz val="11"/>
      <color theme="0"/>
      <name val="Calibri"/>
      <family val="2"/>
      <scheme val="minor"/>
    </font>
    <font>
      <sz val="9"/>
      <color rgb="FFFF0000"/>
      <name val="Century Gothic"/>
      <family val="2"/>
    </font>
    <font>
      <sz val="10"/>
      <color rgb="FFFF0000"/>
      <name val="Calibri"/>
      <family val="2"/>
      <scheme val="minor"/>
    </font>
    <font>
      <b/>
      <sz val="10"/>
      <color rgb="FFFF0000"/>
      <name val="Calibri"/>
      <family val="2"/>
      <scheme val="minor"/>
    </font>
    <font>
      <b/>
      <sz val="10"/>
      <color theme="0"/>
      <name val="Calibri"/>
      <family val="2"/>
      <scheme val="minor"/>
    </font>
    <font>
      <sz val="10"/>
      <name val="Calibri"/>
      <family val="2"/>
      <scheme val="minor"/>
    </font>
    <font>
      <u/>
      <sz val="10"/>
      <color theme="10"/>
      <name val="Calibri"/>
      <family val="2"/>
      <scheme val="minor"/>
    </font>
    <font>
      <b/>
      <sz val="10"/>
      <color rgb="FFFF0000"/>
      <name val="Calibri "/>
    </font>
    <font>
      <b/>
      <sz val="11"/>
      <color rgb="FFFF0000"/>
      <name val="Calibri"/>
      <family val="2"/>
      <scheme val="minor"/>
    </font>
    <font>
      <sz val="11"/>
      <color rgb="FFFF0000"/>
      <name val="Calibri "/>
    </font>
    <font>
      <b/>
      <sz val="11"/>
      <color rgb="FFFF0000"/>
      <name val="Calibri "/>
    </font>
    <font>
      <b/>
      <sz val="12"/>
      <color rgb="FFFF0000"/>
      <name val="Calibri"/>
      <family val="2"/>
      <scheme val="minor"/>
    </font>
    <font>
      <b/>
      <sz val="11"/>
      <color theme="1"/>
      <name val="Calibri"/>
      <family val="2"/>
      <scheme val="minor"/>
    </font>
    <font>
      <sz val="11"/>
      <color theme="0"/>
      <name val="Calibri"/>
      <family val="2"/>
      <scheme val="minor"/>
    </font>
    <font>
      <sz val="11"/>
      <color theme="1"/>
      <name val="Century Gothic"/>
      <family val="2"/>
    </font>
    <font>
      <sz val="10"/>
      <color theme="1"/>
      <name val="Century Gothic"/>
      <family val="2"/>
    </font>
    <font>
      <b/>
      <sz val="10"/>
      <color theme="1"/>
      <name val="Century Gothic"/>
      <family val="2"/>
    </font>
    <font>
      <b/>
      <sz val="12"/>
      <color theme="1"/>
      <name val="Century Gothic"/>
      <family val="2"/>
    </font>
    <font>
      <sz val="9"/>
      <color theme="0" tint="-0.34998626667073579"/>
      <name val="Century Gothic"/>
      <family val="2"/>
    </font>
    <font>
      <sz val="12"/>
      <color theme="1"/>
      <name val="Century Gothic"/>
      <family val="2"/>
    </font>
    <font>
      <sz val="10"/>
      <name val="Century Gothic"/>
      <family val="2"/>
    </font>
    <font>
      <sz val="11"/>
      <name val="Century Gothic"/>
      <family val="2"/>
    </font>
    <font>
      <i/>
      <sz val="8"/>
      <color theme="1"/>
      <name val="Century Gothic"/>
      <family val="2"/>
    </font>
    <font>
      <sz val="8"/>
      <color theme="1"/>
      <name val="Century Gothic"/>
      <family val="2"/>
    </font>
    <font>
      <sz val="8"/>
      <color theme="1"/>
      <name val="Calibri"/>
      <family val="2"/>
      <scheme val="minor"/>
    </font>
    <font>
      <sz val="14"/>
      <color theme="0"/>
      <name val="Calibri"/>
      <family val="2"/>
      <scheme val="minor"/>
    </font>
  </fonts>
  <fills count="1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499984740745262"/>
        <bgColor indexed="64"/>
      </patternFill>
    </fill>
    <fill>
      <patternFill patternType="solid">
        <fgColor rgb="FF389E8F"/>
        <bgColor indexed="64"/>
      </patternFill>
    </fill>
    <fill>
      <patternFill patternType="solid">
        <fgColor theme="8"/>
        <bgColor indexed="64"/>
      </patternFill>
    </fill>
    <fill>
      <patternFill patternType="solid">
        <fgColor rgb="FF88D840"/>
        <bgColor indexed="64"/>
      </patternFill>
    </fill>
    <fill>
      <patternFill patternType="solid">
        <fgColor theme="8" tint="-0.499984740745262"/>
        <bgColor indexed="64"/>
      </patternFill>
    </fill>
    <fill>
      <patternFill patternType="solid">
        <fgColor rgb="FF947DBD"/>
        <bgColor indexed="64"/>
      </patternFill>
    </fill>
    <fill>
      <patternFill patternType="solid">
        <fgColor theme="7" tint="-0.249977111117893"/>
        <bgColor indexed="64"/>
      </patternFill>
    </fill>
    <fill>
      <patternFill patternType="solid">
        <fgColor rgb="FFDFA0EA"/>
        <bgColor indexed="64"/>
      </patternFill>
    </fill>
    <fill>
      <patternFill patternType="solid">
        <fgColor theme="5"/>
        <bgColor indexed="64"/>
      </patternFill>
    </fill>
    <fill>
      <patternFill patternType="solid">
        <fgColor theme="5" tint="0.39997558519241921"/>
        <bgColor indexed="64"/>
      </patternFill>
    </fill>
    <fill>
      <patternFill patternType="solid">
        <fgColor rgb="FFF18061"/>
        <bgColor indexed="64"/>
      </patternFill>
    </fill>
  </fills>
  <borders count="8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style="double">
        <color auto="1"/>
      </bottom>
      <diagonal/>
    </border>
    <border>
      <left style="thin">
        <color auto="1"/>
      </left>
      <right style="thin">
        <color auto="1"/>
      </right>
      <top style="thin">
        <color auto="1"/>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medium">
        <color auto="1"/>
      </right>
      <top/>
      <bottom style="medium">
        <color indexed="64"/>
      </bottom>
      <diagonal/>
    </border>
    <border>
      <left style="medium">
        <color auto="1"/>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thin">
        <color auto="1"/>
      </bottom>
      <diagonal/>
    </border>
    <border>
      <left style="hair">
        <color auto="1"/>
      </left>
      <right style="medium">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top style="hair">
        <color auto="1"/>
      </top>
      <bottom style="medium">
        <color auto="1"/>
      </bottom>
      <diagonal/>
    </border>
    <border>
      <left style="medium">
        <color auto="1"/>
      </left>
      <right style="medium">
        <color auto="1"/>
      </right>
      <top/>
      <bottom/>
      <diagonal/>
    </border>
    <border>
      <left style="hair">
        <color auto="1"/>
      </left>
      <right style="medium">
        <color auto="1"/>
      </right>
      <top style="hair">
        <color auto="1"/>
      </top>
      <bottom/>
      <diagonal/>
    </border>
    <border>
      <left style="hair">
        <color auto="1"/>
      </left>
      <right style="hair">
        <color auto="1"/>
      </right>
      <top style="hair">
        <color auto="1"/>
      </top>
      <bottom/>
      <diagonal/>
    </border>
    <border>
      <left style="medium">
        <color auto="1"/>
      </left>
      <right/>
      <top style="hair">
        <color auto="1"/>
      </top>
      <bottom/>
      <diagonal/>
    </border>
    <border>
      <left style="medium">
        <color auto="1"/>
      </left>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medium">
        <color auto="1"/>
      </right>
      <top style="hair">
        <color auto="1"/>
      </top>
      <bottom style="thin">
        <color auto="1"/>
      </bottom>
      <diagonal/>
    </border>
    <border>
      <left style="medium">
        <color auto="1"/>
      </left>
      <right style="medium">
        <color auto="1"/>
      </right>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style="medium">
        <color auto="1"/>
      </top>
      <bottom style="hair">
        <color auto="1"/>
      </bottom>
      <diagonal/>
    </border>
    <border>
      <left/>
      <right style="medium">
        <color auto="1"/>
      </right>
      <top style="hair">
        <color auto="1"/>
      </top>
      <bottom style="medium">
        <color auto="1"/>
      </bottom>
      <diagonal/>
    </border>
    <border>
      <left style="medium">
        <color auto="1"/>
      </left>
      <right style="medium">
        <color auto="1"/>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hair">
        <color auto="1"/>
      </bottom>
      <diagonal/>
    </border>
    <border>
      <left/>
      <right/>
      <top style="hair">
        <color auto="1"/>
      </top>
      <bottom style="hair">
        <color auto="1"/>
      </bottom>
      <diagonal/>
    </border>
    <border>
      <left style="medium">
        <color auto="1"/>
      </left>
      <right style="medium">
        <color auto="1"/>
      </right>
      <top style="medium">
        <color auto="1"/>
      </top>
      <bottom/>
      <diagonal/>
    </border>
    <border>
      <left/>
      <right style="medium">
        <color auto="1"/>
      </right>
      <top style="medium">
        <color auto="1"/>
      </top>
      <bottom style="hair">
        <color auto="1"/>
      </bottom>
      <diagonal/>
    </border>
    <border>
      <left/>
      <right/>
      <top style="medium">
        <color auto="1"/>
      </top>
      <bottom style="hair">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right style="hair">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right style="hair">
        <color indexed="64"/>
      </right>
      <top/>
      <bottom style="medium">
        <color indexed="64"/>
      </bottom>
      <diagonal/>
    </border>
    <border>
      <left/>
      <right style="hair">
        <color indexed="64"/>
      </right>
      <top style="medium">
        <color indexed="64"/>
      </top>
      <bottom/>
      <diagonal/>
    </border>
    <border>
      <left/>
      <right style="hair">
        <color indexed="64"/>
      </right>
      <top/>
      <bottom/>
      <diagonal/>
    </border>
  </borders>
  <cellStyleXfs count="26">
    <xf numFmtId="0" fontId="0" fillId="0" borderId="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9" fontId="2" fillId="0" borderId="0" applyFill="0" applyBorder="0" applyAlignment="0" applyProtection="0"/>
    <xf numFmtId="164" fontId="6" fillId="0" borderId="0" applyFont="0" applyFill="0" applyBorder="0" applyAlignment="0" applyProtection="0"/>
    <xf numFmtId="169" fontId="1" fillId="0" borderId="0"/>
    <xf numFmtId="0" fontId="1" fillId="0" borderId="0"/>
    <xf numFmtId="9" fontId="1" fillId="0" borderId="0"/>
    <xf numFmtId="38" fontId="3" fillId="2" borderId="0" applyNumberFormat="0" applyBorder="0" applyAlignment="0" applyProtection="0"/>
    <xf numFmtId="0" fontId="7" fillId="0" borderId="0" applyNumberFormat="0" applyFill="0" applyBorder="0" applyAlignment="0" applyProtection="0"/>
    <xf numFmtId="10" fontId="3" fillId="3" borderId="1" applyNumberFormat="0" applyBorder="0" applyAlignment="0" applyProtection="0"/>
    <xf numFmtId="167" fontId="4" fillId="0" borderId="0"/>
    <xf numFmtId="0" fontId="2" fillId="0" borderId="0"/>
    <xf numFmtId="0" fontId="2" fillId="0" borderId="0"/>
    <xf numFmtId="0" fontId="6" fillId="0" borderId="0"/>
    <xf numFmtId="0" fontId="6" fillId="0" borderId="0"/>
    <xf numFmtId="9" fontId="6"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cellStyleXfs>
  <cellXfs count="552">
    <xf numFmtId="0" fontId="0" fillId="0" borderId="0" xfId="0"/>
    <xf numFmtId="0" fontId="9" fillId="4" borderId="0" xfId="0" applyFont="1" applyFill="1" applyProtection="1">
      <protection hidden="1"/>
    </xf>
    <xf numFmtId="0" fontId="0" fillId="0" borderId="0" xfId="0" applyAlignment="1" applyProtection="1">
      <alignment vertical="center"/>
      <protection hidden="1"/>
    </xf>
    <xf numFmtId="0" fontId="10" fillId="0" borderId="0" xfId="0" applyFont="1" applyAlignment="1" applyProtection="1">
      <alignment vertical="center"/>
      <protection hidden="1"/>
    </xf>
    <xf numFmtId="0" fontId="0" fillId="0" borderId="0" xfId="0" applyBorder="1" applyAlignment="1" applyProtection="1">
      <alignment vertical="center"/>
      <protection hidden="1"/>
    </xf>
    <xf numFmtId="0" fontId="0" fillId="0" borderId="6" xfId="0" applyBorder="1" applyAlignment="1" applyProtection="1">
      <alignment vertical="center"/>
      <protection hidden="1"/>
    </xf>
    <xf numFmtId="0" fontId="10" fillId="0" borderId="7"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4" fillId="0" borderId="0" xfId="0" applyFont="1" applyAlignment="1" applyProtection="1">
      <alignment vertical="center"/>
      <protection hidden="1"/>
    </xf>
    <xf numFmtId="0" fontId="14" fillId="0" borderId="15" xfId="0" applyFont="1" applyBorder="1" applyAlignment="1" applyProtection="1">
      <alignment vertical="center"/>
      <protection hidden="1"/>
    </xf>
    <xf numFmtId="0" fontId="14" fillId="0" borderId="0" xfId="0" applyFont="1" applyBorder="1" applyAlignment="1" applyProtection="1">
      <alignment vertical="center"/>
      <protection hidden="1"/>
    </xf>
    <xf numFmtId="0" fontId="19" fillId="4" borderId="0" xfId="0" applyFont="1" applyFill="1" applyProtection="1">
      <protection hidden="1"/>
    </xf>
    <xf numFmtId="0" fontId="8" fillId="0" borderId="0" xfId="0" applyFont="1" applyProtection="1">
      <protection hidden="1"/>
    </xf>
    <xf numFmtId="0" fontId="8" fillId="4" borderId="0" xfId="0" applyFont="1" applyFill="1" applyProtection="1">
      <protection hidden="1"/>
    </xf>
    <xf numFmtId="0" fontId="13" fillId="4" borderId="0" xfId="0" applyFont="1" applyFill="1" applyProtection="1">
      <protection hidden="1"/>
    </xf>
    <xf numFmtId="9" fontId="13" fillId="4" borderId="0" xfId="0" applyNumberFormat="1" applyFont="1" applyFill="1" applyAlignment="1" applyProtection="1">
      <alignment horizontal="center"/>
      <protection hidden="1"/>
    </xf>
    <xf numFmtId="0" fontId="18" fillId="0" borderId="5" xfId="0" applyFont="1" applyBorder="1" applyAlignment="1" applyProtection="1">
      <alignment horizontal="left" vertical="center" indent="11"/>
      <protection hidden="1"/>
    </xf>
    <xf numFmtId="0" fontId="14" fillId="0" borderId="14" xfId="0" applyFont="1" applyBorder="1" applyAlignment="1" applyProtection="1">
      <alignment vertical="center"/>
      <protection hidden="1"/>
    </xf>
    <xf numFmtId="0" fontId="20" fillId="0" borderId="1" xfId="0" quotePrefix="1" applyFont="1" applyFill="1" applyBorder="1" applyAlignment="1" applyProtection="1">
      <alignment horizontal="center" vertical="center"/>
      <protection hidden="1"/>
    </xf>
    <xf numFmtId="4" fontId="18" fillId="4" borderId="1" xfId="0" applyNumberFormat="1" applyFont="1" applyFill="1" applyBorder="1" applyAlignment="1" applyProtection="1">
      <alignment horizontal="center" vertical="center"/>
      <protection hidden="1"/>
    </xf>
    <xf numFmtId="0" fontId="21" fillId="0" borderId="0" xfId="0" applyFont="1" applyAlignment="1" applyProtection="1">
      <alignment vertical="center"/>
      <protection hidden="1"/>
    </xf>
    <xf numFmtId="168" fontId="18" fillId="5" borderId="1" xfId="0" applyNumberFormat="1" applyFont="1" applyFill="1" applyBorder="1" applyAlignment="1" applyProtection="1">
      <alignment horizontal="center" vertical="center"/>
      <protection locked="0" hidden="1"/>
    </xf>
    <xf numFmtId="0" fontId="20" fillId="5" borderId="1" xfId="0" quotePrefix="1" applyFont="1" applyFill="1" applyBorder="1" applyAlignment="1" applyProtection="1">
      <alignment horizontal="center" vertical="center"/>
      <protection locked="0" hidden="1"/>
    </xf>
    <xf numFmtId="173" fontId="8" fillId="4" borderId="0" xfId="0" applyNumberFormat="1" applyFont="1" applyFill="1" applyAlignment="1" applyProtection="1">
      <alignment horizontal="center"/>
      <protection hidden="1"/>
    </xf>
    <xf numFmtId="0" fontId="13" fillId="4" borderId="0" xfId="0" applyFont="1" applyFill="1" applyAlignment="1" applyProtection="1">
      <alignment horizontal="center"/>
      <protection hidden="1"/>
    </xf>
    <xf numFmtId="43" fontId="13" fillId="4" borderId="0" xfId="1" applyFont="1" applyFill="1" applyProtection="1">
      <protection hidden="1"/>
    </xf>
    <xf numFmtId="0" fontId="8" fillId="4" borderId="0" xfId="0" applyFont="1" applyFill="1" applyAlignment="1" applyProtection="1">
      <alignment horizontal="center"/>
      <protection hidden="1"/>
    </xf>
    <xf numFmtId="0" fontId="8" fillId="4" borderId="2" xfId="0" applyFont="1" applyFill="1" applyBorder="1" applyProtection="1">
      <protection hidden="1"/>
    </xf>
    <xf numFmtId="0" fontId="13" fillId="4" borderId="2" xfId="0" applyFont="1" applyFill="1" applyBorder="1" applyProtection="1">
      <protection hidden="1"/>
    </xf>
    <xf numFmtId="0" fontId="12" fillId="0" borderId="0" xfId="13" applyFont="1" applyProtection="1">
      <protection hidden="1"/>
    </xf>
    <xf numFmtId="0" fontId="8" fillId="0" borderId="0" xfId="0" applyFont="1" applyAlignment="1" applyProtection="1">
      <alignment horizontal="center"/>
      <protection hidden="1"/>
    </xf>
    <xf numFmtId="0" fontId="13" fillId="0" borderId="0" xfId="0" applyFont="1" applyProtection="1">
      <protection hidden="1"/>
    </xf>
    <xf numFmtId="0" fontId="13" fillId="6" borderId="8" xfId="0" applyFont="1" applyFill="1" applyBorder="1" applyAlignment="1" applyProtection="1">
      <alignment horizontal="left"/>
      <protection hidden="1"/>
    </xf>
    <xf numFmtId="0" fontId="8" fillId="0" borderId="9"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4" borderId="9" xfId="0" applyFont="1" applyFill="1" applyBorder="1" applyAlignment="1" applyProtection="1">
      <alignment vertical="center"/>
      <protection hidden="1"/>
    </xf>
    <xf numFmtId="0" fontId="8" fillId="0" borderId="10" xfId="0" applyFont="1" applyBorder="1" applyAlignment="1" applyProtection="1">
      <alignment horizontal="left"/>
      <protection hidden="1"/>
    </xf>
    <xf numFmtId="0" fontId="8" fillId="0" borderId="2" xfId="0" applyFont="1" applyBorder="1" applyAlignment="1" applyProtection="1">
      <alignment horizontal="left"/>
      <protection hidden="1"/>
    </xf>
    <xf numFmtId="39" fontId="8" fillId="0" borderId="0" xfId="0" applyNumberFormat="1" applyFont="1" applyProtection="1">
      <protection hidden="1"/>
    </xf>
    <xf numFmtId="0" fontId="15" fillId="0" borderId="0" xfId="0" applyFont="1" applyAlignment="1" applyProtection="1">
      <alignment horizontal="center"/>
      <protection hidden="1"/>
    </xf>
    <xf numFmtId="0" fontId="8" fillId="4" borderId="0" xfId="0" applyFont="1" applyFill="1" applyAlignment="1" applyProtection="1">
      <alignment horizontal="left" vertical="center" indent="1"/>
      <protection hidden="1"/>
    </xf>
    <xf numFmtId="0" fontId="8" fillId="0" borderId="0" xfId="0" applyFont="1" applyAlignment="1" applyProtection="1">
      <alignment horizontal="left" indent="1"/>
      <protection hidden="1"/>
    </xf>
    <xf numFmtId="39" fontId="8" fillId="0" borderId="0" xfId="0" applyNumberFormat="1" applyFont="1" applyBorder="1" applyProtection="1">
      <protection hidden="1"/>
    </xf>
    <xf numFmtId="39" fontId="8" fillId="4" borderId="33" xfId="0" applyNumberFormat="1" applyFont="1" applyFill="1" applyBorder="1" applyProtection="1">
      <protection hidden="1"/>
    </xf>
    <xf numFmtId="172" fontId="8" fillId="0" borderId="0" xfId="20" applyNumberFormat="1" applyFont="1" applyAlignment="1" applyProtection="1">
      <alignment horizontal="center"/>
      <protection hidden="1"/>
    </xf>
    <xf numFmtId="43" fontId="8" fillId="0" borderId="2" xfId="1" applyFont="1" applyBorder="1" applyProtection="1">
      <protection hidden="1"/>
    </xf>
    <xf numFmtId="0" fontId="13" fillId="4" borderId="0" xfId="0" applyFont="1" applyFill="1" applyAlignment="1" applyProtection="1">
      <alignment horizontal="left"/>
      <protection hidden="1"/>
    </xf>
    <xf numFmtId="43" fontId="13" fillId="4" borderId="33" xfId="1" applyFont="1" applyFill="1" applyBorder="1" applyProtection="1">
      <protection hidden="1"/>
    </xf>
    <xf numFmtId="0" fontId="13" fillId="4" borderId="0" xfId="0" applyFont="1" applyFill="1" applyAlignment="1" applyProtection="1">
      <alignment horizontal="left" indent="1"/>
      <protection hidden="1"/>
    </xf>
    <xf numFmtId="39" fontId="13" fillId="4" borderId="0" xfId="0" applyNumberFormat="1" applyFont="1" applyFill="1" applyProtection="1">
      <protection hidden="1"/>
    </xf>
    <xf numFmtId="39" fontId="13" fillId="4" borderId="11" xfId="0" applyNumberFormat="1" applyFont="1" applyFill="1" applyBorder="1" applyProtection="1">
      <protection hidden="1"/>
    </xf>
    <xf numFmtId="0" fontId="8" fillId="6" borderId="1" xfId="0" applyFont="1" applyFill="1" applyBorder="1" applyAlignment="1" applyProtection="1">
      <alignment horizontal="center" vertical="center"/>
      <protection hidden="1"/>
    </xf>
    <xf numFmtId="43" fontId="8" fillId="6" borderId="1" xfId="1" applyFont="1" applyFill="1" applyBorder="1" applyAlignment="1" applyProtection="1">
      <alignment horizontal="center" vertical="center"/>
      <protection hidden="1"/>
    </xf>
    <xf numFmtId="0" fontId="13" fillId="6" borderId="1" xfId="0" applyFont="1" applyFill="1" applyBorder="1" applyAlignment="1" applyProtection="1">
      <alignment horizontal="center" vertical="center"/>
      <protection hidden="1"/>
    </xf>
    <xf numFmtId="43" fontId="13" fillId="4" borderId="1" xfId="0" applyNumberFormat="1" applyFont="1" applyFill="1" applyBorder="1" applyAlignment="1" applyProtection="1">
      <alignment vertical="center"/>
      <protection hidden="1"/>
    </xf>
    <xf numFmtId="0" fontId="8" fillId="0" borderId="1" xfId="0" applyFont="1" applyBorder="1" applyAlignment="1" applyProtection="1">
      <alignment horizontal="center"/>
      <protection hidden="1"/>
    </xf>
    <xf numFmtId="170" fontId="8" fillId="0" borderId="1" xfId="0" applyNumberFormat="1" applyFont="1" applyBorder="1" applyAlignment="1" applyProtection="1">
      <alignment horizontal="center"/>
      <protection hidden="1"/>
    </xf>
    <xf numFmtId="43" fontId="8" fillId="0" borderId="1" xfId="1" applyFont="1" applyBorder="1" applyProtection="1">
      <protection hidden="1"/>
    </xf>
    <xf numFmtId="43" fontId="13" fillId="0" borderId="1" xfId="1" applyFont="1" applyBorder="1" applyProtection="1">
      <protection hidden="1"/>
    </xf>
    <xf numFmtId="43" fontId="8" fillId="0" borderId="1" xfId="0" applyNumberFormat="1" applyFont="1" applyBorder="1" applyProtection="1">
      <protection hidden="1"/>
    </xf>
    <xf numFmtId="9" fontId="8" fillId="0" borderId="1" xfId="0" applyNumberFormat="1" applyFont="1" applyBorder="1" applyAlignment="1" applyProtection="1">
      <alignment horizontal="center"/>
      <protection hidden="1"/>
    </xf>
    <xf numFmtId="43" fontId="13" fillId="6" borderId="1" xfId="1" applyFont="1" applyFill="1" applyBorder="1" applyProtection="1">
      <protection hidden="1"/>
    </xf>
    <xf numFmtId="0" fontId="8" fillId="6" borderId="1" xfId="0" applyFont="1" applyFill="1" applyBorder="1" applyProtection="1">
      <protection hidden="1"/>
    </xf>
    <xf numFmtId="0" fontId="16" fillId="0" borderId="0" xfId="13" applyFont="1" applyProtection="1">
      <protection locked="0" hidden="1"/>
    </xf>
    <xf numFmtId="0" fontId="0" fillId="0" borderId="0" xfId="0" applyProtection="1">
      <protection hidden="1"/>
    </xf>
    <xf numFmtId="172" fontId="8" fillId="0" borderId="0" xfId="20" applyNumberFormat="1" applyFont="1" applyProtection="1">
      <protection hidden="1"/>
    </xf>
    <xf numFmtId="4" fontId="8" fillId="0" borderId="1" xfId="1" applyNumberFormat="1" applyFont="1" applyBorder="1" applyAlignment="1" applyProtection="1">
      <alignment horizontal="right"/>
      <protection hidden="1"/>
    </xf>
    <xf numFmtId="4" fontId="13" fillId="0" borderId="1" xfId="1" applyNumberFormat="1" applyFont="1" applyBorder="1" applyAlignment="1" applyProtection="1">
      <alignment horizontal="right"/>
      <protection hidden="1"/>
    </xf>
    <xf numFmtId="4" fontId="8" fillId="0" borderId="1" xfId="8" applyNumberFormat="1" applyFont="1" applyBorder="1" applyAlignment="1" applyProtection="1">
      <alignment horizontal="right"/>
      <protection hidden="1"/>
    </xf>
    <xf numFmtId="43" fontId="8" fillId="0" borderId="1" xfId="8" applyNumberFormat="1" applyFont="1" applyBorder="1" applyAlignment="1" applyProtection="1">
      <alignment horizontal="right"/>
      <protection hidden="1"/>
    </xf>
    <xf numFmtId="43" fontId="8" fillId="0" borderId="0" xfId="1" applyFont="1" applyProtection="1">
      <protection hidden="1"/>
    </xf>
    <xf numFmtId="0" fontId="13" fillId="0" borderId="0" xfId="0" applyFont="1" applyAlignment="1" applyProtection="1">
      <alignment horizontal="center"/>
      <protection hidden="1"/>
    </xf>
    <xf numFmtId="0" fontId="8" fillId="4" borderId="0" xfId="0" applyFont="1" applyFill="1" applyBorder="1" applyAlignment="1" applyProtection="1">
      <alignment vertical="center"/>
      <protection hidden="1"/>
    </xf>
    <xf numFmtId="0" fontId="0" fillId="0" borderId="3" xfId="0" applyBorder="1" applyAlignment="1" applyProtection="1">
      <alignment vertical="center"/>
      <protection hidden="1"/>
    </xf>
    <xf numFmtId="0" fontId="10" fillId="0" borderId="4" xfId="0" applyFont="1" applyBorder="1" applyAlignment="1" applyProtection="1">
      <alignment vertical="center"/>
      <protection hidden="1"/>
    </xf>
    <xf numFmtId="0" fontId="14" fillId="0" borderId="13" xfId="0" applyFont="1" applyBorder="1" applyAlignment="1" applyProtection="1">
      <alignment vertical="center"/>
      <protection hidden="1"/>
    </xf>
    <xf numFmtId="0" fontId="0" fillId="0" borderId="5" xfId="0" applyBorder="1" applyAlignment="1" applyProtection="1">
      <alignment vertical="center"/>
      <protection hidden="1"/>
    </xf>
    <xf numFmtId="0" fontId="11" fillId="0" borderId="0" xfId="0" applyFont="1" applyAlignment="1" applyProtection="1">
      <alignment vertical="center"/>
      <protection hidden="1"/>
    </xf>
    <xf numFmtId="0" fontId="11" fillId="0" borderId="0" xfId="13" applyFont="1" applyFill="1" applyBorder="1" applyAlignment="1" applyProtection="1">
      <alignment horizontal="center" vertical="center"/>
      <protection hidden="1"/>
    </xf>
    <xf numFmtId="171" fontId="8" fillId="4" borderId="0" xfId="20" applyNumberFormat="1" applyFont="1" applyFill="1" applyBorder="1" applyAlignment="1" applyProtection="1">
      <alignment horizontal="center"/>
      <protection locked="0" hidden="1"/>
    </xf>
    <xf numFmtId="0" fontId="7" fillId="0" borderId="0" xfId="13" applyProtection="1">
      <protection locked="0" hidden="1"/>
    </xf>
    <xf numFmtId="0" fontId="22" fillId="0" borderId="0" xfId="0" applyFont="1"/>
    <xf numFmtId="0" fontId="23" fillId="0" borderId="0" xfId="0" applyFont="1" applyAlignment="1">
      <alignment horizontal="left"/>
    </xf>
    <xf numFmtId="0" fontId="22" fillId="0" borderId="0" xfId="0" applyFont="1" applyAlignment="1">
      <alignment horizontal="center"/>
    </xf>
    <xf numFmtId="0" fontId="24" fillId="0" borderId="0" xfId="0" applyFont="1"/>
    <xf numFmtId="0" fontId="22" fillId="0" borderId="0" xfId="0" applyFont="1" applyAlignment="1">
      <alignment horizontal="left"/>
    </xf>
    <xf numFmtId="0" fontId="22" fillId="0" borderId="0" xfId="0" applyFont="1" applyAlignment="1">
      <alignment horizontal="right"/>
    </xf>
    <xf numFmtId="0" fontId="25" fillId="0" borderId="23" xfId="0" applyFont="1" applyBorder="1" applyAlignment="1">
      <alignment horizontal="left" vertical="center" wrapText="1"/>
    </xf>
    <xf numFmtId="0" fontId="25" fillId="0" borderId="24" xfId="0" applyFont="1" applyBorder="1" applyAlignment="1">
      <alignment horizontal="center" vertical="center"/>
    </xf>
    <xf numFmtId="0" fontId="25" fillId="0" borderId="25" xfId="0" applyFont="1" applyBorder="1" applyAlignment="1">
      <alignment horizontal="center" vertical="center"/>
    </xf>
    <xf numFmtId="0" fontId="25" fillId="0" borderId="25" xfId="0" applyFont="1" applyBorder="1" applyAlignment="1">
      <alignment horizontal="center" vertical="center" wrapText="1"/>
    </xf>
    <xf numFmtId="0" fontId="25" fillId="0" borderId="26" xfId="0" applyFont="1" applyBorder="1" applyAlignment="1">
      <alignment horizontal="center" vertical="center" wrapText="1"/>
    </xf>
    <xf numFmtId="0" fontId="23" fillId="0" borderId="0" xfId="0" applyFont="1" applyAlignment="1">
      <alignment horizontal="center"/>
    </xf>
    <xf numFmtId="0" fontId="26" fillId="0" borderId="27" xfId="0" applyFont="1" applyBorder="1" applyAlignment="1">
      <alignment horizontal="left" vertical="center" wrapText="1"/>
    </xf>
    <xf numFmtId="0" fontId="22" fillId="0" borderId="28" xfId="0" applyFont="1" applyBorder="1" applyAlignment="1">
      <alignment vertical="center"/>
    </xf>
    <xf numFmtId="0" fontId="22" fillId="0" borderId="4" xfId="0" applyFont="1" applyBorder="1" applyAlignment="1">
      <alignment vertical="center"/>
    </xf>
    <xf numFmtId="0" fontId="22" fillId="0" borderId="29" xfId="0" applyFont="1" applyBorder="1" applyAlignment="1">
      <alignment vertical="center"/>
    </xf>
    <xf numFmtId="0" fontId="24" fillId="0" borderId="30" xfId="0" applyFont="1" applyBorder="1"/>
    <xf numFmtId="0" fontId="26" fillId="0" borderId="12" xfId="0" applyFont="1" applyBorder="1"/>
    <xf numFmtId="0" fontId="26" fillId="0" borderId="12" xfId="0" applyFont="1" applyBorder="1" applyAlignment="1">
      <alignment horizontal="center"/>
    </xf>
    <xf numFmtId="2" fontId="26" fillId="0" borderId="12" xfId="0" applyNumberFormat="1" applyFont="1" applyBorder="1" applyAlignment="1">
      <alignment horizontal="center"/>
    </xf>
    <xf numFmtId="165" fontId="26" fillId="0" borderId="12" xfId="0" applyNumberFormat="1" applyFont="1" applyBorder="1"/>
    <xf numFmtId="43" fontId="22" fillId="0" borderId="0" xfId="1" applyFont="1"/>
    <xf numFmtId="165" fontId="22" fillId="0" borderId="0" xfId="0" applyNumberFormat="1" applyFont="1"/>
    <xf numFmtId="166" fontId="24" fillId="0" borderId="0" xfId="1" applyNumberFormat="1" applyFont="1"/>
    <xf numFmtId="165" fontId="24" fillId="0" borderId="0" xfId="0" applyNumberFormat="1" applyFont="1"/>
    <xf numFmtId="0" fontId="24" fillId="0" borderId="31" xfId="0" applyFont="1" applyBorder="1"/>
    <xf numFmtId="0" fontId="26" fillId="0" borderId="21" xfId="0" applyFont="1" applyBorder="1"/>
    <xf numFmtId="0" fontId="26" fillId="0" borderId="21" xfId="0" applyFont="1" applyBorder="1" applyAlignment="1">
      <alignment horizontal="center"/>
    </xf>
    <xf numFmtId="2" fontId="26" fillId="0" borderId="21" xfId="0" applyNumberFormat="1" applyFont="1" applyBorder="1" applyAlignment="1">
      <alignment horizontal="center"/>
    </xf>
    <xf numFmtId="165" fontId="26" fillId="0" borderId="21" xfId="0" applyNumberFormat="1" applyFont="1" applyBorder="1"/>
    <xf numFmtId="0" fontId="24" fillId="0" borderId="32" xfId="0" applyFont="1" applyBorder="1"/>
    <xf numFmtId="0" fontId="26" fillId="0" borderId="22" xfId="0" applyFont="1" applyBorder="1"/>
    <xf numFmtId="0" fontId="26" fillId="0" borderId="22" xfId="0" applyFont="1" applyBorder="1" applyAlignment="1">
      <alignment horizontal="center"/>
    </xf>
    <xf numFmtId="2" fontId="26" fillId="0" borderId="22" xfId="0" applyNumberFormat="1" applyFont="1" applyBorder="1" applyAlignment="1">
      <alignment horizontal="center"/>
    </xf>
    <xf numFmtId="165" fontId="26" fillId="0" borderId="22" xfId="0" applyNumberFormat="1" applyFont="1" applyBorder="1"/>
    <xf numFmtId="0" fontId="26" fillId="0" borderId="0" xfId="0" applyFont="1"/>
    <xf numFmtId="0" fontId="26" fillId="0" borderId="0" xfId="0" applyFont="1" applyAlignment="1">
      <alignment horizontal="center"/>
    </xf>
    <xf numFmtId="0" fontId="28" fillId="0" borderId="0" xfId="0" applyFont="1" applyAlignment="1">
      <alignment horizontal="left"/>
    </xf>
    <xf numFmtId="43" fontId="22" fillId="0" borderId="0" xfId="0" applyNumberFormat="1" applyFont="1"/>
    <xf numFmtId="0" fontId="19" fillId="4" borderId="0" xfId="0" applyFont="1" applyFill="1" applyAlignment="1" applyProtection="1">
      <alignment vertical="center" wrapText="1"/>
      <protection hidden="1"/>
    </xf>
    <xf numFmtId="0" fontId="13" fillId="6" borderId="33" xfId="0" applyFont="1" applyFill="1" applyBorder="1" applyAlignment="1" applyProtection="1">
      <alignment horizontal="left"/>
      <protection hidden="1"/>
    </xf>
    <xf numFmtId="9" fontId="15" fillId="0" borderId="0" xfId="0" applyNumberFormat="1" applyFont="1" applyProtection="1">
      <protection hidden="1"/>
    </xf>
    <xf numFmtId="0" fontId="13" fillId="0" borderId="1" xfId="0" applyFont="1" applyFill="1" applyBorder="1" applyAlignment="1" applyProtection="1">
      <alignment vertical="center"/>
      <protection hidden="1"/>
    </xf>
    <xf numFmtId="0" fontId="13" fillId="6" borderId="33" xfId="0" applyFont="1" applyFill="1" applyBorder="1" applyAlignment="1" applyProtection="1">
      <alignment horizontal="left"/>
      <protection hidden="1"/>
    </xf>
    <xf numFmtId="0" fontId="8" fillId="4" borderId="0" xfId="0" applyFont="1" applyFill="1" applyBorder="1" applyAlignment="1" applyProtection="1">
      <alignment horizontal="left"/>
      <protection hidden="1"/>
    </xf>
    <xf numFmtId="0" fontId="8" fillId="4" borderId="0" xfId="0" applyFont="1" applyFill="1" applyAlignment="1" applyProtection="1">
      <alignment horizontal="left" indent="1"/>
      <protection hidden="1"/>
    </xf>
    <xf numFmtId="0" fontId="13" fillId="6" borderId="33" xfId="0" applyFont="1" applyFill="1" applyBorder="1" applyAlignment="1" applyProtection="1">
      <alignment horizontal="left"/>
      <protection hidden="1"/>
    </xf>
    <xf numFmtId="0" fontId="30" fillId="0" borderId="0" xfId="0" applyFont="1" applyBorder="1"/>
    <xf numFmtId="43" fontId="30" fillId="0" borderId="0" xfId="1" applyFont="1" applyBorder="1"/>
    <xf numFmtId="9" fontId="30" fillId="0" borderId="0" xfId="20" applyFont="1" applyBorder="1" applyAlignment="1">
      <alignment vertical="center"/>
    </xf>
    <xf numFmtId="0" fontId="26" fillId="0" borderId="0" xfId="0" applyFont="1" applyBorder="1"/>
    <xf numFmtId="9" fontId="26" fillId="0" borderId="0" xfId="20" applyFont="1" applyBorder="1" applyAlignment="1">
      <alignment horizontal="center" vertical="center"/>
    </xf>
    <xf numFmtId="166" fontId="26" fillId="0" borderId="0" xfId="0" applyNumberFormat="1" applyFont="1" applyBorder="1" applyAlignment="1">
      <alignment horizontal="center"/>
    </xf>
    <xf numFmtId="0" fontId="26" fillId="0" borderId="0" xfId="0" applyFont="1" applyBorder="1" applyAlignment="1"/>
    <xf numFmtId="0" fontId="26" fillId="0" borderId="0" xfId="0" applyFont="1" applyBorder="1" applyAlignment="1">
      <alignment horizontal="center"/>
    </xf>
    <xf numFmtId="0" fontId="27" fillId="0" borderId="0" xfId="0" applyFont="1" applyBorder="1" applyAlignment="1">
      <alignment wrapText="1"/>
    </xf>
    <xf numFmtId="0" fontId="27" fillId="0" borderId="0" xfId="0" applyFont="1" applyBorder="1" applyAlignment="1">
      <alignment horizontal="left" vertical="center"/>
    </xf>
    <xf numFmtId="9" fontId="26" fillId="0" borderId="20" xfId="20" applyFont="1" applyBorder="1" applyAlignment="1">
      <alignment horizontal="center" vertical="center"/>
    </xf>
    <xf numFmtId="166" fontId="26" fillId="0" borderId="2" xfId="0" applyNumberFormat="1" applyFont="1" applyBorder="1" applyAlignment="1">
      <alignment horizontal="center"/>
    </xf>
    <xf numFmtId="2" fontId="26" fillId="0" borderId="2" xfId="0" applyNumberFormat="1" applyFont="1" applyBorder="1" applyAlignment="1">
      <alignment horizontal="center"/>
    </xf>
    <xf numFmtId="0" fontId="26" fillId="0" borderId="2" xfId="0" applyFont="1" applyBorder="1" applyAlignment="1">
      <alignment horizontal="center"/>
    </xf>
    <xf numFmtId="43" fontId="30" fillId="0" borderId="0" xfId="0" applyNumberFormat="1" applyFont="1" applyBorder="1"/>
    <xf numFmtId="43" fontId="26" fillId="0" borderId="16" xfId="1" applyFont="1" applyBorder="1" applyAlignment="1">
      <alignment horizontal="center" vertical="center"/>
    </xf>
    <xf numFmtId="2" fontId="26" fillId="0" borderId="0" xfId="0" applyNumberFormat="1" applyFont="1" applyBorder="1" applyAlignment="1">
      <alignment horizontal="center"/>
    </xf>
    <xf numFmtId="9" fontId="26" fillId="0" borderId="16" xfId="20" applyFont="1" applyBorder="1" applyAlignment="1">
      <alignment horizontal="center" vertical="center"/>
    </xf>
    <xf numFmtId="9" fontId="26" fillId="0" borderId="19" xfId="20" applyFont="1" applyBorder="1" applyAlignment="1">
      <alignment horizontal="center" vertical="center"/>
    </xf>
    <xf numFmtId="166" fontId="26" fillId="0" borderId="33" xfId="0" applyNumberFormat="1" applyFont="1" applyBorder="1" applyAlignment="1">
      <alignment horizontal="center"/>
    </xf>
    <xf numFmtId="2" fontId="26" fillId="0" borderId="33" xfId="0" applyNumberFormat="1" applyFont="1" applyBorder="1" applyAlignment="1">
      <alignment horizontal="center"/>
    </xf>
    <xf numFmtId="0" fontId="26" fillId="0" borderId="33" xfId="0" applyFont="1" applyBorder="1" applyAlignment="1">
      <alignment horizontal="center"/>
    </xf>
    <xf numFmtId="43" fontId="26" fillId="0" borderId="19" xfId="1" applyFont="1" applyBorder="1" applyAlignment="1">
      <alignment horizontal="center" vertical="center"/>
    </xf>
    <xf numFmtId="9" fontId="25" fillId="0" borderId="0" xfId="20" applyFont="1" applyBorder="1" applyAlignment="1">
      <alignment horizontal="center" vertical="center" wrapText="1"/>
    </xf>
    <xf numFmtId="0" fontId="25" fillId="0" borderId="0" xfId="0" applyFont="1" applyBorder="1" applyAlignment="1">
      <alignment horizontal="center" vertical="center" wrapText="1"/>
    </xf>
    <xf numFmtId="43" fontId="25" fillId="0" borderId="0" xfId="1" applyFont="1" applyBorder="1" applyAlignment="1">
      <alignment horizontal="center" vertical="center"/>
    </xf>
    <xf numFmtId="0" fontId="25" fillId="0" borderId="0" xfId="0" applyFont="1" applyBorder="1" applyAlignment="1">
      <alignment horizontal="center" vertical="center"/>
    </xf>
    <xf numFmtId="0" fontId="24" fillId="0" borderId="0" xfId="0" applyFont="1" applyBorder="1" applyAlignment="1">
      <alignment horizontal="center" vertical="center"/>
    </xf>
    <xf numFmtId="9" fontId="33" fillId="0" borderId="0" xfId="20" applyFont="1" applyBorder="1" applyAlignment="1">
      <alignment horizontal="right" vertical="center"/>
    </xf>
    <xf numFmtId="0" fontId="33" fillId="0" borderId="0" xfId="0" applyFont="1" applyBorder="1" applyAlignment="1">
      <alignment horizontal="right"/>
    </xf>
    <xf numFmtId="0" fontId="26" fillId="0" borderId="0" xfId="0" applyFont="1" applyBorder="1" applyAlignment="1">
      <alignment horizontal="left"/>
    </xf>
    <xf numFmtId="0" fontId="23" fillId="0" borderId="0" xfId="0" applyFont="1" applyBorder="1" applyAlignment="1">
      <alignment horizontal="left"/>
    </xf>
    <xf numFmtId="0" fontId="31" fillId="9" borderId="40" xfId="0" applyFont="1" applyFill="1" applyBorder="1" applyAlignment="1" applyProtection="1">
      <alignment horizontal="center" vertical="center"/>
      <protection hidden="1"/>
    </xf>
    <xf numFmtId="0" fontId="32" fillId="9" borderId="41" xfId="13" applyFont="1" applyFill="1" applyBorder="1" applyAlignment="1" applyProtection="1">
      <alignment horizontal="center" vertical="center" wrapText="1"/>
      <protection locked="0" hidden="1"/>
    </xf>
    <xf numFmtId="0" fontId="31" fillId="7" borderId="40" xfId="0" applyFont="1" applyFill="1" applyBorder="1" applyAlignment="1" applyProtection="1">
      <alignment horizontal="center" vertical="center"/>
      <protection hidden="1"/>
    </xf>
    <xf numFmtId="0" fontId="32" fillId="7" borderId="41" xfId="13" applyFont="1" applyFill="1" applyBorder="1" applyAlignment="1" applyProtection="1">
      <alignment horizontal="center" vertical="center" wrapText="1"/>
      <protection locked="0" hidden="1"/>
    </xf>
    <xf numFmtId="0" fontId="32" fillId="7" borderId="44" xfId="13" applyFont="1" applyFill="1" applyBorder="1" applyAlignment="1" applyProtection="1">
      <alignment horizontal="center" vertical="center"/>
      <protection locked="0" hidden="1"/>
    </xf>
    <xf numFmtId="0" fontId="34" fillId="4" borderId="0" xfId="0" applyFont="1" applyFill="1" applyProtection="1">
      <protection hidden="1"/>
    </xf>
    <xf numFmtId="0" fontId="8" fillId="4" borderId="0" xfId="0" applyFont="1" applyFill="1" applyAlignment="1" applyProtection="1">
      <alignment vertical="center"/>
      <protection hidden="1"/>
    </xf>
    <xf numFmtId="0" fontId="34" fillId="4" borderId="0" xfId="0" applyFont="1" applyFill="1" applyAlignment="1" applyProtection="1">
      <alignment vertical="center"/>
      <protection hidden="1"/>
    </xf>
    <xf numFmtId="0" fontId="34" fillId="4" borderId="0" xfId="0" applyFont="1" applyFill="1" applyBorder="1" applyAlignment="1" applyProtection="1">
      <alignment vertical="center"/>
      <protection hidden="1"/>
    </xf>
    <xf numFmtId="0" fontId="8" fillId="6" borderId="1" xfId="0" applyFont="1" applyFill="1" applyBorder="1" applyAlignment="1" applyProtection="1">
      <alignment vertical="center"/>
      <protection hidden="1"/>
    </xf>
    <xf numFmtId="43" fontId="13" fillId="6" borderId="1" xfId="1" applyFont="1" applyFill="1" applyBorder="1" applyAlignment="1" applyProtection="1">
      <alignment vertical="center"/>
      <protection hidden="1"/>
    </xf>
    <xf numFmtId="43" fontId="34" fillId="4" borderId="0" xfId="0" applyNumberFormat="1" applyFont="1" applyFill="1" applyBorder="1" applyAlignment="1" applyProtection="1">
      <alignment vertical="center"/>
      <protection hidden="1"/>
    </xf>
    <xf numFmtId="43" fontId="8" fillId="4" borderId="1" xfId="0" applyNumberFormat="1" applyFont="1" applyFill="1" applyBorder="1" applyAlignment="1" applyProtection="1">
      <alignment vertical="center"/>
      <protection hidden="1"/>
    </xf>
    <xf numFmtId="43" fontId="13" fillId="4" borderId="1" xfId="1" applyFont="1" applyFill="1" applyBorder="1" applyAlignment="1" applyProtection="1">
      <alignment vertical="center"/>
      <protection hidden="1"/>
    </xf>
    <xf numFmtId="43" fontId="8" fillId="4" borderId="1" xfId="1" applyFont="1" applyFill="1" applyBorder="1" applyAlignment="1" applyProtection="1">
      <alignment vertical="center"/>
      <protection hidden="1"/>
    </xf>
    <xf numFmtId="170" fontId="8" fillId="4" borderId="1" xfId="0" applyNumberFormat="1" applyFont="1" applyFill="1" applyBorder="1" applyAlignment="1" applyProtection="1">
      <alignment horizontal="center" vertical="center"/>
      <protection hidden="1"/>
    </xf>
    <xf numFmtId="0" fontId="8" fillId="4" borderId="1" xfId="0" applyFont="1" applyFill="1" applyBorder="1" applyAlignment="1" applyProtection="1">
      <alignment horizontal="center" vertical="center"/>
      <protection hidden="1"/>
    </xf>
    <xf numFmtId="9" fontId="8" fillId="4" borderId="1" xfId="0" applyNumberFormat="1" applyFont="1" applyFill="1" applyBorder="1" applyAlignment="1" applyProtection="1">
      <alignment horizontal="center" vertical="center"/>
      <protection hidden="1"/>
    </xf>
    <xf numFmtId="43" fontId="34" fillId="4" borderId="0" xfId="1" applyFont="1" applyFill="1" applyBorder="1" applyAlignment="1" applyProtection="1">
      <alignment vertical="center"/>
      <protection hidden="1"/>
    </xf>
    <xf numFmtId="39" fontId="13" fillId="0" borderId="1" xfId="0" applyNumberFormat="1" applyFont="1" applyFill="1" applyBorder="1" applyAlignment="1" applyProtection="1">
      <alignment horizontal="right" vertical="center"/>
      <protection hidden="1"/>
    </xf>
    <xf numFmtId="0" fontId="13" fillId="0" borderId="1" xfId="0" applyFont="1" applyFill="1" applyBorder="1" applyAlignment="1" applyProtection="1">
      <alignment horizontal="center" vertical="center"/>
      <protection hidden="1"/>
    </xf>
    <xf numFmtId="0" fontId="8" fillId="4" borderId="0" xfId="0" applyFont="1" applyFill="1"/>
    <xf numFmtId="43" fontId="34" fillId="4" borderId="0" xfId="1" applyFont="1" applyFill="1" applyBorder="1" applyProtection="1">
      <protection hidden="1"/>
    </xf>
    <xf numFmtId="0" fontId="13" fillId="4" borderId="0" xfId="0" applyFont="1" applyFill="1"/>
    <xf numFmtId="0" fontId="35" fillId="4" borderId="0" xfId="0" applyFont="1" applyFill="1" applyProtection="1">
      <protection hidden="1"/>
    </xf>
    <xf numFmtId="43" fontId="35" fillId="4" borderId="0" xfId="1" applyFont="1" applyFill="1" applyBorder="1" applyProtection="1">
      <protection hidden="1"/>
    </xf>
    <xf numFmtId="0" fontId="36" fillId="4" borderId="0" xfId="0" applyFont="1" applyFill="1" applyProtection="1">
      <protection hidden="1"/>
    </xf>
    <xf numFmtId="0" fontId="36" fillId="4" borderId="0" xfId="0" applyFont="1" applyFill="1" applyAlignment="1" applyProtection="1">
      <alignment horizontal="center"/>
      <protection hidden="1"/>
    </xf>
    <xf numFmtId="0" fontId="15" fillId="4" borderId="0" xfId="0" applyFont="1" applyFill="1" applyProtection="1">
      <protection hidden="1"/>
    </xf>
    <xf numFmtId="43" fontId="13" fillId="4" borderId="0" xfId="1" applyFont="1" applyFill="1" applyBorder="1" applyProtection="1">
      <protection hidden="1"/>
    </xf>
    <xf numFmtId="43" fontId="8" fillId="4" borderId="2" xfId="1" applyFont="1" applyFill="1" applyBorder="1" applyProtection="1">
      <protection hidden="1"/>
    </xf>
    <xf numFmtId="43" fontId="15" fillId="4" borderId="0" xfId="1" applyFont="1" applyFill="1" applyBorder="1" applyProtection="1">
      <protection hidden="1"/>
    </xf>
    <xf numFmtId="39" fontId="36" fillId="4" borderId="0" xfId="0" applyNumberFormat="1" applyFont="1" applyFill="1" applyAlignment="1" applyProtection="1">
      <alignment horizontal="center"/>
      <protection hidden="1"/>
    </xf>
    <xf numFmtId="39" fontId="15" fillId="4" borderId="0" xfId="0" applyNumberFormat="1" applyFont="1" applyFill="1" applyAlignment="1" applyProtection="1">
      <alignment horizontal="center"/>
      <protection hidden="1"/>
    </xf>
    <xf numFmtId="39" fontId="8" fillId="4" borderId="0" xfId="0" applyNumberFormat="1" applyFont="1" applyFill="1" applyProtection="1">
      <protection hidden="1"/>
    </xf>
    <xf numFmtId="0" fontId="37" fillId="4" borderId="0" xfId="0" applyFont="1" applyFill="1" applyProtection="1">
      <protection hidden="1"/>
    </xf>
    <xf numFmtId="39" fontId="12" fillId="4" borderId="0" xfId="0" applyNumberFormat="1" applyFont="1" applyFill="1" applyAlignment="1" applyProtection="1">
      <alignment horizontal="center"/>
      <protection hidden="1"/>
    </xf>
    <xf numFmtId="39" fontId="37" fillId="4" borderId="0" xfId="0" applyNumberFormat="1" applyFont="1" applyFill="1" applyAlignment="1" applyProtection="1">
      <alignment horizontal="center"/>
      <protection hidden="1"/>
    </xf>
    <xf numFmtId="39" fontId="8" fillId="4" borderId="2" xfId="0" applyNumberFormat="1" applyFont="1" applyFill="1" applyBorder="1" applyProtection="1">
      <protection hidden="1"/>
    </xf>
    <xf numFmtId="171" fontId="8" fillId="4" borderId="0" xfId="0" applyNumberFormat="1" applyFont="1" applyFill="1" applyAlignment="1" applyProtection="1">
      <alignment horizontal="center"/>
      <protection hidden="1"/>
    </xf>
    <xf numFmtId="0" fontId="8" fillId="4" borderId="0" xfId="0" applyFont="1" applyFill="1" applyAlignment="1">
      <alignment horizontal="left" vertical="center" indent="1"/>
    </xf>
    <xf numFmtId="9" fontId="15" fillId="4" borderId="0" xfId="1" applyNumberFormat="1" applyFont="1" applyFill="1" applyBorder="1" applyProtection="1">
      <protection hidden="1"/>
    </xf>
    <xf numFmtId="39" fontId="8" fillId="4" borderId="0" xfId="0" applyNumberFormat="1" applyFont="1" applyFill="1" applyBorder="1" applyProtection="1">
      <protection hidden="1"/>
    </xf>
    <xf numFmtId="171" fontId="8" fillId="4" borderId="0" xfId="0" applyNumberFormat="1" applyFont="1" applyFill="1" applyAlignment="1" applyProtection="1">
      <alignment horizontal="center"/>
      <protection locked="0" hidden="1"/>
    </xf>
    <xf numFmtId="0" fontId="15" fillId="4" borderId="0" xfId="0" applyFont="1" applyFill="1" applyAlignment="1" applyProtection="1">
      <alignment horizontal="center"/>
      <protection hidden="1"/>
    </xf>
    <xf numFmtId="0" fontId="34" fillId="4" borderId="0" xfId="0" applyFont="1" applyFill="1" applyBorder="1" applyProtection="1">
      <protection hidden="1"/>
    </xf>
    <xf numFmtId="39" fontId="34" fillId="4" borderId="9" xfId="0" applyNumberFormat="1" applyFont="1" applyFill="1" applyBorder="1" applyAlignment="1" applyProtection="1">
      <alignment vertical="center" wrapText="1"/>
      <protection hidden="1"/>
    </xf>
    <xf numFmtId="39" fontId="34" fillId="4" borderId="9" xfId="0" applyNumberFormat="1" applyFont="1" applyFill="1" applyBorder="1" applyAlignment="1" applyProtection="1">
      <alignment vertical="center"/>
      <protection hidden="1"/>
    </xf>
    <xf numFmtId="4" fontId="34" fillId="4" borderId="9" xfId="0" applyNumberFormat="1" applyFont="1" applyFill="1" applyBorder="1" applyAlignment="1" applyProtection="1">
      <alignment vertical="center"/>
      <protection hidden="1"/>
    </xf>
    <xf numFmtId="0" fontId="34" fillId="4" borderId="9" xfId="0" applyFont="1" applyFill="1" applyBorder="1" applyAlignment="1" applyProtection="1">
      <alignment vertical="center"/>
      <protection hidden="1"/>
    </xf>
    <xf numFmtId="0" fontId="35" fillId="0" borderId="9" xfId="0" applyFont="1" applyFill="1" applyBorder="1" applyAlignment="1" applyProtection="1">
      <alignment vertical="center"/>
      <protection hidden="1"/>
    </xf>
    <xf numFmtId="0" fontId="13" fillId="6" borderId="33" xfId="0" applyFont="1" applyFill="1" applyBorder="1" applyAlignment="1" applyProtection="1">
      <alignment horizontal="left" vertical="center"/>
      <protection hidden="1"/>
    </xf>
    <xf numFmtId="0" fontId="13" fillId="6" borderId="8" xfId="0" applyFont="1" applyFill="1" applyBorder="1" applyAlignment="1" applyProtection="1">
      <alignment horizontal="left" vertical="center"/>
      <protection hidden="1"/>
    </xf>
    <xf numFmtId="0" fontId="38" fillId="4" borderId="0" xfId="13" applyFont="1" applyFill="1" applyAlignment="1" applyProtection="1">
      <alignment vertical="center"/>
      <protection locked="0" hidden="1"/>
    </xf>
    <xf numFmtId="0" fontId="17" fillId="4" borderId="0" xfId="0" applyFont="1" applyFill="1" applyAlignment="1" applyProtection="1">
      <alignment horizontal="center" vertical="center"/>
      <protection hidden="1"/>
    </xf>
    <xf numFmtId="0" fontId="12" fillId="4" borderId="0" xfId="13" applyFont="1" applyFill="1" applyProtection="1">
      <protection hidden="1"/>
    </xf>
    <xf numFmtId="0" fontId="30" fillId="0" borderId="0" xfId="0" applyFont="1"/>
    <xf numFmtId="9" fontId="30" fillId="0" borderId="0" xfId="20" applyFont="1" applyAlignment="1">
      <alignment vertical="center"/>
    </xf>
    <xf numFmtId="9" fontId="26" fillId="0" borderId="0" xfId="20" applyFont="1" applyAlignment="1">
      <alignment horizontal="center" vertical="center"/>
    </xf>
    <xf numFmtId="166" fontId="26" fillId="0" borderId="0" xfId="0" applyNumberFormat="1" applyFont="1" applyAlignment="1">
      <alignment horizontal="center"/>
    </xf>
    <xf numFmtId="0" fontId="27" fillId="0" borderId="0" xfId="0" applyFont="1" applyAlignment="1">
      <alignment wrapText="1"/>
    </xf>
    <xf numFmtId="0" fontId="27" fillId="0" borderId="0" xfId="0" applyFont="1" applyAlignment="1">
      <alignment horizontal="left" vertical="center" wrapText="1"/>
    </xf>
    <xf numFmtId="166" fontId="26" fillId="0" borderId="0" xfId="0" applyNumberFormat="1" applyFont="1"/>
    <xf numFmtId="2" fontId="26" fillId="0" borderId="0" xfId="0" applyNumberFormat="1" applyFont="1" applyAlignment="1">
      <alignment horizontal="center"/>
    </xf>
    <xf numFmtId="0" fontId="24" fillId="0" borderId="0" xfId="0" applyFont="1" applyAlignment="1">
      <alignment horizontal="center" vertical="top" wrapText="1"/>
    </xf>
    <xf numFmtId="43" fontId="26" fillId="0" borderId="0" xfId="20" applyNumberFormat="1" applyFont="1" applyAlignment="1">
      <alignment horizontal="center" vertical="center"/>
    </xf>
    <xf numFmtId="43" fontId="26" fillId="0" borderId="0" xfId="1" applyFont="1" applyAlignment="1">
      <alignment horizontal="center" vertical="center"/>
    </xf>
    <xf numFmtId="9" fontId="25" fillId="0" borderId="0" xfId="20" applyFont="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center" vertical="center"/>
    </xf>
    <xf numFmtId="0" fontId="24" fillId="0" borderId="0" xfId="0" applyFont="1" applyAlignment="1">
      <alignment horizontal="center" vertical="center"/>
    </xf>
    <xf numFmtId="9" fontId="33" fillId="0" borderId="0" xfId="20" applyFont="1" applyAlignment="1">
      <alignment horizontal="right" vertical="center"/>
    </xf>
    <xf numFmtId="0" fontId="33" fillId="0" borderId="0" xfId="0" applyFont="1" applyAlignment="1">
      <alignment horizontal="right"/>
    </xf>
    <xf numFmtId="0" fontId="26" fillId="0" borderId="0" xfId="0" applyFont="1" applyAlignment="1">
      <alignment horizontal="left"/>
    </xf>
    <xf numFmtId="43" fontId="8" fillId="4" borderId="0" xfId="1" applyFont="1" applyFill="1" applyBorder="1" applyProtection="1">
      <protection hidden="1"/>
    </xf>
    <xf numFmtId="39" fontId="13" fillId="4" borderId="0" xfId="0" applyNumberFormat="1" applyFont="1" applyFill="1" applyBorder="1" applyProtection="1">
      <protection hidden="1"/>
    </xf>
    <xf numFmtId="171" fontId="13" fillId="4" borderId="0" xfId="0" applyNumberFormat="1" applyFont="1" applyFill="1" applyAlignment="1" applyProtection="1">
      <alignment horizontal="center"/>
      <protection hidden="1"/>
    </xf>
    <xf numFmtId="43" fontId="8" fillId="4" borderId="0" xfId="0" applyNumberFormat="1" applyFont="1" applyFill="1" applyProtection="1">
      <protection hidden="1"/>
    </xf>
    <xf numFmtId="39" fontId="13" fillId="4" borderId="33" xfId="0" applyNumberFormat="1" applyFont="1" applyFill="1" applyBorder="1" applyProtection="1">
      <protection hidden="1"/>
    </xf>
    <xf numFmtId="0" fontId="8" fillId="0" borderId="0" xfId="0" applyFont="1" applyAlignment="1" applyProtection="1">
      <alignment vertical="center"/>
      <protection hidden="1"/>
    </xf>
    <xf numFmtId="39" fontId="13" fillId="4" borderId="2" xfId="0" applyNumberFormat="1" applyFont="1" applyFill="1" applyBorder="1" applyProtection="1">
      <protection hidden="1"/>
    </xf>
    <xf numFmtId="39" fontId="13" fillId="0" borderId="33" xfId="0" applyNumberFormat="1" applyFont="1" applyBorder="1" applyProtection="1">
      <protection hidden="1"/>
    </xf>
    <xf numFmtId="0" fontId="8" fillId="0" borderId="0" xfId="0" applyFont="1" applyBorder="1" applyProtection="1">
      <protection hidden="1"/>
    </xf>
    <xf numFmtId="0" fontId="13" fillId="6" borderId="33" xfId="0" applyFont="1" applyFill="1" applyBorder="1" applyAlignment="1" applyProtection="1">
      <alignment horizontal="center"/>
      <protection hidden="1"/>
    </xf>
    <xf numFmtId="39" fontId="8" fillId="0" borderId="0" xfId="0" applyNumberFormat="1" applyFont="1" applyAlignment="1" applyProtection="1">
      <alignment horizontal="center"/>
      <protection hidden="1"/>
    </xf>
    <xf numFmtId="43" fontId="13" fillId="4" borderId="11" xfId="1" applyFont="1" applyFill="1" applyBorder="1" applyProtection="1">
      <protection hidden="1"/>
    </xf>
    <xf numFmtId="43" fontId="8" fillId="4" borderId="0" xfId="1" applyFont="1" applyFill="1" applyProtection="1">
      <protection hidden="1"/>
    </xf>
    <xf numFmtId="0" fontId="8" fillId="4" borderId="2" xfId="0" applyFont="1" applyFill="1" applyBorder="1" applyAlignment="1" applyProtection="1">
      <alignment horizontal="left" vertical="center"/>
      <protection hidden="1"/>
    </xf>
    <xf numFmtId="0" fontId="8" fillId="4" borderId="10" xfId="0" applyFont="1" applyFill="1" applyBorder="1" applyAlignment="1" applyProtection="1">
      <alignment horizontal="left" vertical="center"/>
      <protection hidden="1"/>
    </xf>
    <xf numFmtId="0" fontId="8" fillId="4" borderId="9" xfId="0" applyFont="1" applyFill="1" applyBorder="1" applyAlignment="1" applyProtection="1">
      <alignment horizontal="left"/>
      <protection hidden="1"/>
    </xf>
    <xf numFmtId="0" fontId="8" fillId="4" borderId="2" xfId="0" applyFont="1" applyFill="1" applyBorder="1" applyAlignment="1" applyProtection="1">
      <alignment horizontal="left"/>
      <protection hidden="1"/>
    </xf>
    <xf numFmtId="0" fontId="8" fillId="4" borderId="10" xfId="0" applyFont="1" applyFill="1" applyBorder="1" applyAlignment="1" applyProtection="1">
      <alignment horizontal="left"/>
      <protection hidden="1"/>
    </xf>
    <xf numFmtId="171" fontId="8" fillId="0" borderId="0" xfId="0" applyNumberFormat="1" applyFont="1" applyBorder="1" applyAlignment="1" applyProtection="1">
      <alignment horizontal="center"/>
      <protection hidden="1"/>
    </xf>
    <xf numFmtId="0" fontId="36" fillId="0" borderId="0" xfId="0" applyFont="1" applyAlignment="1" applyProtection="1">
      <alignment horizontal="center"/>
      <protection hidden="1"/>
    </xf>
    <xf numFmtId="43" fontId="13" fillId="6" borderId="18" xfId="1" applyFont="1" applyFill="1" applyBorder="1" applyProtection="1">
      <protection hidden="1"/>
    </xf>
    <xf numFmtId="0" fontId="32" fillId="9" borderId="44" xfId="13" applyFont="1" applyFill="1" applyBorder="1" applyAlignment="1" applyProtection="1">
      <alignment horizontal="center" vertical="center"/>
      <protection locked="0" hidden="1"/>
    </xf>
    <xf numFmtId="0" fontId="31" fillId="13" borderId="40" xfId="0" applyFont="1" applyFill="1" applyBorder="1" applyAlignment="1" applyProtection="1">
      <alignment horizontal="center" vertical="center"/>
      <protection hidden="1"/>
    </xf>
    <xf numFmtId="0" fontId="30" fillId="0" borderId="0" xfId="0" applyFont="1" applyAlignment="1">
      <alignment horizontal="center"/>
    </xf>
    <xf numFmtId="43" fontId="30" fillId="0" borderId="0" xfId="0" applyNumberFormat="1" applyFont="1"/>
    <xf numFmtId="0" fontId="30" fillId="0" borderId="44" xfId="0" applyFont="1" applyBorder="1"/>
    <xf numFmtId="43" fontId="30" fillId="0" borderId="48" xfId="1" applyFont="1" applyBorder="1"/>
    <xf numFmtId="0" fontId="30" fillId="0" borderId="49" xfId="0" applyFont="1" applyBorder="1" applyAlignment="1">
      <alignment horizontal="center"/>
    </xf>
    <xf numFmtId="0" fontId="30" fillId="0" borderId="50" xfId="0" applyFont="1" applyBorder="1"/>
    <xf numFmtId="0" fontId="30" fillId="0" borderId="51" xfId="0" applyFont="1" applyBorder="1"/>
    <xf numFmtId="43" fontId="30" fillId="0" borderId="52" xfId="1" applyFont="1" applyBorder="1"/>
    <xf numFmtId="0" fontId="30" fillId="0" borderId="53" xfId="0" applyFont="1" applyBorder="1" applyAlignment="1">
      <alignment horizontal="center"/>
    </xf>
    <xf numFmtId="0" fontId="30" fillId="0" borderId="54" xfId="0" applyFont="1" applyBorder="1"/>
    <xf numFmtId="0" fontId="30" fillId="0" borderId="55" xfId="0" applyFont="1" applyBorder="1"/>
    <xf numFmtId="0" fontId="30" fillId="0" borderId="56" xfId="0" applyFont="1" applyBorder="1" applyAlignment="1">
      <alignment horizontal="center"/>
    </xf>
    <xf numFmtId="0" fontId="34" fillId="0" borderId="0" xfId="0" applyFont="1"/>
    <xf numFmtId="0" fontId="39" fillId="0" borderId="40" xfId="0" applyFont="1" applyBorder="1" applyAlignment="1">
      <alignment horizontal="center" vertical="top" wrapText="1"/>
    </xf>
    <xf numFmtId="0" fontId="39" fillId="0" borderId="36" xfId="0" applyFont="1" applyBorder="1" applyAlignment="1">
      <alignment vertical="top" wrapText="1"/>
    </xf>
    <xf numFmtId="0" fontId="40" fillId="0" borderId="0" xfId="0" applyFont="1"/>
    <xf numFmtId="0" fontId="30" fillId="0" borderId="4" xfId="0" applyFont="1" applyBorder="1"/>
    <xf numFmtId="0" fontId="41" fillId="0" borderId="51" xfId="0" applyFont="1" applyBorder="1" applyAlignment="1">
      <alignment horizontal="center"/>
    </xf>
    <xf numFmtId="43" fontId="41" fillId="0" borderId="57" xfId="0" applyNumberFormat="1" applyFont="1" applyBorder="1"/>
    <xf numFmtId="2" fontId="41" fillId="0" borderId="57" xfId="0" applyNumberFormat="1" applyFont="1" applyBorder="1" applyAlignment="1">
      <alignment horizontal="center"/>
    </xf>
    <xf numFmtId="0" fontId="41" fillId="0" borderId="57" xfId="0" applyFont="1" applyBorder="1" applyAlignment="1">
      <alignment horizontal="center"/>
    </xf>
    <xf numFmtId="0" fontId="41" fillId="0" borderId="58" xfId="0" applyFont="1" applyBorder="1" applyAlignment="1">
      <alignment horizontal="center"/>
    </xf>
    <xf numFmtId="43" fontId="41" fillId="0" borderId="59" xfId="0" applyNumberFormat="1" applyFont="1" applyBorder="1"/>
    <xf numFmtId="2" fontId="41" fillId="0" borderId="59" xfId="0" applyNumberFormat="1" applyFont="1" applyBorder="1" applyAlignment="1">
      <alignment horizontal="center"/>
    </xf>
    <xf numFmtId="0" fontId="41" fillId="0" borderId="59" xfId="0" applyFont="1" applyBorder="1" applyAlignment="1">
      <alignment horizontal="center"/>
    </xf>
    <xf numFmtId="0" fontId="41" fillId="0" borderId="60" xfId="0" applyFont="1" applyBorder="1" applyAlignment="1">
      <alignment horizontal="center"/>
    </xf>
    <xf numFmtId="0" fontId="41" fillId="0" borderId="61" xfId="0" applyFont="1" applyBorder="1" applyAlignment="1">
      <alignment horizontal="center"/>
    </xf>
    <xf numFmtId="43" fontId="41" fillId="0" borderId="61" xfId="0" applyNumberFormat="1" applyFont="1" applyBorder="1"/>
    <xf numFmtId="2" fontId="41" fillId="0" borderId="61" xfId="0" applyNumberFormat="1" applyFont="1" applyBorder="1" applyAlignment="1">
      <alignment horizontal="center"/>
    </xf>
    <xf numFmtId="43" fontId="41" fillId="0" borderId="62" xfId="0" applyNumberFormat="1" applyFont="1" applyBorder="1"/>
    <xf numFmtId="2" fontId="41" fillId="0" borderId="63" xfId="0" applyNumberFormat="1" applyFont="1" applyBorder="1" applyAlignment="1">
      <alignment horizontal="center"/>
    </xf>
    <xf numFmtId="0" fontId="41" fillId="0" borderId="64" xfId="0" applyFont="1" applyBorder="1" applyAlignment="1">
      <alignment horizontal="center"/>
    </xf>
    <xf numFmtId="0" fontId="41" fillId="0" borderId="63" xfId="0" applyFont="1" applyBorder="1" applyAlignment="1">
      <alignment horizontal="center"/>
    </xf>
    <xf numFmtId="43" fontId="41" fillId="0" borderId="65" xfId="0" applyNumberFormat="1" applyFont="1" applyBorder="1"/>
    <xf numFmtId="0" fontId="41" fillId="0" borderId="66" xfId="0" applyFont="1" applyBorder="1" applyAlignment="1">
      <alignment horizontal="center"/>
    </xf>
    <xf numFmtId="43" fontId="30" fillId="0" borderId="0" xfId="1" applyFont="1"/>
    <xf numFmtId="0" fontId="41" fillId="0" borderId="67" xfId="0" applyFont="1" applyBorder="1" applyAlignment="1">
      <alignment horizontal="center"/>
    </xf>
    <xf numFmtId="43" fontId="41" fillId="0" borderId="68" xfId="1" applyFont="1" applyBorder="1"/>
    <xf numFmtId="0" fontId="41" fillId="0" borderId="69" xfId="0" applyFont="1" applyBorder="1" applyAlignment="1">
      <alignment horizontal="center"/>
    </xf>
    <xf numFmtId="0" fontId="41" fillId="0" borderId="44" xfId="0" applyFont="1" applyBorder="1" applyAlignment="1">
      <alignment horizontal="center"/>
    </xf>
    <xf numFmtId="43" fontId="41" fillId="0" borderId="62" xfId="1" applyFont="1" applyBorder="1"/>
    <xf numFmtId="43" fontId="41" fillId="0" borderId="65" xfId="1" applyFont="1" applyBorder="1"/>
    <xf numFmtId="0" fontId="30" fillId="0" borderId="14" xfId="0" applyFont="1" applyBorder="1"/>
    <xf numFmtId="0" fontId="39" fillId="0" borderId="44" xfId="0" applyFont="1" applyBorder="1" applyAlignment="1">
      <alignment horizontal="center" vertical="top" wrapText="1"/>
    </xf>
    <xf numFmtId="0" fontId="41" fillId="0" borderId="0" xfId="0" applyFont="1" applyBorder="1"/>
    <xf numFmtId="0" fontId="41" fillId="0" borderId="0" xfId="0" applyFont="1"/>
    <xf numFmtId="0" fontId="42" fillId="0" borderId="0" xfId="0" applyFont="1" applyAlignment="1">
      <alignment vertical="center" wrapText="1"/>
    </xf>
    <xf numFmtId="0" fontId="41" fillId="0" borderId="0" xfId="0" applyFont="1" applyAlignment="1">
      <alignment horizontal="center"/>
    </xf>
    <xf numFmtId="0" fontId="42" fillId="0" borderId="0" xfId="0" applyFont="1"/>
    <xf numFmtId="0" fontId="41" fillId="4" borderId="0" xfId="0" applyFont="1" applyFill="1"/>
    <xf numFmtId="0" fontId="42" fillId="4" borderId="0" xfId="0" applyFont="1" applyFill="1" applyAlignment="1">
      <alignment vertical="center" wrapText="1"/>
    </xf>
    <xf numFmtId="0" fontId="41" fillId="4" borderId="0" xfId="0" applyFont="1" applyFill="1" applyAlignment="1">
      <alignment horizontal="center"/>
    </xf>
    <xf numFmtId="0" fontId="42" fillId="4" borderId="0" xfId="0" applyFont="1" applyFill="1"/>
    <xf numFmtId="0" fontId="30" fillId="4" borderId="0" xfId="0" applyFont="1" applyFill="1"/>
    <xf numFmtId="0" fontId="43" fillId="4" borderId="0" xfId="0" applyFont="1" applyFill="1" applyAlignment="1">
      <alignment vertical="center" wrapText="1"/>
    </xf>
    <xf numFmtId="0" fontId="30" fillId="4" borderId="0" xfId="0" applyFont="1" applyFill="1" applyAlignment="1">
      <alignment horizontal="center"/>
    </xf>
    <xf numFmtId="0" fontId="40" fillId="4" borderId="0" xfId="0" applyFont="1" applyFill="1"/>
    <xf numFmtId="39" fontId="8" fillId="4" borderId="0" xfId="0" applyNumberFormat="1" applyFont="1" applyFill="1" applyAlignment="1" applyProtection="1">
      <alignment horizontal="center"/>
      <protection hidden="1"/>
    </xf>
    <xf numFmtId="43" fontId="8" fillId="4" borderId="0" xfId="0" applyNumberFormat="1" applyFont="1" applyFill="1" applyAlignment="1" applyProtection="1">
      <alignment horizontal="center"/>
      <protection hidden="1"/>
    </xf>
    <xf numFmtId="39" fontId="8" fillId="4" borderId="0" xfId="0" applyNumberFormat="1" applyFont="1" applyFill="1" applyBorder="1" applyProtection="1">
      <protection locked="0" hidden="1"/>
    </xf>
    <xf numFmtId="9" fontId="15" fillId="4" borderId="0" xfId="0" applyNumberFormat="1" applyFont="1" applyFill="1" applyProtection="1">
      <protection hidden="1"/>
    </xf>
    <xf numFmtId="2" fontId="15" fillId="4" borderId="0" xfId="0" applyNumberFormat="1" applyFont="1" applyFill="1" applyProtection="1">
      <protection hidden="1"/>
    </xf>
    <xf numFmtId="0" fontId="16" fillId="4" borderId="0" xfId="13" applyFont="1" applyFill="1" applyProtection="1">
      <protection locked="0" hidden="1"/>
    </xf>
    <xf numFmtId="43" fontId="8" fillId="4" borderId="1" xfId="0" applyNumberFormat="1" applyFont="1" applyFill="1" applyBorder="1" applyProtection="1">
      <protection hidden="1"/>
    </xf>
    <xf numFmtId="43" fontId="13" fillId="4" borderId="1" xfId="1" applyFont="1" applyFill="1" applyBorder="1" applyProtection="1">
      <protection hidden="1"/>
    </xf>
    <xf numFmtId="43" fontId="8" fillId="4" borderId="1" xfId="1" applyFont="1" applyFill="1" applyBorder="1" applyProtection="1">
      <protection hidden="1"/>
    </xf>
    <xf numFmtId="170" fontId="8" fillId="4" borderId="1" xfId="0" applyNumberFormat="1" applyFont="1" applyFill="1" applyBorder="1" applyAlignment="1" applyProtection="1">
      <alignment horizontal="center"/>
      <protection hidden="1"/>
    </xf>
    <xf numFmtId="0" fontId="8" fillId="4" borderId="1" xfId="0" applyFont="1" applyFill="1" applyBorder="1" applyAlignment="1" applyProtection="1">
      <alignment horizontal="center"/>
      <protection hidden="1"/>
    </xf>
    <xf numFmtId="174" fontId="8" fillId="4" borderId="0" xfId="0" applyNumberFormat="1" applyFont="1" applyFill="1" applyProtection="1">
      <protection hidden="1"/>
    </xf>
    <xf numFmtId="175" fontId="8" fillId="4" borderId="0" xfId="1" applyNumberFormat="1" applyFont="1" applyFill="1" applyProtection="1">
      <protection hidden="1"/>
    </xf>
    <xf numFmtId="9" fontId="8" fillId="4" borderId="1" xfId="20" applyFont="1" applyFill="1" applyBorder="1" applyAlignment="1" applyProtection="1">
      <alignment horizontal="center"/>
      <protection hidden="1"/>
    </xf>
    <xf numFmtId="0" fontId="13" fillId="6" borderId="33" xfId="0" applyFont="1" applyFill="1" applyBorder="1" applyAlignment="1" applyProtection="1">
      <alignment horizontal="left"/>
      <protection hidden="1"/>
    </xf>
    <xf numFmtId="43" fontId="8" fillId="0" borderId="0" xfId="0" applyNumberFormat="1" applyFont="1" applyProtection="1">
      <protection hidden="1"/>
    </xf>
    <xf numFmtId="2" fontId="15" fillId="0" borderId="0" xfId="0" applyNumberFormat="1" applyFont="1" applyProtection="1">
      <protection hidden="1"/>
    </xf>
    <xf numFmtId="43" fontId="13" fillId="0" borderId="33" xfId="1" applyFont="1" applyBorder="1" applyAlignment="1" applyProtection="1">
      <alignment horizontal="center"/>
      <protection hidden="1"/>
    </xf>
    <xf numFmtId="43" fontId="8" fillId="0" borderId="2" xfId="1" applyFont="1" applyBorder="1" applyAlignment="1" applyProtection="1">
      <alignment horizontal="center"/>
      <protection hidden="1"/>
    </xf>
    <xf numFmtId="9" fontId="8" fillId="0" borderId="0" xfId="0" applyNumberFormat="1" applyFont="1" applyAlignment="1" applyProtection="1">
      <alignment horizontal="center"/>
      <protection hidden="1"/>
    </xf>
    <xf numFmtId="171" fontId="8" fillId="0" borderId="0" xfId="0" applyNumberFormat="1" applyFont="1" applyAlignment="1" applyProtection="1">
      <alignment horizontal="center"/>
      <protection hidden="1"/>
    </xf>
    <xf numFmtId="43" fontId="8" fillId="0" borderId="0" xfId="1" applyFont="1" applyAlignment="1" applyProtection="1">
      <alignment horizontal="center"/>
      <protection hidden="1"/>
    </xf>
    <xf numFmtId="43" fontId="8" fillId="4" borderId="0" xfId="1" applyFont="1" applyFill="1" applyAlignment="1" applyProtection="1">
      <alignment horizontal="center"/>
      <protection hidden="1"/>
    </xf>
    <xf numFmtId="9" fontId="8" fillId="4" borderId="1" xfId="0" applyNumberFormat="1" applyFont="1" applyFill="1" applyBorder="1" applyAlignment="1" applyProtection="1">
      <alignment horizontal="center"/>
      <protection hidden="1"/>
    </xf>
    <xf numFmtId="43" fontId="13" fillId="4" borderId="0" xfId="1" applyFont="1" applyFill="1" applyAlignment="1" applyProtection="1">
      <alignment horizontal="center"/>
      <protection hidden="1"/>
    </xf>
    <xf numFmtId="171" fontId="8" fillId="4" borderId="0" xfId="0" applyNumberFormat="1" applyFont="1" applyFill="1" applyAlignment="1" applyProtection="1">
      <alignment horizontal="center" vertical="center"/>
      <protection locked="0" hidden="1"/>
    </xf>
    <xf numFmtId="0" fontId="32" fillId="13" borderId="41" xfId="13" applyFont="1" applyFill="1" applyBorder="1" applyAlignment="1" applyProtection="1">
      <alignment horizontal="center" vertical="center" wrapText="1"/>
      <protection locked="0" hidden="1"/>
    </xf>
    <xf numFmtId="0" fontId="32" fillId="13" borderId="44" xfId="13" applyFont="1" applyFill="1" applyBorder="1" applyAlignment="1" applyProtection="1">
      <alignment horizontal="center" vertical="center"/>
      <protection locked="0" hidden="1"/>
    </xf>
    <xf numFmtId="0" fontId="13" fillId="0" borderId="1" xfId="0" applyFont="1" applyFill="1" applyBorder="1" applyAlignment="1" applyProtection="1">
      <alignment vertical="center"/>
      <protection hidden="1"/>
    </xf>
    <xf numFmtId="0" fontId="8" fillId="4" borderId="10" xfId="0" applyFont="1" applyFill="1" applyBorder="1" applyAlignment="1" applyProtection="1">
      <alignment horizontal="left" vertical="center"/>
      <protection hidden="1"/>
    </xf>
    <xf numFmtId="0" fontId="8" fillId="4" borderId="2" xfId="0" applyFont="1" applyFill="1" applyBorder="1" applyAlignment="1" applyProtection="1">
      <alignment horizontal="left" vertical="center"/>
      <protection hidden="1"/>
    </xf>
    <xf numFmtId="0" fontId="17" fillId="4" borderId="0" xfId="0" applyFont="1" applyFill="1" applyAlignment="1" applyProtection="1">
      <alignment horizontal="center" vertical="center"/>
      <protection hidden="1"/>
    </xf>
    <xf numFmtId="0" fontId="13" fillId="6" borderId="33" xfId="0" applyFont="1" applyFill="1" applyBorder="1" applyAlignment="1" applyProtection="1">
      <alignment horizontal="left"/>
      <protection hidden="1"/>
    </xf>
    <xf numFmtId="0" fontId="13" fillId="6" borderId="33" xfId="0" applyFont="1" applyFill="1" applyBorder="1" applyAlignment="1" applyProtection="1">
      <alignment horizontal="left" vertical="center"/>
      <protection hidden="1"/>
    </xf>
    <xf numFmtId="0" fontId="8" fillId="4" borderId="9" xfId="0" applyFont="1" applyFill="1" applyBorder="1" applyAlignment="1" applyProtection="1">
      <alignment horizontal="left"/>
      <protection hidden="1"/>
    </xf>
    <xf numFmtId="0" fontId="8" fillId="4" borderId="0" xfId="0" applyFont="1" applyFill="1" applyBorder="1" applyAlignment="1" applyProtection="1">
      <alignment horizontal="left"/>
      <protection hidden="1"/>
    </xf>
    <xf numFmtId="0" fontId="8" fillId="0" borderId="9"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2" xfId="0" applyFont="1" applyBorder="1" applyAlignment="1" applyProtection="1">
      <alignment horizontal="left"/>
      <protection hidden="1"/>
    </xf>
    <xf numFmtId="0" fontId="31" fillId="17" borderId="40" xfId="0" applyFont="1" applyFill="1" applyBorder="1" applyAlignment="1" applyProtection="1">
      <alignment horizontal="center" vertical="center"/>
      <protection hidden="1"/>
    </xf>
    <xf numFmtId="0" fontId="32" fillId="17" borderId="41" xfId="13" applyFont="1" applyFill="1" applyBorder="1" applyAlignment="1" applyProtection="1">
      <alignment horizontal="center" vertical="center" wrapText="1"/>
      <protection locked="0" hidden="1"/>
    </xf>
    <xf numFmtId="0" fontId="32" fillId="17" borderId="44" xfId="13" applyFont="1" applyFill="1" applyBorder="1" applyAlignment="1" applyProtection="1">
      <alignment horizontal="center" vertical="center"/>
      <protection locked="0" hidden="1"/>
    </xf>
    <xf numFmtId="0" fontId="46" fillId="0" borderId="0" xfId="0" applyFont="1"/>
    <xf numFmtId="0" fontId="46" fillId="0" borderId="0" xfId="0" applyFont="1" applyAlignment="1">
      <alignment horizontal="left"/>
    </xf>
    <xf numFmtId="0" fontId="47" fillId="0" borderId="0" xfId="0" applyFont="1" applyAlignment="1">
      <alignment horizontal="center"/>
    </xf>
    <xf numFmtId="0" fontId="46" fillId="0" borderId="0" xfId="0" applyFont="1" applyAlignment="1">
      <alignment horizontal="center"/>
    </xf>
    <xf numFmtId="3" fontId="0" fillId="0" borderId="0" xfId="0" applyNumberFormat="1"/>
    <xf numFmtId="0" fontId="44" fillId="0" borderId="0" xfId="0" applyFont="1" applyAlignment="1">
      <alignment horizontal="left"/>
    </xf>
    <xf numFmtId="0" fontId="48" fillId="0" borderId="0" xfId="0" applyFont="1" applyAlignment="1">
      <alignment horizontal="center"/>
    </xf>
    <xf numFmtId="0" fontId="49" fillId="0" borderId="0" xfId="0" applyFont="1" applyAlignment="1">
      <alignment horizontal="left"/>
    </xf>
    <xf numFmtId="0" fontId="50" fillId="0" borderId="0" xfId="0" applyFont="1" applyAlignment="1">
      <alignment horizontal="center"/>
    </xf>
    <xf numFmtId="3" fontId="0" fillId="0" borderId="0" xfId="0" applyNumberFormat="1" applyAlignment="1"/>
    <xf numFmtId="0" fontId="47" fillId="0" borderId="0" xfId="0" applyFont="1" applyAlignment="1">
      <alignment horizontal="center" vertical="center"/>
    </xf>
    <xf numFmtId="0" fontId="48" fillId="0" borderId="70" xfId="0" applyFont="1" applyBorder="1" applyAlignment="1">
      <alignment horizontal="left" vertical="center" wrapText="1"/>
    </xf>
    <xf numFmtId="0" fontId="48" fillId="0" borderId="70" xfId="0" applyFont="1" applyBorder="1" applyAlignment="1">
      <alignment horizontal="center" vertical="center" wrapText="1"/>
    </xf>
    <xf numFmtId="0" fontId="48" fillId="0" borderId="27" xfId="0" applyFont="1" applyBorder="1" applyAlignment="1">
      <alignment horizontal="center" vertical="center"/>
    </xf>
    <xf numFmtId="0" fontId="48" fillId="0" borderId="27" xfId="0" applyFont="1" applyBorder="1" applyAlignment="1">
      <alignment horizontal="center" vertical="center" wrapText="1"/>
    </xf>
    <xf numFmtId="0" fontId="48" fillId="0" borderId="71" xfId="0" applyFont="1" applyBorder="1" applyAlignment="1">
      <alignment horizontal="center" vertical="center" wrapText="1"/>
    </xf>
    <xf numFmtId="0" fontId="47" fillId="0" borderId="36" xfId="0" applyFont="1" applyBorder="1" applyAlignment="1">
      <alignment horizontal="left" vertical="center" wrapText="1"/>
    </xf>
    <xf numFmtId="0" fontId="47" fillId="0" borderId="72" xfId="0" applyFont="1" applyBorder="1" applyAlignment="1">
      <alignment vertical="center"/>
    </xf>
    <xf numFmtId="0" fontId="51" fillId="0" borderId="72" xfId="0" applyFont="1" applyBorder="1" applyAlignment="1">
      <alignment vertical="center"/>
    </xf>
    <xf numFmtId="0" fontId="51" fillId="0" borderId="37" xfId="0" applyFont="1" applyBorder="1" applyAlignment="1">
      <alignment vertical="center"/>
    </xf>
    <xf numFmtId="0" fontId="47" fillId="0" borderId="73" xfId="0" applyFont="1" applyBorder="1" applyAlignment="1">
      <alignment horizontal="left" vertical="top" wrapText="1"/>
    </xf>
    <xf numFmtId="0" fontId="52" fillId="0" borderId="74" xfId="0" applyFont="1" applyBorder="1" applyAlignment="1">
      <alignment horizontal="center"/>
    </xf>
    <xf numFmtId="0" fontId="53" fillId="0" borderId="75" xfId="0" applyFont="1" applyBorder="1" applyAlignment="1">
      <alignment horizontal="center"/>
    </xf>
    <xf numFmtId="0" fontId="46" fillId="0" borderId="75" xfId="0" applyFont="1" applyBorder="1"/>
    <xf numFmtId="2" fontId="46" fillId="0" borderId="75" xfId="0" applyNumberFormat="1" applyFont="1" applyBorder="1" applyAlignment="1">
      <alignment horizontal="center"/>
    </xf>
    <xf numFmtId="165" fontId="46" fillId="0" borderId="76" xfId="0" applyNumberFormat="1" applyFont="1" applyBorder="1"/>
    <xf numFmtId="3" fontId="0" fillId="0" borderId="77" xfId="0" applyNumberFormat="1" applyBorder="1"/>
    <xf numFmtId="0" fontId="47" fillId="0" borderId="74" xfId="0" applyFont="1" applyBorder="1"/>
    <xf numFmtId="0" fontId="53" fillId="0" borderId="78" xfId="0" applyFont="1" applyBorder="1" applyAlignment="1">
      <alignment horizontal="center"/>
    </xf>
    <xf numFmtId="0" fontId="46" fillId="0" borderId="78" xfId="0" applyFont="1" applyBorder="1"/>
    <xf numFmtId="2" fontId="46" fillId="0" borderId="78" xfId="0" applyNumberFormat="1" applyFont="1" applyBorder="1" applyAlignment="1">
      <alignment horizontal="center"/>
    </xf>
    <xf numFmtId="165" fontId="46" fillId="0" borderId="65" xfId="0" applyNumberFormat="1" applyFont="1" applyBorder="1"/>
    <xf numFmtId="0" fontId="47" fillId="0" borderId="79" xfId="0" applyFont="1" applyBorder="1" applyAlignment="1">
      <alignment horizontal="left" vertical="top" wrapText="1"/>
    </xf>
    <xf numFmtId="0" fontId="47" fillId="0" borderId="80" xfId="0" applyFont="1" applyBorder="1"/>
    <xf numFmtId="0" fontId="53" fillId="0" borderId="81" xfId="0" applyFont="1" applyBorder="1" applyAlignment="1">
      <alignment horizontal="center"/>
    </xf>
    <xf numFmtId="0" fontId="46" fillId="0" borderId="81" xfId="0" applyFont="1" applyBorder="1"/>
    <xf numFmtId="2" fontId="46" fillId="0" borderId="81" xfId="0" applyNumberFormat="1" applyFont="1" applyBorder="1" applyAlignment="1">
      <alignment horizontal="center"/>
    </xf>
    <xf numFmtId="165" fontId="46" fillId="0" borderId="62" xfId="0" applyNumberFormat="1" applyFont="1" applyBorder="1"/>
    <xf numFmtId="0" fontId="46" fillId="0" borderId="0" xfId="0" applyFont="1" applyAlignment="1">
      <alignment vertical="center"/>
    </xf>
    <xf numFmtId="0" fontId="47" fillId="0" borderId="82" xfId="0" applyFont="1" applyBorder="1"/>
    <xf numFmtId="0" fontId="47" fillId="0" borderId="83" xfId="0" applyFont="1" applyBorder="1"/>
    <xf numFmtId="0" fontId="53" fillId="0" borderId="84" xfId="0" applyFont="1" applyBorder="1" applyAlignment="1">
      <alignment horizontal="center"/>
    </xf>
    <xf numFmtId="0" fontId="46" fillId="0" borderId="84" xfId="0" applyFont="1" applyBorder="1"/>
    <xf numFmtId="2" fontId="46" fillId="0" borderId="84" xfId="0" applyNumberFormat="1" applyFont="1" applyBorder="1" applyAlignment="1">
      <alignment horizontal="center"/>
    </xf>
    <xf numFmtId="165" fontId="46" fillId="0" borderId="68" xfId="0" applyNumberFormat="1" applyFont="1" applyBorder="1"/>
    <xf numFmtId="0" fontId="0" fillId="0" borderId="0" xfId="0" applyAlignment="1">
      <alignment vertical="center"/>
    </xf>
    <xf numFmtId="0" fontId="47" fillId="0" borderId="73" xfId="0" applyFont="1" applyBorder="1"/>
    <xf numFmtId="0" fontId="47" fillId="0" borderId="79" xfId="0" applyFont="1" applyBorder="1"/>
    <xf numFmtId="0" fontId="53" fillId="0" borderId="85" xfId="0" applyFont="1" applyBorder="1" applyAlignment="1">
      <alignment horizontal="center"/>
    </xf>
    <xf numFmtId="0" fontId="46" fillId="0" borderId="85" xfId="0" applyFont="1" applyBorder="1"/>
    <xf numFmtId="2" fontId="46" fillId="0" borderId="85" xfId="0" applyNumberFormat="1" applyFont="1" applyBorder="1" applyAlignment="1">
      <alignment horizontal="center"/>
    </xf>
    <xf numFmtId="165" fontId="46" fillId="0" borderId="15" xfId="0" applyNumberFormat="1" applyFont="1" applyBorder="1"/>
    <xf numFmtId="0" fontId="48" fillId="0" borderId="23" xfId="0" applyFont="1" applyBorder="1" applyAlignment="1">
      <alignment horizontal="left" vertical="center" wrapText="1"/>
    </xf>
    <xf numFmtId="0" fontId="48" fillId="0" borderId="23" xfId="0" applyFont="1" applyBorder="1" applyAlignment="1">
      <alignment horizontal="center" vertical="center" wrapText="1"/>
    </xf>
    <xf numFmtId="0" fontId="48" fillId="0" borderId="25" xfId="0" applyFont="1" applyBorder="1" applyAlignment="1">
      <alignment horizontal="center" vertical="center"/>
    </xf>
    <xf numFmtId="0" fontId="48" fillId="0" borderId="25" xfId="0" applyFont="1" applyBorder="1" applyAlignment="1">
      <alignment horizontal="center" vertical="center" wrapText="1"/>
    </xf>
    <xf numFmtId="0" fontId="48" fillId="0" borderId="26" xfId="0" applyFont="1" applyBorder="1" applyAlignment="1">
      <alignment horizontal="center" vertical="center" wrapText="1"/>
    </xf>
    <xf numFmtId="0" fontId="47" fillId="0" borderId="86" xfId="0" applyFont="1" applyBorder="1"/>
    <xf numFmtId="0" fontId="47" fillId="0" borderId="87" xfId="0" applyFont="1" applyBorder="1"/>
    <xf numFmtId="0" fontId="47" fillId="0" borderId="85" xfId="0" applyFont="1" applyBorder="1"/>
    <xf numFmtId="0" fontId="54" fillId="0" borderId="0" xfId="0" applyFont="1" applyAlignment="1">
      <alignment wrapText="1"/>
    </xf>
    <xf numFmtId="3" fontId="44" fillId="0" borderId="0" xfId="0" applyNumberFormat="1" applyFont="1"/>
    <xf numFmtId="3" fontId="44" fillId="0" borderId="35" xfId="0" applyNumberFormat="1" applyFont="1" applyBorder="1"/>
    <xf numFmtId="10" fontId="0" fillId="0" borderId="0" xfId="20" applyNumberFormat="1" applyFont="1"/>
    <xf numFmtId="0" fontId="55" fillId="0" borderId="0" xfId="0" applyFont="1" applyAlignment="1">
      <alignment horizontal="left"/>
    </xf>
    <xf numFmtId="0" fontId="55" fillId="0" borderId="0" xfId="0" applyFont="1" applyAlignment="1">
      <alignment horizontal="center"/>
    </xf>
    <xf numFmtId="0" fontId="55" fillId="0" borderId="0" xfId="0" applyFont="1" applyAlignment="1"/>
    <xf numFmtId="0" fontId="55" fillId="0" borderId="0" xfId="0" applyFont="1" applyAlignment="1">
      <alignment horizontal="left" vertical="top"/>
    </xf>
    <xf numFmtId="0" fontId="0" fillId="0" borderId="0" xfId="0" applyAlignment="1">
      <alignment horizontal="center"/>
    </xf>
    <xf numFmtId="0" fontId="0" fillId="0" borderId="0" xfId="0" applyAlignment="1">
      <alignment horizontal="left"/>
    </xf>
    <xf numFmtId="0" fontId="8" fillId="0" borderId="0" xfId="0" applyFont="1" applyAlignment="1">
      <alignment horizontal="center"/>
    </xf>
    <xf numFmtId="0" fontId="56" fillId="0" borderId="0" xfId="0" applyFont="1" applyAlignment="1">
      <alignment horizontal="right"/>
    </xf>
    <xf numFmtId="2" fontId="20" fillId="0" borderId="1" xfId="0" quotePrefix="1" applyNumberFormat="1" applyFont="1" applyFill="1" applyBorder="1" applyAlignment="1" applyProtection="1">
      <alignment horizontal="center" vertical="center"/>
      <protection hidden="1"/>
    </xf>
    <xf numFmtId="1" fontId="8" fillId="0" borderId="1" xfId="0" applyNumberFormat="1" applyFont="1" applyBorder="1" applyAlignment="1" applyProtection="1">
      <alignment horizontal="center"/>
      <protection hidden="1"/>
    </xf>
    <xf numFmtId="0" fontId="45" fillId="0" borderId="0" xfId="0" applyFont="1" applyAlignment="1" applyProtection="1">
      <alignment vertical="center"/>
      <protection hidden="1"/>
    </xf>
    <xf numFmtId="0" fontId="57" fillId="0" borderId="0" xfId="0" applyFont="1" applyAlignment="1" applyProtection="1">
      <alignment vertical="center"/>
      <protection hidden="1"/>
    </xf>
    <xf numFmtId="0" fontId="34" fillId="0" borderId="0" xfId="0" applyFont="1" applyAlignment="1" applyProtection="1">
      <alignment horizontal="center"/>
      <protection hidden="1"/>
    </xf>
    <xf numFmtId="0" fontId="34" fillId="0" borderId="0" xfId="0" applyFont="1" applyProtection="1">
      <protection hidden="1"/>
    </xf>
    <xf numFmtId="172" fontId="34" fillId="0" borderId="0" xfId="20" applyNumberFormat="1" applyFont="1" applyAlignment="1" applyProtection="1">
      <alignment horizontal="center"/>
      <protection hidden="1"/>
    </xf>
    <xf numFmtId="0" fontId="32" fillId="15" borderId="38" xfId="13" applyFont="1" applyFill="1" applyBorder="1" applyAlignment="1" applyProtection="1">
      <alignment horizontal="center" vertical="center" wrapText="1"/>
      <protection locked="0" hidden="1"/>
    </xf>
    <xf numFmtId="0" fontId="32" fillId="15" borderId="39" xfId="13" applyFont="1" applyFill="1" applyBorder="1" applyAlignment="1" applyProtection="1">
      <alignment horizontal="center" vertical="center" wrapText="1"/>
      <protection locked="0" hidden="1"/>
    </xf>
    <xf numFmtId="0" fontId="32" fillId="15" borderId="42" xfId="13" applyFont="1" applyFill="1" applyBorder="1" applyAlignment="1" applyProtection="1">
      <alignment horizontal="center" vertical="center" wrapText="1"/>
      <protection locked="0" hidden="1"/>
    </xf>
    <xf numFmtId="0" fontId="32" fillId="15" borderId="43" xfId="13" applyFont="1" applyFill="1" applyBorder="1" applyAlignment="1" applyProtection="1">
      <alignment horizontal="center" vertical="center" wrapText="1"/>
      <protection locked="0" hidden="1"/>
    </xf>
    <xf numFmtId="0" fontId="32" fillId="10" borderId="42" xfId="13" applyFont="1" applyFill="1" applyBorder="1" applyAlignment="1" applyProtection="1">
      <alignment horizontal="center" vertical="center" wrapText="1"/>
      <protection locked="0" hidden="1"/>
    </xf>
    <xf numFmtId="0" fontId="32" fillId="10" borderId="43" xfId="13" applyFont="1" applyFill="1" applyBorder="1" applyAlignment="1" applyProtection="1">
      <alignment horizontal="center" vertical="center" wrapText="1"/>
      <protection locked="0" hidden="1"/>
    </xf>
    <xf numFmtId="0" fontId="31" fillId="10" borderId="36" xfId="0" applyFont="1" applyFill="1" applyBorder="1" applyAlignment="1" applyProtection="1">
      <alignment horizontal="center" vertical="center"/>
      <protection hidden="1"/>
    </xf>
    <xf numFmtId="0" fontId="31" fillId="10" borderId="37" xfId="0" applyFont="1" applyFill="1" applyBorder="1" applyAlignment="1" applyProtection="1">
      <alignment horizontal="center" vertical="center"/>
      <protection hidden="1"/>
    </xf>
    <xf numFmtId="0" fontId="32" fillId="10" borderId="45" xfId="13" applyFont="1" applyFill="1" applyBorder="1" applyAlignment="1" applyProtection="1">
      <alignment horizontal="center" vertical="center"/>
      <protection locked="0" hidden="1"/>
    </xf>
    <xf numFmtId="0" fontId="32" fillId="10" borderId="46" xfId="13" applyFont="1" applyFill="1" applyBorder="1" applyAlignment="1" applyProtection="1">
      <alignment horizontal="center" vertical="center"/>
      <protection locked="0" hidden="1"/>
    </xf>
    <xf numFmtId="0" fontId="29" fillId="14" borderId="34" xfId="0" applyFont="1" applyFill="1" applyBorder="1" applyAlignment="1" applyProtection="1">
      <alignment horizontal="center" vertical="center" wrapText="1"/>
      <protection hidden="1"/>
    </xf>
    <xf numFmtId="0" fontId="29" fillId="14" borderId="35" xfId="0" applyFont="1" applyFill="1" applyBorder="1" applyAlignment="1" applyProtection="1">
      <alignment horizontal="center" vertical="center" wrapText="1"/>
      <protection hidden="1"/>
    </xf>
    <xf numFmtId="0" fontId="31" fillId="15" borderId="36" xfId="0" applyFont="1" applyFill="1" applyBorder="1" applyAlignment="1" applyProtection="1">
      <alignment horizontal="center" vertical="center"/>
      <protection hidden="1"/>
    </xf>
    <xf numFmtId="0" fontId="31" fillId="15" borderId="37" xfId="0" applyFont="1" applyFill="1" applyBorder="1" applyAlignment="1" applyProtection="1">
      <alignment horizontal="center" vertical="center"/>
      <protection hidden="1"/>
    </xf>
    <xf numFmtId="0" fontId="29" fillId="16" borderId="34" xfId="0" applyFont="1" applyFill="1" applyBorder="1" applyAlignment="1" applyProtection="1">
      <alignment horizontal="center" vertical="center" wrapText="1"/>
      <protection hidden="1"/>
    </xf>
    <xf numFmtId="0" fontId="29" fillId="16" borderId="35" xfId="0" applyFont="1" applyFill="1" applyBorder="1" applyAlignment="1" applyProtection="1">
      <alignment horizontal="center" vertical="center" wrapText="1"/>
      <protection hidden="1"/>
    </xf>
    <xf numFmtId="0" fontId="31" fillId="18" borderId="36" xfId="0" applyFont="1" applyFill="1" applyBorder="1" applyAlignment="1" applyProtection="1">
      <alignment horizontal="center" vertical="center"/>
      <protection hidden="1"/>
    </xf>
    <xf numFmtId="0" fontId="31" fillId="18" borderId="37" xfId="0" applyFont="1" applyFill="1" applyBorder="1" applyAlignment="1" applyProtection="1">
      <alignment horizontal="center" vertical="center"/>
      <protection hidden="1"/>
    </xf>
    <xf numFmtId="0" fontId="32" fillId="18" borderId="38" xfId="13" applyFont="1" applyFill="1" applyBorder="1" applyAlignment="1" applyProtection="1">
      <alignment horizontal="center" vertical="center" wrapText="1"/>
      <protection locked="0" hidden="1"/>
    </xf>
    <xf numFmtId="0" fontId="32" fillId="18" borderId="39" xfId="13" applyFont="1" applyFill="1" applyBorder="1" applyAlignment="1" applyProtection="1">
      <alignment horizontal="center" vertical="center" wrapText="1"/>
      <protection locked="0" hidden="1"/>
    </xf>
    <xf numFmtId="0" fontId="32" fillId="18" borderId="42" xfId="13" applyFont="1" applyFill="1" applyBorder="1" applyAlignment="1" applyProtection="1">
      <alignment horizontal="center" vertical="center" wrapText="1"/>
      <protection locked="0" hidden="1"/>
    </xf>
    <xf numFmtId="0" fontId="32" fillId="18" borderId="43" xfId="13" applyFont="1" applyFill="1" applyBorder="1" applyAlignment="1" applyProtection="1">
      <alignment horizontal="center" vertical="center" wrapText="1"/>
      <protection locked="0" hidden="1"/>
    </xf>
    <xf numFmtId="0" fontId="32" fillId="18" borderId="45" xfId="13" applyFont="1" applyFill="1" applyBorder="1" applyAlignment="1" applyProtection="1">
      <alignment horizontal="center" vertical="center" wrapText="1"/>
      <protection locked="0" hidden="1"/>
    </xf>
    <xf numFmtId="0" fontId="32" fillId="18" borderId="46" xfId="13" applyFont="1" applyFill="1" applyBorder="1" applyAlignment="1" applyProtection="1">
      <alignment horizontal="center" vertical="center" wrapText="1"/>
      <protection locked="0" hidden="1"/>
    </xf>
    <xf numFmtId="0" fontId="32" fillId="15" borderId="45" xfId="13" applyFont="1" applyFill="1" applyBorder="1" applyAlignment="1" applyProtection="1">
      <alignment horizontal="center" vertical="center"/>
      <protection locked="0" hidden="1"/>
    </xf>
    <xf numFmtId="0" fontId="32" fillId="15" borderId="46" xfId="13" applyFont="1" applyFill="1" applyBorder="1" applyAlignment="1" applyProtection="1">
      <alignment horizontal="center" vertical="center"/>
      <protection locked="0" hidden="1"/>
    </xf>
    <xf numFmtId="0" fontId="32" fillId="11" borderId="42" xfId="13" applyFont="1" applyFill="1" applyBorder="1" applyAlignment="1" applyProtection="1">
      <alignment horizontal="center" vertical="center" wrapText="1"/>
      <protection locked="0" hidden="1"/>
    </xf>
    <xf numFmtId="0" fontId="32" fillId="11" borderId="43" xfId="13" applyFont="1" applyFill="1" applyBorder="1" applyAlignment="1" applyProtection="1">
      <alignment horizontal="center" vertical="center" wrapText="1"/>
      <protection locked="0" hidden="1"/>
    </xf>
    <xf numFmtId="0" fontId="19" fillId="4" borderId="0" xfId="0" applyFont="1" applyFill="1" applyAlignment="1" applyProtection="1">
      <alignment vertical="center" wrapText="1"/>
      <protection hidden="1"/>
    </xf>
    <xf numFmtId="0" fontId="29" fillId="8" borderId="34" xfId="0" applyFont="1" applyFill="1" applyBorder="1" applyAlignment="1" applyProtection="1">
      <alignment horizontal="center" vertical="center" wrapText="1"/>
      <protection hidden="1"/>
    </xf>
    <xf numFmtId="0" fontId="29" fillId="8" borderId="35" xfId="0" applyFont="1" applyFill="1" applyBorder="1" applyAlignment="1" applyProtection="1">
      <alignment horizontal="center" vertical="center" wrapText="1"/>
      <protection hidden="1"/>
    </xf>
    <xf numFmtId="0" fontId="31" fillId="11" borderId="36" xfId="0" applyFont="1" applyFill="1" applyBorder="1" applyAlignment="1" applyProtection="1">
      <alignment horizontal="center" vertical="center"/>
      <protection hidden="1"/>
    </xf>
    <xf numFmtId="0" fontId="31" fillId="11" borderId="37" xfId="0" applyFont="1" applyFill="1" applyBorder="1" applyAlignment="1" applyProtection="1">
      <alignment horizontal="center" vertical="center"/>
      <protection hidden="1"/>
    </xf>
    <xf numFmtId="0" fontId="32" fillId="11" borderId="38" xfId="13" applyFont="1" applyFill="1" applyBorder="1" applyAlignment="1" applyProtection="1">
      <alignment horizontal="center" vertical="center" wrapText="1"/>
      <protection locked="0" hidden="1"/>
    </xf>
    <xf numFmtId="0" fontId="32" fillId="11" borderId="39" xfId="13" applyFont="1" applyFill="1" applyBorder="1" applyAlignment="1" applyProtection="1">
      <alignment horizontal="center" vertical="center" wrapText="1"/>
      <protection locked="0" hidden="1"/>
    </xf>
    <xf numFmtId="0" fontId="32" fillId="11" borderId="45" xfId="13" applyFont="1" applyFill="1" applyBorder="1" applyAlignment="1" applyProtection="1">
      <alignment horizontal="center" vertical="center" wrapText="1"/>
      <protection locked="0" hidden="1"/>
    </xf>
    <xf numFmtId="0" fontId="32" fillId="11" borderId="46" xfId="13" applyFont="1" applyFill="1" applyBorder="1" applyAlignment="1" applyProtection="1">
      <alignment horizontal="center" vertical="center" wrapText="1"/>
      <protection locked="0" hidden="1"/>
    </xf>
    <xf numFmtId="0" fontId="29" fillId="12" borderId="34" xfId="0" applyFont="1" applyFill="1" applyBorder="1" applyAlignment="1" applyProtection="1">
      <alignment horizontal="center" vertical="center" wrapText="1"/>
      <protection hidden="1"/>
    </xf>
    <xf numFmtId="0" fontId="29" fillId="12" borderId="35" xfId="0" applyFont="1" applyFill="1" applyBorder="1" applyAlignment="1" applyProtection="1">
      <alignment horizontal="center" vertical="center" wrapText="1"/>
      <protection hidden="1"/>
    </xf>
    <xf numFmtId="0" fontId="32" fillId="10" borderId="38" xfId="13" applyFont="1" applyFill="1" applyBorder="1" applyAlignment="1" applyProtection="1">
      <alignment horizontal="center" vertical="center" wrapText="1"/>
      <protection locked="0" hidden="1"/>
    </xf>
    <xf numFmtId="0" fontId="32" fillId="10" borderId="39" xfId="13" applyFont="1" applyFill="1" applyBorder="1" applyAlignment="1" applyProtection="1">
      <alignment horizontal="center" vertical="center" wrapText="1"/>
      <protection locked="0" hidden="1"/>
    </xf>
    <xf numFmtId="0" fontId="26" fillId="0" borderId="0" xfId="0" applyFont="1" applyAlignment="1">
      <alignment horizontal="center" vertical="top" wrapText="1"/>
    </xf>
    <xf numFmtId="3" fontId="13" fillId="0" borderId="0" xfId="0" applyNumberFormat="1" applyFont="1" applyAlignment="1">
      <alignment horizontal="center" vertical="center" wrapText="1"/>
    </xf>
    <xf numFmtId="3" fontId="13" fillId="0" borderId="34" xfId="0" applyNumberFormat="1" applyFont="1" applyBorder="1" applyAlignment="1">
      <alignment horizontal="center" vertical="center" wrapText="1"/>
    </xf>
    <xf numFmtId="3" fontId="13" fillId="0" borderId="35" xfId="0" applyNumberFormat="1" applyFont="1" applyBorder="1" applyAlignment="1">
      <alignment horizontal="center" vertical="center" wrapText="1"/>
    </xf>
    <xf numFmtId="0" fontId="54" fillId="0" borderId="0" xfId="0" applyFont="1" applyBorder="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horizontal="left" vertical="top" wrapText="1"/>
    </xf>
    <xf numFmtId="0" fontId="25" fillId="0" borderId="17" xfId="0" applyFont="1" applyBorder="1" applyAlignment="1">
      <alignment horizontal="center"/>
    </xf>
    <xf numFmtId="0" fontId="25" fillId="0" borderId="18" xfId="0" applyFont="1" applyBorder="1" applyAlignment="1">
      <alignment horizontal="center"/>
    </xf>
    <xf numFmtId="0" fontId="27" fillId="0" borderId="0" xfId="0" applyFont="1" applyAlignment="1">
      <alignment horizontal="left" wrapText="1"/>
    </xf>
    <xf numFmtId="0" fontId="26" fillId="0" borderId="8" xfId="0" applyFont="1" applyBorder="1" applyAlignment="1">
      <alignment horizontal="center" vertical="top" wrapText="1"/>
    </xf>
    <xf numFmtId="0" fontId="26" fillId="0" borderId="9" xfId="0" applyFont="1" applyBorder="1" applyAlignment="1">
      <alignment horizontal="center" vertical="top" wrapText="1"/>
    </xf>
    <xf numFmtId="0" fontId="26" fillId="0" borderId="10" xfId="0" applyFont="1" applyBorder="1" applyAlignment="1">
      <alignment horizontal="center" vertical="top" wrapText="1"/>
    </xf>
    <xf numFmtId="0" fontId="8" fillId="4" borderId="9" xfId="0" applyFont="1" applyFill="1" applyBorder="1" applyAlignment="1" applyProtection="1">
      <alignment horizontal="left" vertical="center"/>
      <protection hidden="1"/>
    </xf>
    <xf numFmtId="0" fontId="8" fillId="4" borderId="0" xfId="0" applyFont="1" applyFill="1" applyBorder="1" applyAlignment="1" applyProtection="1">
      <alignment horizontal="left" vertical="center"/>
      <protection hidden="1"/>
    </xf>
    <xf numFmtId="4" fontId="8" fillId="4" borderId="0" xfId="0" applyNumberFormat="1" applyFont="1" applyFill="1" applyBorder="1" applyAlignment="1" applyProtection="1">
      <alignment horizontal="left" vertical="center"/>
      <protection hidden="1"/>
    </xf>
    <xf numFmtId="4" fontId="8" fillId="4" borderId="16" xfId="0" applyNumberFormat="1" applyFont="1" applyFill="1" applyBorder="1" applyAlignment="1" applyProtection="1">
      <alignment horizontal="left" vertical="center"/>
      <protection hidden="1"/>
    </xf>
    <xf numFmtId="0" fontId="13" fillId="6" borderId="33" xfId="0" applyFont="1" applyFill="1" applyBorder="1" applyAlignment="1" applyProtection="1">
      <alignment horizontal="left" vertical="center"/>
      <protection hidden="1"/>
    </xf>
    <xf numFmtId="0" fontId="13" fillId="6" borderId="19" xfId="0" applyFont="1" applyFill="1" applyBorder="1" applyAlignment="1" applyProtection="1">
      <alignment horizontal="left" vertical="center"/>
      <protection hidden="1"/>
    </xf>
    <xf numFmtId="0" fontId="8" fillId="4" borderId="16" xfId="0" applyFont="1" applyFill="1" applyBorder="1" applyAlignment="1" applyProtection="1">
      <alignment horizontal="left" vertical="center"/>
      <protection hidden="1"/>
    </xf>
    <xf numFmtId="0" fontId="8" fillId="4" borderId="0" xfId="0" applyFont="1" applyFill="1" applyAlignment="1" applyProtection="1">
      <alignment horizontal="left" vertical="top" wrapText="1"/>
      <protection hidden="1"/>
    </xf>
    <xf numFmtId="0" fontId="8" fillId="4" borderId="33" xfId="0" applyFont="1" applyFill="1" applyBorder="1" applyAlignment="1" applyProtection="1">
      <alignment horizontal="center"/>
      <protection hidden="1"/>
    </xf>
    <xf numFmtId="39" fontId="8" fillId="4" borderId="0" xfId="0" applyNumberFormat="1" applyFont="1" applyFill="1" applyBorder="1" applyAlignment="1" applyProtection="1">
      <alignment horizontal="left" vertical="center"/>
      <protection hidden="1"/>
    </xf>
    <xf numFmtId="39" fontId="8" fillId="4" borderId="16" xfId="0" applyNumberFormat="1" applyFont="1" applyFill="1" applyBorder="1" applyAlignment="1" applyProtection="1">
      <alignment horizontal="left" vertical="center"/>
      <protection hidden="1"/>
    </xf>
    <xf numFmtId="0" fontId="8" fillId="4" borderId="10" xfId="0" applyFont="1" applyFill="1" applyBorder="1" applyAlignment="1" applyProtection="1">
      <alignment horizontal="left" vertical="center"/>
      <protection hidden="1"/>
    </xf>
    <xf numFmtId="0" fontId="8" fillId="4" borderId="2" xfId="0" applyFont="1" applyFill="1" applyBorder="1" applyAlignment="1" applyProtection="1">
      <alignment horizontal="left" vertical="center"/>
      <protection hidden="1"/>
    </xf>
    <xf numFmtId="39" fontId="8" fillId="4" borderId="2" xfId="0" applyNumberFormat="1" applyFont="1" applyFill="1" applyBorder="1" applyAlignment="1" applyProtection="1">
      <alignment horizontal="left" vertical="center" wrapText="1"/>
      <protection hidden="1"/>
    </xf>
    <xf numFmtId="39" fontId="8" fillId="4" borderId="20" xfId="0" applyNumberFormat="1" applyFont="1" applyFill="1" applyBorder="1" applyAlignment="1" applyProtection="1">
      <alignment horizontal="left" vertical="center" wrapText="1"/>
      <protection hidden="1"/>
    </xf>
    <xf numFmtId="0" fontId="13" fillId="6" borderId="17" xfId="0" applyFont="1" applyFill="1" applyBorder="1" applyAlignment="1" applyProtection="1">
      <alignment horizontal="right" vertical="center" indent="2"/>
      <protection hidden="1"/>
    </xf>
    <xf numFmtId="0" fontId="13" fillId="6" borderId="47" xfId="0" applyFont="1" applyFill="1" applyBorder="1" applyAlignment="1" applyProtection="1">
      <alignment horizontal="right" vertical="center" indent="2"/>
      <protection hidden="1"/>
    </xf>
    <xf numFmtId="0" fontId="13" fillId="6" borderId="18" xfId="0" applyFont="1" applyFill="1" applyBorder="1" applyAlignment="1" applyProtection="1">
      <alignment horizontal="right" vertical="center" indent="2"/>
      <protection hidden="1"/>
    </xf>
    <xf numFmtId="0" fontId="8" fillId="4" borderId="0" xfId="0" applyFont="1" applyFill="1" applyAlignment="1" applyProtection="1">
      <alignment wrapText="1"/>
      <protection hidden="1"/>
    </xf>
    <xf numFmtId="0" fontId="17" fillId="0" borderId="0" xfId="0" applyFont="1" applyAlignment="1" applyProtection="1">
      <alignment horizontal="center" vertical="center"/>
      <protection hidden="1"/>
    </xf>
    <xf numFmtId="39" fontId="8" fillId="0" borderId="2" xfId="0" applyNumberFormat="1" applyFont="1" applyBorder="1" applyAlignment="1" applyProtection="1">
      <protection hidden="1"/>
    </xf>
    <xf numFmtId="39" fontId="8" fillId="0" borderId="20" xfId="0" applyNumberFormat="1" applyFont="1" applyBorder="1" applyAlignment="1" applyProtection="1">
      <protection hidden="1"/>
    </xf>
    <xf numFmtId="0" fontId="13" fillId="0" borderId="1" xfId="0" applyFont="1" applyFill="1" applyBorder="1" applyAlignment="1" applyProtection="1">
      <alignment vertical="center"/>
      <protection hidden="1"/>
    </xf>
    <xf numFmtId="0" fontId="13" fillId="6" borderId="1" xfId="0" applyFont="1" applyFill="1" applyBorder="1" applyAlignment="1" applyProtection="1">
      <alignment horizontal="right" indent="2"/>
      <protection hidden="1"/>
    </xf>
    <xf numFmtId="0" fontId="17" fillId="4" borderId="0" xfId="0" applyFont="1" applyFill="1" applyAlignment="1" applyProtection="1">
      <alignment horizontal="center" vertical="center"/>
      <protection hidden="1"/>
    </xf>
    <xf numFmtId="39" fontId="8" fillId="4" borderId="2" xfId="0" applyNumberFormat="1" applyFont="1" applyFill="1" applyBorder="1" applyAlignment="1" applyProtection="1">
      <alignment vertical="center" wrapText="1"/>
      <protection hidden="1"/>
    </xf>
    <xf numFmtId="39" fontId="8" fillId="4" borderId="20" xfId="0" applyNumberFormat="1" applyFont="1" applyFill="1" applyBorder="1" applyAlignment="1" applyProtection="1">
      <alignment vertical="center" wrapText="1"/>
      <protection hidden="1"/>
    </xf>
    <xf numFmtId="0" fontId="13" fillId="0" borderId="17" xfId="0" applyFont="1" applyFill="1" applyBorder="1" applyAlignment="1" applyProtection="1">
      <alignment vertical="center"/>
      <protection hidden="1"/>
    </xf>
    <xf numFmtId="0" fontId="13" fillId="0" borderId="47" xfId="0" applyFont="1" applyFill="1" applyBorder="1" applyAlignment="1" applyProtection="1">
      <alignment vertical="center"/>
      <protection hidden="1"/>
    </xf>
    <xf numFmtId="0" fontId="13" fillId="0" borderId="18" xfId="0" applyFont="1" applyFill="1" applyBorder="1" applyAlignment="1" applyProtection="1">
      <alignment vertical="center"/>
      <protection hidden="1"/>
    </xf>
    <xf numFmtId="0" fontId="8" fillId="4" borderId="0" xfId="0" applyFont="1" applyFill="1" applyAlignment="1" applyProtection="1">
      <alignment horizontal="left" wrapText="1"/>
      <protection hidden="1"/>
    </xf>
    <xf numFmtId="0" fontId="13" fillId="6" borderId="33" xfId="0" applyFont="1" applyFill="1" applyBorder="1" applyAlignment="1" applyProtection="1">
      <alignment horizontal="left"/>
      <protection hidden="1"/>
    </xf>
    <xf numFmtId="0" fontId="13" fillId="6" borderId="19" xfId="0" applyFont="1" applyFill="1" applyBorder="1" applyAlignment="1" applyProtection="1">
      <alignment horizontal="left"/>
      <protection hidden="1"/>
    </xf>
    <xf numFmtId="18" fontId="8" fillId="4" borderId="0" xfId="0" applyNumberFormat="1" applyFont="1" applyFill="1" applyBorder="1" applyAlignment="1" applyProtection="1">
      <alignment horizontal="left" vertical="center"/>
      <protection hidden="1"/>
    </xf>
    <xf numFmtId="18" fontId="8" fillId="4" borderId="16" xfId="0" applyNumberFormat="1" applyFont="1" applyFill="1" applyBorder="1" applyAlignment="1" applyProtection="1">
      <alignment horizontal="left" vertical="center"/>
      <protection hidden="1"/>
    </xf>
    <xf numFmtId="0" fontId="13" fillId="6" borderId="1" xfId="0" applyFont="1" applyFill="1" applyBorder="1" applyAlignment="1" applyProtection="1">
      <alignment horizontal="right" vertical="center" indent="2"/>
      <protection hidden="1"/>
    </xf>
    <xf numFmtId="39" fontId="8" fillId="4" borderId="2" xfId="0" applyNumberFormat="1" applyFont="1" applyFill="1" applyBorder="1" applyAlignment="1" applyProtection="1">
      <alignment horizontal="left" vertical="center"/>
      <protection hidden="1"/>
    </xf>
    <xf numFmtId="39" fontId="8" fillId="4" borderId="20" xfId="0" applyNumberFormat="1" applyFont="1" applyFill="1" applyBorder="1" applyAlignment="1" applyProtection="1">
      <alignment horizontal="left" vertical="center"/>
      <protection hidden="1"/>
    </xf>
    <xf numFmtId="39" fontId="8" fillId="0" borderId="2" xfId="0" applyNumberFormat="1" applyFont="1" applyBorder="1" applyAlignment="1" applyProtection="1">
      <alignment horizontal="left"/>
      <protection hidden="1"/>
    </xf>
    <xf numFmtId="39" fontId="8" fillId="0" borderId="20" xfId="0" applyNumberFormat="1" applyFont="1" applyBorder="1" applyAlignment="1" applyProtection="1">
      <alignment horizontal="left"/>
      <protection hidden="1"/>
    </xf>
    <xf numFmtId="0" fontId="13" fillId="6" borderId="17" xfId="0" applyFont="1" applyFill="1" applyBorder="1" applyAlignment="1" applyProtection="1">
      <alignment horizontal="right" indent="2"/>
      <protection hidden="1"/>
    </xf>
    <xf numFmtId="0" fontId="13" fillId="6" borderId="47" xfId="0" applyFont="1" applyFill="1" applyBorder="1" applyAlignment="1" applyProtection="1">
      <alignment horizontal="right" indent="2"/>
      <protection hidden="1"/>
    </xf>
    <xf numFmtId="0" fontId="13" fillId="6" borderId="18" xfId="0" applyFont="1" applyFill="1" applyBorder="1" applyAlignment="1" applyProtection="1">
      <alignment horizontal="right" indent="2"/>
      <protection hidden="1"/>
    </xf>
    <xf numFmtId="39" fontId="8" fillId="4" borderId="2" xfId="0" applyNumberFormat="1" applyFont="1" applyFill="1" applyBorder="1" applyAlignment="1" applyProtection="1">
      <alignment horizontal="left" vertical="top" wrapText="1"/>
      <protection hidden="1"/>
    </xf>
    <xf numFmtId="39" fontId="8" fillId="4" borderId="20" xfId="0" applyNumberFormat="1" applyFont="1" applyFill="1" applyBorder="1" applyAlignment="1" applyProtection="1">
      <alignment horizontal="left" vertical="top" wrapText="1"/>
      <protection hidden="1"/>
    </xf>
    <xf numFmtId="39" fontId="8" fillId="4" borderId="2" xfId="0" applyNumberFormat="1" applyFont="1" applyFill="1" applyBorder="1" applyAlignment="1" applyProtection="1">
      <alignment horizontal="left"/>
      <protection hidden="1"/>
    </xf>
    <xf numFmtId="39" fontId="8" fillId="4" borderId="20" xfId="0" applyNumberFormat="1" applyFont="1" applyFill="1" applyBorder="1" applyAlignment="1" applyProtection="1">
      <alignment horizontal="left"/>
      <protection hidden="1"/>
    </xf>
    <xf numFmtId="0" fontId="8" fillId="4" borderId="10" xfId="0" applyFont="1" applyFill="1" applyBorder="1" applyAlignment="1" applyProtection="1">
      <alignment horizontal="left"/>
      <protection hidden="1"/>
    </xf>
    <xf numFmtId="0" fontId="8" fillId="4" borderId="2" xfId="0" applyFont="1" applyFill="1" applyBorder="1" applyAlignment="1" applyProtection="1">
      <alignment horizontal="left"/>
      <protection hidden="1"/>
    </xf>
    <xf numFmtId="0" fontId="8" fillId="4" borderId="9" xfId="0" applyFont="1" applyFill="1" applyBorder="1" applyAlignment="1" applyProtection="1">
      <alignment horizontal="left"/>
      <protection hidden="1"/>
    </xf>
    <xf numFmtId="0" fontId="8" fillId="4" borderId="0" xfId="0" applyFont="1" applyFill="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2" xfId="0" applyFont="1" applyBorder="1" applyAlignment="1" applyProtection="1">
      <alignment horizontal="left"/>
      <protection hidden="1"/>
    </xf>
    <xf numFmtId="0" fontId="8" fillId="0" borderId="9"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4" borderId="16" xfId="0" applyFont="1" applyFill="1" applyBorder="1" applyAlignment="1" applyProtection="1">
      <alignment horizontal="left"/>
      <protection hidden="1"/>
    </xf>
    <xf numFmtId="4" fontId="8" fillId="0" borderId="0" xfId="0" applyNumberFormat="1" applyFont="1" applyBorder="1" applyAlignment="1" applyProtection="1">
      <alignment horizontal="left"/>
      <protection hidden="1"/>
    </xf>
    <xf numFmtId="4" fontId="8" fillId="0" borderId="16" xfId="0" applyNumberFormat="1" applyFont="1" applyBorder="1" applyAlignment="1" applyProtection="1">
      <alignment horizontal="left"/>
      <protection hidden="1"/>
    </xf>
    <xf numFmtId="4" fontId="8" fillId="4" borderId="0" xfId="0" applyNumberFormat="1" applyFont="1" applyFill="1" applyBorder="1" applyAlignment="1" applyProtection="1">
      <alignment horizontal="left"/>
      <protection hidden="1"/>
    </xf>
    <xf numFmtId="4" fontId="8" fillId="4" borderId="16" xfId="0" applyNumberFormat="1" applyFont="1" applyFill="1" applyBorder="1" applyAlignment="1" applyProtection="1">
      <alignment horizontal="left"/>
      <protection hidden="1"/>
    </xf>
    <xf numFmtId="39" fontId="8" fillId="0" borderId="0" xfId="0" applyNumberFormat="1" applyFont="1" applyBorder="1" applyAlignment="1" applyProtection="1">
      <alignment horizontal="left"/>
      <protection hidden="1"/>
    </xf>
    <xf numFmtId="39" fontId="8" fillId="0" borderId="16" xfId="0" applyNumberFormat="1" applyFont="1" applyBorder="1" applyAlignment="1" applyProtection="1">
      <alignment horizontal="left"/>
      <protection hidden="1"/>
    </xf>
  </cellXfs>
  <cellStyles count="26">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5" xfId="7" xr:uid="{00000000-0005-0000-0000-000006000000}"/>
    <cellStyle name="Currency" xfId="8" builtinId="4"/>
    <cellStyle name="Excel Built-in Comma" xfId="9" xr:uid="{00000000-0005-0000-0000-000008000000}"/>
    <cellStyle name="Excel Built-in Normal" xfId="10" xr:uid="{00000000-0005-0000-0000-000009000000}"/>
    <cellStyle name="Excel Built-in Percent" xfId="11" xr:uid="{00000000-0005-0000-0000-00000A000000}"/>
    <cellStyle name="Grey" xfId="12" xr:uid="{00000000-0005-0000-0000-00000B000000}"/>
    <cellStyle name="Hyperlink" xfId="13" builtinId="8"/>
    <cellStyle name="Input [yellow]" xfId="14" xr:uid="{00000000-0005-0000-0000-00000D000000}"/>
    <cellStyle name="Normal" xfId="0" builtinId="0"/>
    <cellStyle name="Normal - Style1" xfId="15" xr:uid="{00000000-0005-0000-0000-00000F000000}"/>
    <cellStyle name="Normal 2" xfId="16" xr:uid="{00000000-0005-0000-0000-000010000000}"/>
    <cellStyle name="Normal 2 2" xfId="17" xr:uid="{00000000-0005-0000-0000-000011000000}"/>
    <cellStyle name="Normal 3" xfId="18" xr:uid="{00000000-0005-0000-0000-000012000000}"/>
    <cellStyle name="Normal 4" xfId="19" xr:uid="{00000000-0005-0000-0000-000013000000}"/>
    <cellStyle name="Percent" xfId="20" builtinId="5"/>
    <cellStyle name="Percent [2]" xfId="21" xr:uid="{00000000-0005-0000-0000-000015000000}"/>
    <cellStyle name="Percent 2" xfId="22" xr:uid="{00000000-0005-0000-0000-000016000000}"/>
    <cellStyle name="Percent 2 2" xfId="23" xr:uid="{00000000-0005-0000-0000-000017000000}"/>
    <cellStyle name="Percent 3" xfId="24" xr:uid="{00000000-0005-0000-0000-000018000000}"/>
    <cellStyle name="Percent 4" xfId="25" xr:uid="{00000000-0005-0000-0000-000019000000}"/>
  </cellStyles>
  <dxfs count="0"/>
  <tableStyles count="0" defaultTableStyle="TableStyleMedium2" defaultPivotStyle="PivotStyleLight16"/>
  <colors>
    <mruColors>
      <color rgb="FFF18061"/>
      <color rgb="FFA73E3B"/>
      <color rgb="FF94DC52"/>
      <color rgb="FFDFA0EA"/>
      <color rgb="FF947DBD"/>
      <color rgb="FF8D42C6"/>
      <color rgb="FFD268C5"/>
      <color rgb="FF74BED2"/>
      <color rgb="FF389E8F"/>
      <color rgb="FF88D8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3</xdr:row>
      <xdr:rowOff>0</xdr:rowOff>
    </xdr:from>
    <xdr:to>
      <xdr:col>1</xdr:col>
      <xdr:colOff>619125</xdr:colOff>
      <xdr:row>5</xdr:row>
      <xdr:rowOff>123825</xdr:rowOff>
    </xdr:to>
    <xdr:pic>
      <xdr:nvPicPr>
        <xdr:cNvPr id="474567" name="Picture 1">
          <a:extLst>
            <a:ext uri="{FF2B5EF4-FFF2-40B4-BE49-F238E27FC236}">
              <a16:creationId xmlns:a16="http://schemas.microsoft.com/office/drawing/2014/main" id="{00000000-0008-0000-0000-0000C7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847725"/>
          <a:ext cx="0"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xdr:row>
      <xdr:rowOff>0</xdr:rowOff>
    </xdr:from>
    <xdr:to>
      <xdr:col>1</xdr:col>
      <xdr:colOff>1047750</xdr:colOff>
      <xdr:row>5</xdr:row>
      <xdr:rowOff>171450</xdr:rowOff>
    </xdr:to>
    <xdr:pic>
      <xdr:nvPicPr>
        <xdr:cNvPr id="474568" name="Picture 1">
          <a:extLst>
            <a:ext uri="{FF2B5EF4-FFF2-40B4-BE49-F238E27FC236}">
              <a16:creationId xmlns:a16="http://schemas.microsoft.com/office/drawing/2014/main" id="{00000000-0008-0000-0000-0000C8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847725"/>
          <a:ext cx="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xdr:row>
      <xdr:rowOff>0</xdr:rowOff>
    </xdr:from>
    <xdr:to>
      <xdr:col>1</xdr:col>
      <xdr:colOff>619125</xdr:colOff>
      <xdr:row>5</xdr:row>
      <xdr:rowOff>123825</xdr:rowOff>
    </xdr:to>
    <xdr:pic>
      <xdr:nvPicPr>
        <xdr:cNvPr id="474569" name="Picture 1">
          <a:extLst>
            <a:ext uri="{FF2B5EF4-FFF2-40B4-BE49-F238E27FC236}">
              <a16:creationId xmlns:a16="http://schemas.microsoft.com/office/drawing/2014/main" id="{00000000-0008-0000-0000-0000C9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847725"/>
          <a:ext cx="0"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xdr:row>
      <xdr:rowOff>0</xdr:rowOff>
    </xdr:from>
    <xdr:to>
      <xdr:col>1</xdr:col>
      <xdr:colOff>1047750</xdr:colOff>
      <xdr:row>5</xdr:row>
      <xdr:rowOff>171450</xdr:rowOff>
    </xdr:to>
    <xdr:pic>
      <xdr:nvPicPr>
        <xdr:cNvPr id="474570" name="Picture 1">
          <a:extLst>
            <a:ext uri="{FF2B5EF4-FFF2-40B4-BE49-F238E27FC236}">
              <a16:creationId xmlns:a16="http://schemas.microsoft.com/office/drawing/2014/main" id="{00000000-0008-0000-0000-0000CA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847725"/>
          <a:ext cx="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xdr:row>
      <xdr:rowOff>142875</xdr:rowOff>
    </xdr:from>
    <xdr:to>
      <xdr:col>1</xdr:col>
      <xdr:colOff>619125</xdr:colOff>
      <xdr:row>6</xdr:row>
      <xdr:rowOff>276807</xdr:rowOff>
    </xdr:to>
    <xdr:pic>
      <xdr:nvPicPr>
        <xdr:cNvPr id="474571" name="Picture 1">
          <a:extLst>
            <a:ext uri="{FF2B5EF4-FFF2-40B4-BE49-F238E27FC236}">
              <a16:creationId xmlns:a16="http://schemas.microsoft.com/office/drawing/2014/main" id="{00000000-0008-0000-0000-0000CB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971550"/>
          <a:ext cx="0"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xdr:row>
      <xdr:rowOff>47625</xdr:rowOff>
    </xdr:from>
    <xdr:to>
      <xdr:col>1</xdr:col>
      <xdr:colOff>1047750</xdr:colOff>
      <xdr:row>5</xdr:row>
      <xdr:rowOff>219075</xdr:rowOff>
    </xdr:to>
    <xdr:pic>
      <xdr:nvPicPr>
        <xdr:cNvPr id="474572" name="Picture 1">
          <a:extLst>
            <a:ext uri="{FF2B5EF4-FFF2-40B4-BE49-F238E27FC236}">
              <a16:creationId xmlns:a16="http://schemas.microsoft.com/office/drawing/2014/main" id="{00000000-0008-0000-0000-0000CC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895350"/>
          <a:ext cx="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73" name="Picture 1">
          <a:extLst>
            <a:ext uri="{FF2B5EF4-FFF2-40B4-BE49-F238E27FC236}">
              <a16:creationId xmlns:a16="http://schemas.microsoft.com/office/drawing/2014/main" id="{00000000-0008-0000-0000-0000CD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74" name="Picture 1">
          <a:extLst>
            <a:ext uri="{FF2B5EF4-FFF2-40B4-BE49-F238E27FC236}">
              <a16:creationId xmlns:a16="http://schemas.microsoft.com/office/drawing/2014/main" id="{00000000-0008-0000-0000-0000CE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75" name="Picture 1">
          <a:extLst>
            <a:ext uri="{FF2B5EF4-FFF2-40B4-BE49-F238E27FC236}">
              <a16:creationId xmlns:a16="http://schemas.microsoft.com/office/drawing/2014/main" id="{00000000-0008-0000-0000-0000CF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76" name="Picture 1">
          <a:extLst>
            <a:ext uri="{FF2B5EF4-FFF2-40B4-BE49-F238E27FC236}">
              <a16:creationId xmlns:a16="http://schemas.microsoft.com/office/drawing/2014/main" id="{00000000-0008-0000-0000-0000D0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77" name="Picture 1">
          <a:extLst>
            <a:ext uri="{FF2B5EF4-FFF2-40B4-BE49-F238E27FC236}">
              <a16:creationId xmlns:a16="http://schemas.microsoft.com/office/drawing/2014/main" id="{00000000-0008-0000-0000-0000D1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78" name="Picture 1">
          <a:extLst>
            <a:ext uri="{FF2B5EF4-FFF2-40B4-BE49-F238E27FC236}">
              <a16:creationId xmlns:a16="http://schemas.microsoft.com/office/drawing/2014/main" id="{00000000-0008-0000-0000-0000D2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79" name="Picture 1">
          <a:extLst>
            <a:ext uri="{FF2B5EF4-FFF2-40B4-BE49-F238E27FC236}">
              <a16:creationId xmlns:a16="http://schemas.microsoft.com/office/drawing/2014/main" id="{00000000-0008-0000-0000-0000D3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80" name="Picture 1">
          <a:extLst>
            <a:ext uri="{FF2B5EF4-FFF2-40B4-BE49-F238E27FC236}">
              <a16:creationId xmlns:a16="http://schemas.microsoft.com/office/drawing/2014/main" id="{00000000-0008-0000-0000-0000D4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81" name="Picture 1">
          <a:extLst>
            <a:ext uri="{FF2B5EF4-FFF2-40B4-BE49-F238E27FC236}">
              <a16:creationId xmlns:a16="http://schemas.microsoft.com/office/drawing/2014/main" id="{00000000-0008-0000-0000-0000D5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82" name="Picture 1">
          <a:extLst>
            <a:ext uri="{FF2B5EF4-FFF2-40B4-BE49-F238E27FC236}">
              <a16:creationId xmlns:a16="http://schemas.microsoft.com/office/drawing/2014/main" id="{00000000-0008-0000-0000-0000D6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83" name="Picture 1">
          <a:extLst>
            <a:ext uri="{FF2B5EF4-FFF2-40B4-BE49-F238E27FC236}">
              <a16:creationId xmlns:a16="http://schemas.microsoft.com/office/drawing/2014/main" id="{00000000-0008-0000-0000-0000D7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84" name="Picture 1">
          <a:extLst>
            <a:ext uri="{FF2B5EF4-FFF2-40B4-BE49-F238E27FC236}">
              <a16:creationId xmlns:a16="http://schemas.microsoft.com/office/drawing/2014/main" id="{00000000-0008-0000-0000-0000D8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85" name="Picture 1">
          <a:extLst>
            <a:ext uri="{FF2B5EF4-FFF2-40B4-BE49-F238E27FC236}">
              <a16:creationId xmlns:a16="http://schemas.microsoft.com/office/drawing/2014/main" id="{00000000-0008-0000-0000-0000D9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86" name="Picture 1">
          <a:extLst>
            <a:ext uri="{FF2B5EF4-FFF2-40B4-BE49-F238E27FC236}">
              <a16:creationId xmlns:a16="http://schemas.microsoft.com/office/drawing/2014/main" id="{00000000-0008-0000-0000-0000DA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87" name="Picture 1">
          <a:extLst>
            <a:ext uri="{FF2B5EF4-FFF2-40B4-BE49-F238E27FC236}">
              <a16:creationId xmlns:a16="http://schemas.microsoft.com/office/drawing/2014/main" id="{00000000-0008-0000-0000-0000DB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88" name="Picture 1">
          <a:extLst>
            <a:ext uri="{FF2B5EF4-FFF2-40B4-BE49-F238E27FC236}">
              <a16:creationId xmlns:a16="http://schemas.microsoft.com/office/drawing/2014/main" id="{00000000-0008-0000-0000-0000DC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89" name="Picture 1">
          <a:extLst>
            <a:ext uri="{FF2B5EF4-FFF2-40B4-BE49-F238E27FC236}">
              <a16:creationId xmlns:a16="http://schemas.microsoft.com/office/drawing/2014/main" id="{00000000-0008-0000-0000-0000DD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90" name="Picture 1">
          <a:extLst>
            <a:ext uri="{FF2B5EF4-FFF2-40B4-BE49-F238E27FC236}">
              <a16:creationId xmlns:a16="http://schemas.microsoft.com/office/drawing/2014/main" id="{00000000-0008-0000-0000-0000DE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91" name="Picture 1">
          <a:extLst>
            <a:ext uri="{FF2B5EF4-FFF2-40B4-BE49-F238E27FC236}">
              <a16:creationId xmlns:a16="http://schemas.microsoft.com/office/drawing/2014/main" id="{00000000-0008-0000-0000-0000DF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92" name="Picture 1">
          <a:extLst>
            <a:ext uri="{FF2B5EF4-FFF2-40B4-BE49-F238E27FC236}">
              <a16:creationId xmlns:a16="http://schemas.microsoft.com/office/drawing/2014/main" id="{00000000-0008-0000-0000-0000E0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93" name="Picture 1">
          <a:extLst>
            <a:ext uri="{FF2B5EF4-FFF2-40B4-BE49-F238E27FC236}">
              <a16:creationId xmlns:a16="http://schemas.microsoft.com/office/drawing/2014/main" id="{00000000-0008-0000-0000-0000E1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37</xdr:row>
      <xdr:rowOff>0</xdr:rowOff>
    </xdr:from>
    <xdr:to>
      <xdr:col>1</xdr:col>
      <xdr:colOff>1047750</xdr:colOff>
      <xdr:row>38</xdr:row>
      <xdr:rowOff>75639</xdr:rowOff>
    </xdr:to>
    <xdr:pic>
      <xdr:nvPicPr>
        <xdr:cNvPr id="474594" name="Picture 1">
          <a:extLst>
            <a:ext uri="{FF2B5EF4-FFF2-40B4-BE49-F238E27FC236}">
              <a16:creationId xmlns:a16="http://schemas.microsoft.com/office/drawing/2014/main" id="{00000000-0008-0000-0000-0000E2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238250" y="394335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37</xdr:row>
      <xdr:rowOff>0</xdr:rowOff>
    </xdr:from>
    <xdr:to>
      <xdr:col>1</xdr:col>
      <xdr:colOff>619125</xdr:colOff>
      <xdr:row>38</xdr:row>
      <xdr:rowOff>28014</xdr:rowOff>
    </xdr:to>
    <xdr:pic>
      <xdr:nvPicPr>
        <xdr:cNvPr id="474595" name="Picture 1">
          <a:extLst>
            <a:ext uri="{FF2B5EF4-FFF2-40B4-BE49-F238E27FC236}">
              <a16:creationId xmlns:a16="http://schemas.microsoft.com/office/drawing/2014/main" id="{00000000-0008-0000-0000-0000E3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809625" y="3943350"/>
          <a:ext cx="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946897</xdr:colOff>
      <xdr:row>41</xdr:row>
      <xdr:rowOff>179293</xdr:rowOff>
    </xdr:from>
    <xdr:to>
      <xdr:col>1</xdr:col>
      <xdr:colOff>946897</xdr:colOff>
      <xdr:row>42</xdr:row>
      <xdr:rowOff>254932</xdr:rowOff>
    </xdr:to>
    <xdr:pic>
      <xdr:nvPicPr>
        <xdr:cNvPr id="474596" name="Picture 1">
          <a:extLst>
            <a:ext uri="{FF2B5EF4-FFF2-40B4-BE49-F238E27FC236}">
              <a16:creationId xmlns:a16="http://schemas.microsoft.com/office/drawing/2014/main" id="{00000000-0008-0000-0000-0000E43D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137397" y="5031440"/>
          <a:ext cx="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1</xdr:col>
      <xdr:colOff>517301</xdr:colOff>
      <xdr:row>26</xdr:row>
      <xdr:rowOff>461846</xdr:rowOff>
    </xdr:from>
    <xdr:ext cx="2898358" cy="633635"/>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944954" y="2182178"/>
          <a:ext cx="2898358" cy="63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800" b="1">
              <a:solidFill>
                <a:srgbClr val="0E6EB6"/>
              </a:solidFill>
              <a:latin typeface="Cambria" panose="02040503050406030204" pitchFamily="18" charset="0"/>
            </a:rPr>
            <a:t>GLENVEW &amp; WESTCHASE </a:t>
          </a:r>
        </a:p>
        <a:p>
          <a:pPr algn="ctr"/>
          <a:r>
            <a:rPr lang="en-US" sz="1800" b="1">
              <a:solidFill>
                <a:srgbClr val="0E6EB6"/>
              </a:solidFill>
              <a:latin typeface="Cambria" panose="02040503050406030204" pitchFamily="18" charset="0"/>
            </a:rPr>
            <a:t>(GARDEN SUITES 2 &amp;</a:t>
          </a:r>
          <a:r>
            <a:rPr lang="en-US" sz="1800" b="1" baseline="0">
              <a:solidFill>
                <a:srgbClr val="0E6EB6"/>
              </a:solidFill>
              <a:latin typeface="Cambria" panose="02040503050406030204" pitchFamily="18" charset="0"/>
            </a:rPr>
            <a:t> </a:t>
          </a:r>
          <a:r>
            <a:rPr lang="en-US" sz="1800" b="1">
              <a:solidFill>
                <a:srgbClr val="0E6EB6"/>
              </a:solidFill>
              <a:latin typeface="Cambria" panose="02040503050406030204" pitchFamily="18" charset="0"/>
            </a:rPr>
            <a:t>3)</a:t>
          </a:r>
        </a:p>
      </xdr:txBody>
    </xdr:sp>
    <xdr:clientData/>
  </xdr:oneCellAnchor>
  <xdr:oneCellAnchor>
    <xdr:from>
      <xdr:col>1</xdr:col>
      <xdr:colOff>619125</xdr:colOff>
      <xdr:row>3</xdr:row>
      <xdr:rowOff>0</xdr:rowOff>
    </xdr:from>
    <xdr:ext cx="0" cy="493162"/>
    <xdr:pic>
      <xdr:nvPicPr>
        <xdr:cNvPr id="69" name="Picture 1">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108010"/>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3</xdr:row>
      <xdr:rowOff>0</xdr:rowOff>
    </xdr:from>
    <xdr:ext cx="0" cy="540787"/>
    <xdr:pic>
      <xdr:nvPicPr>
        <xdr:cNvPr id="70" name="Picture 1">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08010"/>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3</xdr:row>
      <xdr:rowOff>0</xdr:rowOff>
    </xdr:from>
    <xdr:ext cx="0" cy="493162"/>
    <xdr:pic>
      <xdr:nvPicPr>
        <xdr:cNvPr id="71" name="Picture 1">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108010"/>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3</xdr:row>
      <xdr:rowOff>0</xdr:rowOff>
    </xdr:from>
    <xdr:ext cx="0" cy="540787"/>
    <xdr:pic>
      <xdr:nvPicPr>
        <xdr:cNvPr id="72" name="Picture 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08010"/>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3</xdr:row>
      <xdr:rowOff>142875</xdr:rowOff>
    </xdr:from>
    <xdr:ext cx="0" cy="493162"/>
    <xdr:pic>
      <xdr:nvPicPr>
        <xdr:cNvPr id="73" name="Picture 1">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231835"/>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3</xdr:row>
      <xdr:rowOff>47625</xdr:rowOff>
    </xdr:from>
    <xdr:ext cx="0" cy="540787"/>
    <xdr:pic>
      <xdr:nvPicPr>
        <xdr:cNvPr id="74" name="Picture 1">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55635"/>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75" name="Picture 1">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76" name="Picture 1">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77" name="Picture 1">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78" name="Picture 1">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79" name="Picture 1">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80" name="Picture 1">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81" name="Picture 1">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82" name="Picture 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83" name="Picture 1">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84" name="Picture 1">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85" name="Picture 1">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86" name="Picture 1">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87" name="Picture 1">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88" name="Picture 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89" name="Picture 1">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90" name="Picture 1">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91" name="Picture 1">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92" name="Picture 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93" name="Picture 1">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94" name="Picture 1">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95" name="Picture 1">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16</xdr:row>
      <xdr:rowOff>0</xdr:rowOff>
    </xdr:from>
    <xdr:ext cx="0" cy="522731"/>
    <xdr:pic>
      <xdr:nvPicPr>
        <xdr:cNvPr id="96" name="Picture 1">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509796"/>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16</xdr:row>
      <xdr:rowOff>0</xdr:rowOff>
    </xdr:from>
    <xdr:ext cx="0" cy="475106"/>
    <xdr:pic>
      <xdr:nvPicPr>
        <xdr:cNvPr id="97" name="Picture 1">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509796"/>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946897</xdr:colOff>
      <xdr:row>21</xdr:row>
      <xdr:rowOff>179293</xdr:rowOff>
    </xdr:from>
    <xdr:ext cx="0" cy="522731"/>
    <xdr:pic>
      <xdr:nvPicPr>
        <xdr:cNvPr id="98" name="Picture 1">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4550" y="6924548"/>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946897</xdr:colOff>
      <xdr:row>21</xdr:row>
      <xdr:rowOff>179293</xdr:rowOff>
    </xdr:from>
    <xdr:ext cx="0" cy="522731"/>
    <xdr:pic>
      <xdr:nvPicPr>
        <xdr:cNvPr id="101" name="Picture 1">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5330341" y="6924548"/>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605124</xdr:colOff>
      <xdr:row>4</xdr:row>
      <xdr:rowOff>64147</xdr:rowOff>
    </xdr:from>
    <xdr:ext cx="2737334" cy="892585"/>
    <xdr:pic>
      <xdr:nvPicPr>
        <xdr:cNvPr id="130" name="Picture 129">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0007" t="27290" r="10356" b="26900"/>
        <a:stretch/>
      </xdr:blipFill>
      <xdr:spPr bwMode="auto">
        <a:xfrm>
          <a:off x="1032777" y="1298509"/>
          <a:ext cx="2737334" cy="8925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830816</xdr:colOff>
      <xdr:row>6</xdr:row>
      <xdr:rowOff>461846</xdr:rowOff>
    </xdr:from>
    <xdr:ext cx="2271327" cy="633635"/>
    <xdr:sp macro="" textlink="">
      <xdr:nvSpPr>
        <xdr:cNvPr id="131" name="TextBox 130">
          <a:extLst>
            <a:ext uri="{FF2B5EF4-FFF2-40B4-BE49-F238E27FC236}">
              <a16:creationId xmlns:a16="http://schemas.microsoft.com/office/drawing/2014/main" id="{00000000-0008-0000-0000-000083000000}"/>
            </a:ext>
          </a:extLst>
        </xdr:cNvPr>
        <xdr:cNvSpPr txBox="1"/>
      </xdr:nvSpPr>
      <xdr:spPr>
        <a:xfrm>
          <a:off x="1258469" y="2182178"/>
          <a:ext cx="2271327" cy="63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800" b="1">
              <a:solidFill>
                <a:srgbClr val="0E6EB6"/>
              </a:solidFill>
              <a:latin typeface="Cambria" panose="02040503050406030204" pitchFamily="18" charset="0"/>
            </a:rPr>
            <a:t>ST.</a:t>
          </a:r>
          <a:r>
            <a:rPr lang="en-US" sz="1800" b="1" baseline="0">
              <a:solidFill>
                <a:srgbClr val="0E6EB6"/>
              </a:solidFill>
              <a:latin typeface="Cambria" panose="02040503050406030204" pitchFamily="18" charset="0"/>
            </a:rPr>
            <a:t> ANDREWS</a:t>
          </a:r>
          <a:endParaRPr lang="en-US" sz="1800" b="1">
            <a:solidFill>
              <a:srgbClr val="0E6EB6"/>
            </a:solidFill>
            <a:latin typeface="Cambria" panose="02040503050406030204" pitchFamily="18" charset="0"/>
          </a:endParaRPr>
        </a:p>
        <a:p>
          <a:pPr algn="ctr"/>
          <a:r>
            <a:rPr lang="en-US" sz="1800" b="1">
              <a:solidFill>
                <a:srgbClr val="0E6EB6"/>
              </a:solidFill>
              <a:latin typeface="Cambria" panose="02040503050406030204" pitchFamily="18" charset="0"/>
            </a:rPr>
            <a:t>(GARDEN SUITES 1)</a:t>
          </a:r>
        </a:p>
      </xdr:txBody>
    </xdr:sp>
    <xdr:clientData/>
  </xdr:oneCellAnchor>
  <xdr:oneCellAnchor>
    <xdr:from>
      <xdr:col>1</xdr:col>
      <xdr:colOff>602014</xdr:colOff>
      <xdr:row>24</xdr:row>
      <xdr:rowOff>61037</xdr:rowOff>
    </xdr:from>
    <xdr:ext cx="2737334" cy="892585"/>
    <xdr:pic>
      <xdr:nvPicPr>
        <xdr:cNvPr id="132" name="Picture 131">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0007" t="27290" r="10356" b="26900"/>
        <a:stretch/>
      </xdr:blipFill>
      <xdr:spPr bwMode="auto">
        <a:xfrm>
          <a:off x="1029667" y="7943460"/>
          <a:ext cx="2737334" cy="8925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66</xdr:row>
      <xdr:rowOff>0</xdr:rowOff>
    </xdr:from>
    <xdr:ext cx="0" cy="493162"/>
    <xdr:pic>
      <xdr:nvPicPr>
        <xdr:cNvPr id="271" name="Picture 1">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108010"/>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66</xdr:row>
      <xdr:rowOff>0</xdr:rowOff>
    </xdr:from>
    <xdr:ext cx="0" cy="540787"/>
    <xdr:pic>
      <xdr:nvPicPr>
        <xdr:cNvPr id="272" name="Picture 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08010"/>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66</xdr:row>
      <xdr:rowOff>0</xdr:rowOff>
    </xdr:from>
    <xdr:ext cx="0" cy="493162"/>
    <xdr:pic>
      <xdr:nvPicPr>
        <xdr:cNvPr id="273" name="Picture 1">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108010"/>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66</xdr:row>
      <xdr:rowOff>0</xdr:rowOff>
    </xdr:from>
    <xdr:ext cx="0" cy="540787"/>
    <xdr:pic>
      <xdr:nvPicPr>
        <xdr:cNvPr id="274" name="Picture 1">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08010"/>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66</xdr:row>
      <xdr:rowOff>142875</xdr:rowOff>
    </xdr:from>
    <xdr:ext cx="0" cy="765304"/>
    <xdr:pic>
      <xdr:nvPicPr>
        <xdr:cNvPr id="275" name="Picture 1">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231835"/>
          <a:ext cx="0" cy="7653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66</xdr:row>
      <xdr:rowOff>47625</xdr:rowOff>
    </xdr:from>
    <xdr:ext cx="0" cy="540787"/>
    <xdr:pic>
      <xdr:nvPicPr>
        <xdr:cNvPr id="276" name="Picture 1">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55635"/>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66</xdr:row>
      <xdr:rowOff>0</xdr:rowOff>
    </xdr:from>
    <xdr:ext cx="0" cy="493162"/>
    <xdr:pic>
      <xdr:nvPicPr>
        <xdr:cNvPr id="277" name="Picture 1">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108010"/>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66</xdr:row>
      <xdr:rowOff>0</xdr:rowOff>
    </xdr:from>
    <xdr:ext cx="0" cy="540787"/>
    <xdr:pic>
      <xdr:nvPicPr>
        <xdr:cNvPr id="278" name="Picture 1">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08010"/>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66</xdr:row>
      <xdr:rowOff>0</xdr:rowOff>
    </xdr:from>
    <xdr:ext cx="0" cy="493162"/>
    <xdr:pic>
      <xdr:nvPicPr>
        <xdr:cNvPr id="279" name="Picture 1">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108010"/>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66</xdr:row>
      <xdr:rowOff>0</xdr:rowOff>
    </xdr:from>
    <xdr:ext cx="0" cy="540787"/>
    <xdr:pic>
      <xdr:nvPicPr>
        <xdr:cNvPr id="280" name="Picture 1">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08010"/>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66</xdr:row>
      <xdr:rowOff>142875</xdr:rowOff>
    </xdr:from>
    <xdr:ext cx="0" cy="493162"/>
    <xdr:pic>
      <xdr:nvPicPr>
        <xdr:cNvPr id="281" name="Picture 1">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1231835"/>
          <a:ext cx="0" cy="4931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66</xdr:row>
      <xdr:rowOff>47625</xdr:rowOff>
    </xdr:from>
    <xdr:ext cx="0" cy="540787"/>
    <xdr:pic>
      <xdr:nvPicPr>
        <xdr:cNvPr id="282" name="Picture 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1155635"/>
          <a:ext cx="0" cy="540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83" name="Picture 1">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84" name="Picture 1">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85" name="Picture 1">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86" name="Picture 1">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87" name="Picture 1">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88" name="Picture 1">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89" name="Picture 1">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90" name="Picture 1">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91" name="Picture 1">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92" name="Picture 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93" name="Picture 1">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94" name="Picture 1">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95" name="Picture 1">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96" name="Picture 1">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97" name="Picture 1">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298" name="Picture 1">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299" name="Picture 1">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300" name="Picture 1">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301" name="Picture 1">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302" name="Picture 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303" name="Picture 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79</xdr:row>
      <xdr:rowOff>0</xdr:rowOff>
    </xdr:from>
    <xdr:ext cx="0" cy="522731"/>
    <xdr:pic>
      <xdr:nvPicPr>
        <xdr:cNvPr id="304" name="Picture 1">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5403" y="4752781"/>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79</xdr:row>
      <xdr:rowOff>0</xdr:rowOff>
    </xdr:from>
    <xdr:ext cx="0" cy="475106"/>
    <xdr:pic>
      <xdr:nvPicPr>
        <xdr:cNvPr id="305" name="Picture 1">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6778" y="4752781"/>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605124</xdr:colOff>
      <xdr:row>67</xdr:row>
      <xdr:rowOff>64147</xdr:rowOff>
    </xdr:from>
    <xdr:ext cx="2737334" cy="892585"/>
    <xdr:pic>
      <xdr:nvPicPr>
        <xdr:cNvPr id="306" name="Picture 305">
          <a:extLst>
            <a:ext uri="{FF2B5EF4-FFF2-40B4-BE49-F238E27FC236}">
              <a16:creationId xmlns:a16="http://schemas.microsoft.com/office/drawing/2014/main" id="{00000000-0008-0000-0000-000032010000}"/>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0007" t="27290" r="10356" b="26900"/>
        <a:stretch/>
      </xdr:blipFill>
      <xdr:spPr bwMode="auto">
        <a:xfrm>
          <a:off x="1032777" y="1298509"/>
          <a:ext cx="2737334" cy="8925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832934</xdr:colOff>
      <xdr:row>69</xdr:row>
      <xdr:rowOff>461846</xdr:rowOff>
    </xdr:from>
    <xdr:ext cx="2267095" cy="633635"/>
    <xdr:sp macro="" textlink="">
      <xdr:nvSpPr>
        <xdr:cNvPr id="307" name="TextBox 306">
          <a:extLst>
            <a:ext uri="{FF2B5EF4-FFF2-40B4-BE49-F238E27FC236}">
              <a16:creationId xmlns:a16="http://schemas.microsoft.com/office/drawing/2014/main" id="{00000000-0008-0000-0000-000033010000}"/>
            </a:ext>
          </a:extLst>
        </xdr:cNvPr>
        <xdr:cNvSpPr txBox="1"/>
      </xdr:nvSpPr>
      <xdr:spPr>
        <a:xfrm>
          <a:off x="1260587" y="15760162"/>
          <a:ext cx="2267095" cy="63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800" b="1">
              <a:solidFill>
                <a:srgbClr val="0E6EB6"/>
              </a:solidFill>
              <a:latin typeface="Cambria" panose="02040503050406030204" pitchFamily="18" charset="0"/>
            </a:rPr>
            <a:t>SUNNYVALE</a:t>
          </a:r>
        </a:p>
        <a:p>
          <a:pPr algn="ctr"/>
          <a:r>
            <a:rPr lang="en-US" sz="1800" b="1">
              <a:solidFill>
                <a:srgbClr val="0E6EB6"/>
              </a:solidFill>
              <a:latin typeface="Cambria" panose="02040503050406030204" pitchFamily="18" charset="0"/>
            </a:rPr>
            <a:t>(GARDEN VILLAS 3)</a:t>
          </a:r>
        </a:p>
      </xdr:txBody>
    </xdr:sp>
    <xdr:clientData/>
  </xdr:oneCellAnchor>
  <xdr:oneCellAnchor>
    <xdr:from>
      <xdr:col>1</xdr:col>
      <xdr:colOff>946897</xdr:colOff>
      <xdr:row>43</xdr:row>
      <xdr:rowOff>179293</xdr:rowOff>
    </xdr:from>
    <xdr:ext cx="0" cy="522731"/>
    <xdr:pic>
      <xdr:nvPicPr>
        <xdr:cNvPr id="308" name="Picture 1">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4550" y="7167533"/>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946897</xdr:colOff>
      <xdr:row>43</xdr:row>
      <xdr:rowOff>179293</xdr:rowOff>
    </xdr:from>
    <xdr:ext cx="0" cy="522731"/>
    <xdr:pic>
      <xdr:nvPicPr>
        <xdr:cNvPr id="309" name="Picture 1">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5330341" y="7167533"/>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946897</xdr:colOff>
      <xdr:row>43</xdr:row>
      <xdr:rowOff>179293</xdr:rowOff>
    </xdr:from>
    <xdr:ext cx="0" cy="522731"/>
    <xdr:pic>
      <xdr:nvPicPr>
        <xdr:cNvPr id="310" name="Picture 1">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5522" y="7123018"/>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946897</xdr:colOff>
      <xdr:row>43</xdr:row>
      <xdr:rowOff>179293</xdr:rowOff>
    </xdr:from>
    <xdr:ext cx="0" cy="522731"/>
    <xdr:pic>
      <xdr:nvPicPr>
        <xdr:cNvPr id="311" name="Picture 1">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5328397" y="7123018"/>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08" name="Picture 1">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09" name="Picture 1">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10" name="Picture 1">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11" name="Picture 1">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12" name="Picture 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13" name="Picture 1">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14" name="Picture 1">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15" name="Picture 1">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16" name="Picture 1">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17" name="Picture 1">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18" name="Picture 1">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19" name="Picture 1">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20" name="Picture 1">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21" name="Picture 1">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22" name="Picture 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23" name="Picture 1">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24" name="Picture 1">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25" name="Picture 1">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26" name="Picture 1">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27" name="Picture 1">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28" name="Picture 1">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29" name="Picture 1">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33" name="Picture 1">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34" name="Picture 1">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35" name="Picture 1">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36" name="Picture 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37" name="Picture 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38" name="Picture 1">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39" name="Picture 1">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40" name="Picture 1">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41" name="Picture 1">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42" name="Picture 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43" name="Picture 1">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44" name="Picture 1">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45" name="Picture 1">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46" name="Picture 1">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47" name="Picture 1">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48" name="Picture 1">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49" name="Picture 1">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50" name="Picture 1">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51" name="Picture 1">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52" name="Picture 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53" name="Picture 1">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54" name="Picture 1">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1047750</xdr:colOff>
      <xdr:row>79</xdr:row>
      <xdr:rowOff>0</xdr:rowOff>
    </xdr:from>
    <xdr:ext cx="0" cy="522731"/>
    <xdr:pic>
      <xdr:nvPicPr>
        <xdr:cNvPr id="155" name="Picture 1">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8707100"/>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619125</xdr:colOff>
      <xdr:row>79</xdr:row>
      <xdr:rowOff>0</xdr:rowOff>
    </xdr:from>
    <xdr:ext cx="0" cy="475106"/>
    <xdr:pic>
      <xdr:nvPicPr>
        <xdr:cNvPr id="156" name="Picture 1">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8707100"/>
          <a:ext cx="0" cy="4751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57" name="Picture 1">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58" name="Picture 1">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59" name="Picture 1">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60" name="Picture 1">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61" name="Picture 1">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62" name="Picture 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63" name="Picture 1">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64" name="Picture 1">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65" name="Picture 1">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66" name="Picture 1">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67" name="Picture 1">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68" name="Picture 1">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69" name="Picture 1">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70" name="Picture 1">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71" name="Picture 1">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72" name="Picture 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73" name="Picture 1">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74" name="Picture 1">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75" name="Picture 1">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76" name="Picture 1">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77" name="Picture 1">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1047750</xdr:colOff>
      <xdr:row>58</xdr:row>
      <xdr:rowOff>0</xdr:rowOff>
    </xdr:from>
    <xdr:ext cx="0" cy="523314"/>
    <xdr:pic>
      <xdr:nvPicPr>
        <xdr:cNvPr id="178" name="Picture 1">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476375" y="11601450"/>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619125</xdr:colOff>
      <xdr:row>58</xdr:row>
      <xdr:rowOff>0</xdr:rowOff>
    </xdr:from>
    <xdr:ext cx="0" cy="475689"/>
    <xdr:pic>
      <xdr:nvPicPr>
        <xdr:cNvPr id="179" name="Picture 1">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047750" y="11601450"/>
          <a:ext cx="0" cy="4756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946897</xdr:colOff>
      <xdr:row>62</xdr:row>
      <xdr:rowOff>179293</xdr:rowOff>
    </xdr:from>
    <xdr:ext cx="0" cy="523314"/>
    <xdr:pic>
      <xdr:nvPicPr>
        <xdr:cNvPr id="180" name="Picture 1">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5522" y="13571443"/>
          <a:ext cx="0" cy="5233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830816</xdr:colOff>
      <xdr:row>48</xdr:row>
      <xdr:rowOff>461846</xdr:rowOff>
    </xdr:from>
    <xdr:ext cx="2271327" cy="633635"/>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1259441" y="16159046"/>
          <a:ext cx="2271327" cy="63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800" b="1">
              <a:solidFill>
                <a:srgbClr val="0E6EB6"/>
              </a:solidFill>
              <a:latin typeface="Cambria" panose="02040503050406030204" pitchFamily="18" charset="0"/>
            </a:rPr>
            <a:t>REDSTONE</a:t>
          </a:r>
        </a:p>
        <a:p>
          <a:pPr algn="ctr"/>
          <a:r>
            <a:rPr lang="en-US" sz="1800" b="1">
              <a:solidFill>
                <a:srgbClr val="0E6EB6"/>
              </a:solidFill>
              <a:latin typeface="Cambria" panose="02040503050406030204" pitchFamily="18" charset="0"/>
            </a:rPr>
            <a:t>(GARDEN SUITES 5)</a:t>
          </a:r>
        </a:p>
      </xdr:txBody>
    </xdr:sp>
    <xdr:clientData/>
  </xdr:oneCellAnchor>
  <xdr:oneCellAnchor>
    <xdr:from>
      <xdr:col>1</xdr:col>
      <xdr:colOff>946897</xdr:colOff>
      <xdr:row>43</xdr:row>
      <xdr:rowOff>179293</xdr:rowOff>
    </xdr:from>
    <xdr:ext cx="0" cy="522731"/>
    <xdr:pic>
      <xdr:nvPicPr>
        <xdr:cNvPr id="182" name="Picture 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5522" y="7123018"/>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946897</xdr:colOff>
      <xdr:row>43</xdr:row>
      <xdr:rowOff>179293</xdr:rowOff>
    </xdr:from>
    <xdr:ext cx="0" cy="522731"/>
    <xdr:pic>
      <xdr:nvPicPr>
        <xdr:cNvPr id="183" name="Picture 1">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5328397" y="7123018"/>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602014</xdr:colOff>
      <xdr:row>46</xdr:row>
      <xdr:rowOff>61037</xdr:rowOff>
    </xdr:from>
    <xdr:ext cx="2737334" cy="892585"/>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0007" t="27290" r="10356" b="26900"/>
        <a:stretch/>
      </xdr:blipFill>
      <xdr:spPr bwMode="auto">
        <a:xfrm>
          <a:off x="1030639" y="7938212"/>
          <a:ext cx="2737334" cy="8925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946897</xdr:colOff>
      <xdr:row>64</xdr:row>
      <xdr:rowOff>179293</xdr:rowOff>
    </xdr:from>
    <xdr:ext cx="0" cy="522731"/>
    <xdr:pic>
      <xdr:nvPicPr>
        <xdr:cNvPr id="185" name="Picture 1">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5522" y="14466793"/>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946897</xdr:colOff>
      <xdr:row>64</xdr:row>
      <xdr:rowOff>179293</xdr:rowOff>
    </xdr:from>
    <xdr:ext cx="0" cy="522731"/>
    <xdr:pic>
      <xdr:nvPicPr>
        <xdr:cNvPr id="186" name="Picture 1">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5328397" y="14466793"/>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946897</xdr:colOff>
      <xdr:row>64</xdr:row>
      <xdr:rowOff>179293</xdr:rowOff>
    </xdr:from>
    <xdr:ext cx="0" cy="522731"/>
    <xdr:pic>
      <xdr:nvPicPr>
        <xdr:cNvPr id="187" name="Picture 1">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1375522" y="14466793"/>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2</xdr:col>
      <xdr:colOff>946897</xdr:colOff>
      <xdr:row>64</xdr:row>
      <xdr:rowOff>179293</xdr:rowOff>
    </xdr:from>
    <xdr:ext cx="0" cy="522731"/>
    <xdr:pic>
      <xdr:nvPicPr>
        <xdr:cNvPr id="188" name="Picture 1">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190" t="31470" r="13857" b="31599"/>
        <a:stretch>
          <a:fillRect/>
        </a:stretch>
      </xdr:blipFill>
      <xdr:spPr bwMode="auto">
        <a:xfrm>
          <a:off x="5328397" y="14466793"/>
          <a:ext cx="0" cy="5227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104775</xdr:rowOff>
    </xdr:from>
    <xdr:to>
      <xdr:col>1</xdr:col>
      <xdr:colOff>657225</xdr:colOff>
      <xdr:row>3</xdr:row>
      <xdr:rowOff>5210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38100" y="1047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57150</xdr:colOff>
      <xdr:row>0</xdr:row>
      <xdr:rowOff>0</xdr:rowOff>
    </xdr:from>
    <xdr:ext cx="1438275" cy="471935"/>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57150</xdr:colOff>
      <xdr:row>0</xdr:row>
      <xdr:rowOff>9525</xdr:rowOff>
    </xdr:from>
    <xdr:ext cx="1381125" cy="471935"/>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81125" cy="4719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57150</xdr:colOff>
      <xdr:row>0</xdr:row>
      <xdr:rowOff>9525</xdr:rowOff>
    </xdr:from>
    <xdr:ext cx="1438275" cy="471935"/>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57150</xdr:colOff>
      <xdr:row>0</xdr:row>
      <xdr:rowOff>9525</xdr:rowOff>
    </xdr:from>
    <xdr:ext cx="1438275" cy="471935"/>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57150</xdr:colOff>
      <xdr:row>0</xdr:row>
      <xdr:rowOff>9525</xdr:rowOff>
    </xdr:from>
    <xdr:ext cx="1381125" cy="471935"/>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8112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219075</xdr:colOff>
      <xdr:row>0</xdr:row>
      <xdr:rowOff>38100</xdr:rowOff>
    </xdr:from>
    <xdr:ext cx="701354" cy="701354"/>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19075" y="38100"/>
          <a:ext cx="701354" cy="701354"/>
        </a:xfrm>
        <a:prstGeom prst="rect">
          <a:avLst/>
        </a:prstGeom>
      </xdr:spPr>
    </xdr:pic>
    <xdr:clientData/>
  </xdr:oneCellAnchor>
  <xdr:oneCellAnchor>
    <xdr:from>
      <xdr:col>5</xdr:col>
      <xdr:colOff>133350</xdr:colOff>
      <xdr:row>0</xdr:row>
      <xdr:rowOff>0</xdr:rowOff>
    </xdr:from>
    <xdr:ext cx="1699918" cy="917575"/>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8335" t="13150" r="8582" b="13415"/>
        <a:stretch/>
      </xdr:blipFill>
      <xdr:spPr>
        <a:xfrm>
          <a:off x="4743450" y="0"/>
          <a:ext cx="1699918" cy="9175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57150</xdr:colOff>
      <xdr:row>0</xdr:row>
      <xdr:rowOff>9525</xdr:rowOff>
    </xdr:from>
    <xdr:ext cx="1381125" cy="471935"/>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8112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57150</xdr:colOff>
      <xdr:row>0</xdr:row>
      <xdr:rowOff>9525</xdr:rowOff>
    </xdr:from>
    <xdr:ext cx="1371600" cy="471935"/>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71600"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57150</xdr:colOff>
      <xdr:row>0</xdr:row>
      <xdr:rowOff>9525</xdr:rowOff>
    </xdr:from>
    <xdr:ext cx="1390650" cy="471935"/>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90650"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57150</xdr:colOff>
      <xdr:row>0</xdr:row>
      <xdr:rowOff>9525</xdr:rowOff>
    </xdr:from>
    <xdr:ext cx="1438275" cy="471935"/>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57150</xdr:colOff>
      <xdr:row>0</xdr:row>
      <xdr:rowOff>9525</xdr:rowOff>
    </xdr:from>
    <xdr:ext cx="1438275" cy="471935"/>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57150</xdr:colOff>
      <xdr:row>0</xdr:row>
      <xdr:rowOff>9525</xdr:rowOff>
    </xdr:from>
    <xdr:ext cx="1381125" cy="471935"/>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8112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57150</xdr:colOff>
      <xdr:row>0</xdr:row>
      <xdr:rowOff>9525</xdr:rowOff>
    </xdr:from>
    <xdr:ext cx="1381125" cy="471935"/>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38112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19050</xdr:rowOff>
    </xdr:from>
    <xdr:ext cx="1438275" cy="471935"/>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0"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19050</xdr:rowOff>
    </xdr:from>
    <xdr:ext cx="1438275" cy="471935"/>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0"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9525</xdr:rowOff>
    </xdr:from>
    <xdr:ext cx="1438275" cy="471935"/>
    <xdr:pic>
      <xdr:nvPicPr>
        <xdr:cNvPr id="3" name="Picture 1">
          <a:extLst>
            <a:ext uri="{FF2B5EF4-FFF2-40B4-BE49-F238E27FC236}">
              <a16:creationId xmlns:a16="http://schemas.microsoft.com/office/drawing/2014/main" id="{00000000-0008-0000-1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0"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104775</xdr:colOff>
      <xdr:row>0</xdr:row>
      <xdr:rowOff>9525</xdr:rowOff>
    </xdr:from>
    <xdr:ext cx="1438275" cy="471935"/>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0477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438275" cy="47193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0"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153630</xdr:colOff>
      <xdr:row>0</xdr:row>
      <xdr:rowOff>30726</xdr:rowOff>
    </xdr:from>
    <xdr:ext cx="1433359" cy="466097"/>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53630" y="30726"/>
          <a:ext cx="1433359" cy="46609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161925</xdr:colOff>
      <xdr:row>0</xdr:row>
      <xdr:rowOff>85725</xdr:rowOff>
    </xdr:from>
    <xdr:to>
      <xdr:col>1</xdr:col>
      <xdr:colOff>752475</xdr:colOff>
      <xdr:row>2</xdr:row>
      <xdr:rowOff>176660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61925" y="857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47625</xdr:colOff>
      <xdr:row>0</xdr:row>
      <xdr:rowOff>19050</xdr:rowOff>
    </xdr:from>
    <xdr:ext cx="1438275" cy="471935"/>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47625"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38100</xdr:colOff>
      <xdr:row>0</xdr:row>
      <xdr:rowOff>19050</xdr:rowOff>
    </xdr:from>
    <xdr:ext cx="1438275" cy="471935"/>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38100"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66675</xdr:colOff>
      <xdr:row>0</xdr:row>
      <xdr:rowOff>19050</xdr:rowOff>
    </xdr:from>
    <xdr:ext cx="1438275" cy="471935"/>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66675"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38100</xdr:colOff>
      <xdr:row>0</xdr:row>
      <xdr:rowOff>85725</xdr:rowOff>
    </xdr:from>
    <xdr:ext cx="1438275" cy="471935"/>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38100" y="857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104775</xdr:rowOff>
    </xdr:from>
    <xdr:to>
      <xdr:col>1</xdr:col>
      <xdr:colOff>657225</xdr:colOff>
      <xdr:row>3</xdr:row>
      <xdr:rowOff>5210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38100" y="1047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114300</xdr:colOff>
      <xdr:row>0</xdr:row>
      <xdr:rowOff>19050</xdr:rowOff>
    </xdr:from>
    <xdr:to>
      <xdr:col>1</xdr:col>
      <xdr:colOff>695325</xdr:colOff>
      <xdr:row>3</xdr:row>
      <xdr:rowOff>5210</xdr:rowOff>
    </xdr:to>
    <xdr:pic>
      <xdr:nvPicPr>
        <xdr:cNvPr id="3" name="Picture 1">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3" name="Picture 1">
          <a:extLst>
            <a:ext uri="{FF2B5EF4-FFF2-40B4-BE49-F238E27FC236}">
              <a16:creationId xmlns:a16="http://schemas.microsoft.com/office/drawing/2014/main" id="{00000000-0008-0000-2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562100" cy="4528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104775</xdr:colOff>
      <xdr:row>0</xdr:row>
      <xdr:rowOff>19050</xdr:rowOff>
    </xdr:from>
    <xdr:to>
      <xdr:col>1</xdr:col>
      <xdr:colOff>714375</xdr:colOff>
      <xdr:row>3</xdr:row>
      <xdr:rowOff>5210</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04775"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161925</xdr:colOff>
      <xdr:row>0</xdr:row>
      <xdr:rowOff>85725</xdr:rowOff>
    </xdr:from>
    <xdr:to>
      <xdr:col>1</xdr:col>
      <xdr:colOff>752475</xdr:colOff>
      <xdr:row>2</xdr:row>
      <xdr:rowOff>176660</xdr:rowOff>
    </xdr:to>
    <xdr:pic>
      <xdr:nvPicPr>
        <xdr:cNvPr id="3" name="Picture 1">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61925" y="857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0</xdr:row>
      <xdr:rowOff>9525</xdr:rowOff>
    </xdr:from>
    <xdr:to>
      <xdr:col>2</xdr:col>
      <xdr:colOff>19050</xdr:colOff>
      <xdr:row>2</xdr:row>
      <xdr:rowOff>157610</xdr:rowOff>
    </xdr:to>
    <xdr:pic>
      <xdr:nvPicPr>
        <xdr:cNvPr id="3" name="Picture 1">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57150"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3" name="Picture 1">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1</xdr:col>
      <xdr:colOff>723900</xdr:colOff>
      <xdr:row>3</xdr:row>
      <xdr:rowOff>14735</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14300" y="28575"/>
          <a:ext cx="1562100" cy="4687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1</xdr:col>
      <xdr:colOff>666750</xdr:colOff>
      <xdr:row>3</xdr:row>
      <xdr:rowOff>5210</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38100"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104775</xdr:rowOff>
    </xdr:from>
    <xdr:to>
      <xdr:col>1</xdr:col>
      <xdr:colOff>657225</xdr:colOff>
      <xdr:row>3</xdr:row>
      <xdr:rowOff>5210</xdr:rowOff>
    </xdr:to>
    <xdr:pic>
      <xdr:nvPicPr>
        <xdr:cNvPr id="4" name="Picture 1">
          <a:extLst>
            <a:ext uri="{FF2B5EF4-FFF2-40B4-BE49-F238E27FC236}">
              <a16:creationId xmlns:a16="http://schemas.microsoft.com/office/drawing/2014/main" id="{00000000-0008-0000-3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38100" y="10477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1</xdr:col>
      <xdr:colOff>733425</xdr:colOff>
      <xdr:row>2</xdr:row>
      <xdr:rowOff>157610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23825" y="95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85725</xdr:rowOff>
    </xdr:from>
    <xdr:to>
      <xdr:col>1</xdr:col>
      <xdr:colOff>752475</xdr:colOff>
      <xdr:row>2</xdr:row>
      <xdr:rowOff>176660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161925" y="85725"/>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19050</xdr:rowOff>
    </xdr:from>
    <xdr:ext cx="1438275" cy="471935"/>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4" t="26874" r="8646" b="25424"/>
        <a:stretch/>
      </xdr:blipFill>
      <xdr:spPr bwMode="auto">
        <a:xfrm>
          <a:off x="47625" y="19050"/>
          <a:ext cx="1438275" cy="4719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Meranti/2SER090710-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WINDOWS/TEMP/notesFFF692/AWS/Engagements/SM%20Prime%20Holdings,Inc/SMP334-CY05_December%2031,%202005_Audit/Documents/SMPHIL_CONSO_DEC%2005_SGV%20Proced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uditFile/KLAudit/Integrated%20Brickworks/IBSB-AWP2002(baru).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pc-fileserver/Budget%202009%20Template/Leisure%20Comm%201/2009%20Opex%20Budget%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57.2.12/SharedDocs/AWS/Engagements/SM%20Prime%20Holdings,Inc/SMP334-CY05_December%2031,%202005_Audit/Documents/SMPHI_leadsked_12.31.04_consolidated_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client-latest/Ingress/Statutory%20audit-FYE%202003/Magmapeak/MagmaPeak-ALLAWPs-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WINDOWS/TEMP/notesFFF692/AWS/Engagements/SM%20Prime%20Holdings,Inc/SMP334-CY05_December%2031,%202005_Audit/Documents/SMPHI_leadsked_12.31.04_consolidated_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pc-fileserver/Budget%202009/Investor%20Relations/First%20Metro%20Investment%20Corp/Scenarios/Scenario%201%20No%20IPO%20@%20P2B%20Equity%20with%20no%20interest/excel%20support%20files_investors%20brief_6Ma7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57.4.32/Shared%20Folder/Users/Elizabeth%20Carascoso/Desktop/KT%20Bartolome/fr%20Project%20Director/fr%20DEM/Woodridge%20Place%20Ph2_Initial%20runs%20(Linden%20&amp;%20Mahogany)%20adjusted%20201009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TA/Audit_WP/Berjaya%20Soutex/awpsoutex02/WINDOWS/TEMP/AUDIT/1998/Exc036/Mmc_pl/MMC-P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lpc-fileserver/Budget%202008/2007%20BUDGET/2007%20Budget%20Templates/2007%20CAPEX%20BUDGET%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eranti/2SER090710-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Data/Serendra/Sales/Invento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Data/Serendra/Sales/Invento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Lpc-fileserver/Budget%202009/DOCUME~1/RNREGA~1/LOCALS~1/Temp/notesE1EF34/Budget%20Templates%20&amp;%20Guidelines/2008_Responsibility%20Centers_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r/Budget%202008/DOCUME~1/AEHERN~1/LOCALS~1/Temp/notesE49C89/~672124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weihweihong/WHH/Scientex/07%20-%20Texland%20Group/Audit%20of%20holding%20company/Texland%20Sdn%20Bhd/Jenny/Yuasa%20Mechatronics/BAfile/AUD2/Nit344/Ye99/AWPs/Nit344_AWP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ndardDoc/Nst334_Awp1_without%20adj.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Lpc-fileserver/Budget%202009/DOCUME~1/RNREGA~1/LOCALS~1/Temp/notesE1EF34/2008%20Loans%20&amp;%20Notes%20Payable%20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Lpc-fileserver/budget%202012/DOCUME~1/RNREGA~1/LOCALS~1/Temp/notesE1EF34/2008%20Loans%20&amp;%20Notes%20Payable%20Templ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lpc-fileserver/Budget%202009/raki/templates/1Assumption%20Template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WINNT/TEMP/DATABASE/Ahmad%20Nazri%20Mohamad/Clients/AIH%20(Malaysia)%20Sdn%20Bhd/Update/Cybercode%20(M)%20Sdn%20Bhd/Cashflow%20-%20work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FFF692/AWS/Engagements/SM%20Prime%20Holdings,Inc/SMP334-CY05_December%2031,%202005_Audit/Documents/Conso%20template%20for%20smph_FINAL_DEC%2005_SGV%20procedur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ZDELACRUZ/Budget%202008_Due%20Diligence%20Files/2008%20Consolidation/Balance%20Sheets/Balance%20Sheet_POC/2008%20Balance%20Sheet_LPC_P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vr-03/HOMETOWN%20COMMUNITIES/Documents%20and%20Settings/acer/Local%20Settings/Temp/2007%20BUDGET/2007%20Budget%20Templates/Sales%20Template.New%20Project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lpc-fileserver/Budget%202008/2008%20Consolidation_v1/P&amp;L%20and%20Cashflows%20-%20POC/2008%20Financial%20Reports%20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nespro/gad_work/Data/Dec98/NSMALJU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lpc-fileserver/Budget%202008/Budget%20Templates%20&amp;%20Guidelines/Guidelines/2008_Responsibility%20Centers_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ata/Sime%20Darby/Financials/2007.08.08/SZ%20Conso%208.8.07%20JD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Data/Sime%20Darby/Financials/2007.08.08/SZ%20Conso%208.8.07%20JD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heraclene.frio/Documents/Personal/OLD%20FILES%20(Alveo)/Vesta%20Pricing%20(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eihweihong/WHH/Scientex/07%20-%20Texland%20Group/Audit%20of%20holding%20company/Texland%20Sdn%20Bhd/Jenny/Yuasa%20Mechatronics/WINDOWS/Desktop/DATA/dsfurniture/dsawp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pc-fileserver/Budget%202009/Budget%20Templates%20&amp;%20Guidelines/Templates/revenue%20templates/North%20Ridge%20and%20Peak%20with%20CTS%20Financing/1Assumption%20TemplateNR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57.2.12/SharedDocs/AWS/Engagements/SM%20Prime%20Holdings,Inc/SMP334-CY05_December%2031,%202005_Audit/Documents/Conso%20template%20for%20smph_FINAL_DEC%2005_SGV%20procedur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heraclene.frio/Documents/HPI%20Tagaytay%20Highlands/Midlands/HORIZON%20Phase%202/Horizon%20Phase%202/PD/Pricing%20Strategy/Copy%20of%20FROM%20IGF_Horizon%20Phase%202%20Pricing%20rev%2018%20May%20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Heraclene.Frio/AppData/Local/Microsoft/Windows/INetCache/Content.Outlook/UIVFZ5LF/Copy%20of%20Pricelist_Horizon%20Terraces_sales%20roll%20out%20May%2031%202017_for%20Sales%20Admi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ngela.aulo/Desktop/HT%20Pricing/Pricing%20Comparison%20(Presented%20vs%20New%20Study).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Heraclene.Frio/AppData/Local/Microsoft/Windows/INetCache/Content.Outlook/FI35SMZB/FINAL%20APPROVED%20Tippi%20ver2_HT%20Condo%203%20pricing%20study.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angela.aulo/Downloads/Horizon%20Terraces%20Pricelist%20as%20of%20September%201,%202020%20(Updated%20082820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Heraclene.Frio/Desktop/Kaye%20HPI%20files/Documents/HPI%20Tagaytay%20Highlands/Midlands/HORIZON%20Phase%202/Horizon%20Phase%202/Sales/Pricelist/HT%20Historical%20Pricelist%20as%20%20of%202020%20May.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Heraclene.Frio/Desktop/Kaye%20HPI%20files/Documents/HPI%20Tagaytay%20Highlands/Midlands/HORIZON%20Phase%202/Horizon%20Phase%202/Sales/Pricelist/HT%20Historical%20Pricelist%20as%20%20of%202020%20Feb.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marvin.faustino/AppData/Local/Microsoft/Windows/Temporary%20Internet%20Files/Content.Outlook/2YKKGQVW/Condo%202%20study%20-%20Jul30%202018%20vs%20Condo%201-Marv%20ver.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nikki.molina/AppData/Local/Microsoft/Windows/Temporary%20Internet%20Files/Content.Outlook/4GXWP88J/Pricelist_Horizon%20Terraces_sales%20roll%20out%20May%2031%202017%20(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manda/NNR/NNR30.6.01/Client/Ultradata%20(Malaysia)%20Sdn%20Bhd/Ultra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4%20NUVALI%20VESTA/VP/Concept%20Approval%20FS/Vesta%2020090706%20Cons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Data/4%20NUVALI%20VESTA/VP/Concept%20Approval%20FS/Vesta%2020090706%20Cons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57.2.12/SharedDocs/AWS/Engagements/SM%20Prime%20Holdings,Inc/SMP334-CY05_December%2031,%202005_Audit/Documents/SMPHIL_CONSO_DEC%2005_SGV%20Procedur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pc-fileserver/Budget%202009/2009%20Budget/5%20Year%20Financial%20Model/No%20IPO/Landco_revised%205%20years_without%20IP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PR"/>
      <sheetName val="GL"/>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CRITERIA2"/>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_x0000_"/>
      <sheetName val="CF-1"/>
      <sheetName val="CF-2"/>
      <sheetName val="CF-3"/>
      <sheetName val="OS"/>
      <sheetName val="BPR-PL "/>
      <sheetName val="BPR-BS"/>
      <sheetName val="BPR - Conclusion"/>
      <sheetName val="AP110"/>
      <sheetName val="F-1l2"/>
      <sheetName val="F-1"/>
      <sheetName val="F-2"/>
      <sheetName val="F-3"/>
      <sheetName val="F-4"/>
      <sheetName val="F-7"/>
      <sheetName val="F-8(FSA)"/>
      <sheetName val="F-9b"/>
      <sheetName val="F-9c"/>
      <sheetName val="F-21"/>
      <sheetName val="A"/>
      <sheetName val="B"/>
      <sheetName val="RCD-1-1"/>
      <sheetName val="B-10"/>
      <sheetName val="C"/>
      <sheetName val="C-5"/>
      <sheetName val="C-6"/>
      <sheetName val="C-6a"/>
      <sheetName val="L"/>
      <sheetName val="U"/>
      <sheetName val="U-2"/>
      <sheetName val="AA"/>
      <sheetName val="BB"/>
      <sheetName val="BB-1"/>
      <sheetName val="CC"/>
      <sheetName val="FF"/>
      <sheetName val="FF-1"/>
      <sheetName val="FF-2"/>
      <sheetName val="M MM"/>
      <sheetName val="Pnl-10"/>
      <sheetName val="10"/>
      <sheetName val="10-1"/>
      <sheetName val="10-2"/>
      <sheetName val="20"/>
      <sheetName val="20-1"/>
      <sheetName val="30"/>
      <sheetName val="30-Note"/>
      <sheetName val="30a"/>
      <sheetName val="70"/>
      <sheetName val="GiaVL"/>
      <sheetName val="**??"/>
      <sheetName val="Quantity"/>
      <sheetName val="FF-3"/>
      <sheetName val="**"/>
      <sheetName val="BPR-PL_"/>
      <sheetName val="BPR_-_Conclusion"/>
      <sheetName val="M_MM"/>
      <sheetName val="table"/>
      <sheetName val="F_1l2"/>
      <sheetName val="F_4"/>
      <sheetName val="F_21"/>
      <sheetName val="B_10"/>
      <sheetName val="C_5"/>
      <sheetName val="C_6"/>
      <sheetName val="C_6a"/>
      <sheetName val="U_2"/>
      <sheetName val="BB_1"/>
      <sheetName val="FF_2"/>
      <sheetName val="Pnl_10"/>
      <sheetName val="30_Note"/>
      <sheetName val="F_8_FSA_"/>
      <sheetName val="F_9c"/>
      <sheetName val="**_x0000_"/>
      <sheetName val="Bal Sheet"/>
      <sheetName val="FSA"/>
      <sheetName val="RATE"/>
      <sheetName val="Sheet3"/>
      <sheetName val="EE97"/>
      <sheetName val="CA Comp"/>
      <sheetName val="Profitability"/>
      <sheetName val="Company Info"/>
      <sheetName val="acs"/>
      <sheetName val="5 Analysis"/>
      <sheetName val="F2-3-6 OH absorbtion rate "/>
      <sheetName val="Gain Loss Calculation"/>
      <sheetName val="1 LeadSchedule"/>
      <sheetName val="BIS LIST-NTH 18"/>
      <sheetName val="FF-2 (1)"/>
      <sheetName val="K1-1 Addn"/>
      <sheetName val="OPI"/>
      <sheetName val="FSL"/>
      <sheetName val="CA"/>
      <sheetName val="AJE"/>
      <sheetName val="**?"/>
      <sheetName val="Set_of_Books"/>
      <sheetName val="CA Sheet"/>
      <sheetName val="PAYROLL"/>
      <sheetName val="Reimbursements"/>
      <sheetName val="jul97"/>
      <sheetName val="BPR"/>
      <sheetName val="K1-1_Addn"/>
      <sheetName val="Bal_Sheet"/>
      <sheetName val="FF-2_(1)"/>
      <sheetName val="CA_Comp"/>
      <sheetName val="Company_Info"/>
      <sheetName val="1_LeadSchedule"/>
      <sheetName val="BIS_LIST-NTH_18"/>
      <sheetName val="F2-3-6_OH_absorbtion_rate_"/>
      <sheetName val="5_Analysis"/>
      <sheetName val="CA_Sheet"/>
      <sheetName val="cashflowcomp"/>
      <sheetName val="APCODE"/>
      <sheetName val="Budget_Headcount"/>
      <sheetName val="U-13-2(disc)"/>
      <sheetName val="Sch4"/>
      <sheetName val="Sch4t"/>
      <sheetName val="__"/>
      <sheetName val="FF-50"/>
      <sheetName val="PRICE @ 31 Jan 2000"/>
      <sheetName val="A-1"/>
      <sheetName val="K4"/>
      <sheetName val="1257"/>
      <sheetName val="Interim --&gt; Top"/>
      <sheetName val="Sch 4"/>
      <sheetName val="acc-notes"/>
      <sheetName val="FF-21(a)"/>
      <sheetName val="AMAL97"/>
      <sheetName val="LOOSECHKLIST"/>
      <sheetName val="FS"/>
      <sheetName val="F-1|F-2"/>
      <sheetName val="FF-2(1)"/>
      <sheetName val="C-1-5"/>
      <sheetName val="FS-AUDIT"/>
      <sheetName val="UB-20"/>
      <sheetName val="U-not use"/>
      <sheetName val="M"/>
      <sheetName val="F-5"/>
      <sheetName val="gl"/>
      <sheetName val="Notes"/>
      <sheetName val="Restrict"/>
      <sheetName val="QMCT"/>
      <sheetName val="SS"/>
      <sheetName val="BPR-PL_1"/>
      <sheetName val="BPR_-_Conclusion1"/>
      <sheetName val="M_MM1"/>
      <sheetName val="Bal_Sheet1"/>
      <sheetName val="FF-2_(1)1"/>
      <sheetName val="5_Analysis1"/>
      <sheetName val="CA_Comp1"/>
      <sheetName val="Company_Info1"/>
      <sheetName val="1_LeadSchedule1"/>
      <sheetName val="BIS_LIST-NTH_181"/>
      <sheetName val="K1-1_Addn1"/>
      <sheetName val="F2-3-6_OH_absorbtion_rate_1"/>
      <sheetName val="Gain_Loss_Calculation"/>
      <sheetName val="CA_Sheet1"/>
      <sheetName val="Sch_4"/>
      <sheetName val="A4|1(f)"/>
      <sheetName val="E1-1ss"/>
      <sheetName val="O1-1CA Sheet"/>
      <sheetName val="Sheet2"/>
      <sheetName val="Chart1"/>
      <sheetName val="F&amp;F-Nov"/>
      <sheetName val="DISP96"/>
      <sheetName val="ADD"/>
      <sheetName val="Sheet1"/>
      <sheetName val="BPCOR DETAILS"/>
      <sheetName val="BPMKT DETAILS"/>
      <sheetName val="2001"/>
      <sheetName val="FF-5"/>
      <sheetName val="FG2540"/>
      <sheetName val="MV"/>
      <sheetName val="Comp equip"/>
      <sheetName val="FFE"/>
      <sheetName val="cc 196 (SYS) (2)"/>
      <sheetName val="BPCOR_DETAILS"/>
      <sheetName val="BPMKT_DETAILS"/>
      <sheetName val="U8"/>
      <sheetName val="U1"/>
      <sheetName val="A3"/>
      <sheetName val="R4"/>
      <sheetName val="F-1 F-2"/>
      <sheetName val="Journal"/>
      <sheetName val="1 LeadSchedule (BI &amp; BII)"/>
      <sheetName val="J3|1-2"/>
      <sheetName val="U10|20"/>
      <sheetName val="____"/>
      <sheetName val="___"/>
      <sheetName val="Price List"/>
      <sheetName val="FF_3"/>
      <sheetName val="Sch 22"/>
      <sheetName val="CONTENTS"/>
      <sheetName val="BP-BP1"/>
      <sheetName val="F-4l5"/>
      <sheetName val="SW-TEO"/>
      <sheetName val="Weights"/>
      <sheetName val="tax-ss"/>
      <sheetName val="TOTAL MAT COSTS"/>
      <sheetName val="11-1"/>
      <sheetName val="FF-6"/>
      <sheetName val="Interim_--&gt;_Top"/>
      <sheetName val="O4"/>
      <sheetName val="HP"/>
      <sheetName val="Disposal"/>
      <sheetName val="SCH B"/>
      <sheetName val="Addition"/>
      <sheetName val="SCH 4 - 7"/>
      <sheetName val="FA_Rec"/>
      <sheetName val="K4. F&amp;F"/>
      <sheetName val="PL04"/>
      <sheetName val="Tb.Q3-03"/>
      <sheetName val="TB.Q3-04"/>
      <sheetName val="LETTER"/>
      <sheetName val="TaxComp"/>
      <sheetName val="4 Analysis"/>
      <sheetName val="A3-1"/>
      <sheetName val="pg8"/>
      <sheetName val="#REF"/>
      <sheetName val="CRA-Detail"/>
      <sheetName val="IBSB-AWP2002(baru)"/>
      <sheetName val="O1-1CA_Sheet"/>
      <sheetName val="Sheet4"/>
      <sheetName val="Cum.91-93"/>
      <sheetName val="Dec 94"/>
      <sheetName val="U1."/>
      <sheetName val="A8"/>
      <sheetName val="Annex"/>
      <sheetName val="**_x005f_x0000__x005f_x0000_"/>
      <sheetName val="**_x005f_x0000_"/>
      <sheetName val="SAP 2009"/>
      <sheetName val="JDE 2010"/>
      <sheetName val="98aug-M2"/>
      <sheetName val="P &amp; L EP"/>
      <sheetName val="P&amp;L JB"/>
      <sheetName val="PA"/>
      <sheetName val="BalSheetBUD"/>
      <sheetName val="A7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Integrated Brickworks S/B</v>
          </cell>
          <cell r="B1" t="str">
            <v>Integrated Brickworks S/B</v>
          </cell>
        </row>
        <row r="2">
          <cell r="A2" t="str">
            <v>31 December 2000</v>
          </cell>
          <cell r="B2" t="str">
            <v>Statutory Audit @ 31 December 2001</v>
          </cell>
        </row>
        <row r="3">
          <cell r="A3" t="str">
            <v>FORM  AP 110</v>
          </cell>
          <cell r="B3" t="str">
            <v>Operating expenses</v>
          </cell>
          <cell r="C3">
            <v>0</v>
          </cell>
          <cell r="D3" t="str">
            <v>Cost and price per unit stated here as at 31 December, 2001.</v>
          </cell>
        </row>
        <row r="4">
          <cell r="A4" t="str">
            <v>Working Balance Sheet - Assets &amp; Liability</v>
          </cell>
        </row>
        <row r="5">
          <cell r="A5" t="str">
            <v>MATERIALITY AND TOLERABLE SCOPE</v>
          </cell>
          <cell r="B5">
            <v>0</v>
          </cell>
          <cell r="C5" t="str">
            <v>Coverage : &gt; 50%</v>
          </cell>
          <cell r="D5" t="str">
            <v>Quantity</v>
          </cell>
          <cell r="E5" t="str">
            <v>Cost per</v>
          </cell>
          <cell r="F5" t="str">
            <v>Sales Price</v>
          </cell>
        </row>
        <row r="6">
          <cell r="B6" t="str">
            <v>Code</v>
          </cell>
          <cell r="C6" t="str">
            <v>Descrpition</v>
          </cell>
          <cell r="D6" t="str">
            <v>Sold</v>
          </cell>
          <cell r="E6" t="str">
            <v>unit</v>
          </cell>
          <cell r="F6" t="str">
            <v>per unit</v>
          </cell>
        </row>
        <row r="7">
          <cell r="C7" t="str">
            <v>31/12/00</v>
          </cell>
          <cell r="D7" t="str">
            <v>per total</v>
          </cell>
          <cell r="E7" t="str">
            <v xml:space="preserve">per </v>
          </cell>
          <cell r="F7" t="str">
            <v>Cost per</v>
          </cell>
        </row>
        <row r="8">
          <cell r="B8" t="str">
            <v>Code</v>
          </cell>
          <cell r="C8" t="str">
            <v>Descrpition</v>
          </cell>
          <cell r="D8" t="str">
            <v>Materiality</v>
          </cell>
          <cell r="E8" t="str">
            <v>Quantity</v>
          </cell>
          <cell r="F8" t="str">
            <v>unit</v>
          </cell>
        </row>
        <row r="9">
          <cell r="A9" t="str">
            <v>Materiality  Benchmark</v>
          </cell>
          <cell r="B9" t="str">
            <v>Amount</v>
          </cell>
          <cell r="C9" t="str">
            <v>Percentage</v>
          </cell>
          <cell r="D9" t="str">
            <v>After Tax</v>
          </cell>
          <cell r="E9" t="str">
            <v>Before Tax</v>
          </cell>
          <cell r="F9" t="str">
            <v>B</v>
          </cell>
        </row>
        <row r="10">
          <cell r="A10" t="str">
            <v>(use most appropriate benchmark)</v>
          </cell>
          <cell r="B10" t="str">
            <v>RM</v>
          </cell>
          <cell r="C10">
            <v>0</v>
          </cell>
          <cell r="D10" t="str">
            <v>RM</v>
          </cell>
          <cell r="E10" t="str">
            <v>RM</v>
          </cell>
          <cell r="F10">
            <v>0</v>
          </cell>
        </row>
        <row r="11">
          <cell r="A11">
            <v>2</v>
          </cell>
          <cell r="B11" t="str">
            <v>12.01</v>
          </cell>
          <cell r="C11" t="str">
            <v>4" Siries Block</v>
          </cell>
          <cell r="D11">
            <v>224878</v>
          </cell>
          <cell r="E11">
            <v>0.7601</v>
          </cell>
          <cell r="F11">
            <v>1.1000000000000001</v>
          </cell>
        </row>
        <row r="12">
          <cell r="A12" t="str">
            <v>Loss After Tax</v>
          </cell>
          <cell r="B12">
            <v>0</v>
          </cell>
          <cell r="C12">
            <v>0.08</v>
          </cell>
          <cell r="D12">
            <v>115545</v>
          </cell>
          <cell r="E12">
            <v>0</v>
          </cell>
          <cell r="F12">
            <v>0.75470000000000004</v>
          </cell>
        </row>
        <row r="13">
          <cell r="A13" t="str">
            <v>Total Revenue</v>
          </cell>
          <cell r="B13">
            <v>7784506</v>
          </cell>
          <cell r="C13" t="str">
            <v>0.25-0.5%</v>
          </cell>
          <cell r="D13">
            <v>96029</v>
          </cell>
          <cell r="E13">
            <v>38922.53</v>
          </cell>
          <cell r="F13">
            <v>0.37740000000000001</v>
          </cell>
        </row>
        <row r="14">
          <cell r="A14" t="str">
            <v>Total Assets</v>
          </cell>
          <cell r="B14" t="str">
            <v>10C.01</v>
          </cell>
          <cell r="C14" t="str">
            <v>0.25-0.5%</v>
          </cell>
          <cell r="D14">
            <v>58950</v>
          </cell>
          <cell r="E14">
            <v>0</v>
          </cell>
          <cell r="F14">
            <v>0.73770000000000002</v>
          </cell>
        </row>
        <row r="15">
          <cell r="A15" t="str">
            <v>Net Assets</v>
          </cell>
          <cell r="B15" t="str">
            <v>15.SS</v>
          </cell>
          <cell r="C15" t="str">
            <v>1-2%</v>
          </cell>
          <cell r="D15">
            <v>17186</v>
          </cell>
          <cell r="E15">
            <v>1.6183000000000001</v>
          </cell>
          <cell r="F15">
            <v>2.5</v>
          </cell>
        </row>
        <row r="16">
          <cell r="A16" t="str">
            <v>Normalised Profit After Tax</v>
          </cell>
          <cell r="B16">
            <v>0</v>
          </cell>
          <cell r="C16" t="str">
            <v>5-10%</v>
          </cell>
          <cell r="D16">
            <v>2100</v>
          </cell>
          <cell r="E16">
            <v>1</v>
          </cell>
          <cell r="F16">
            <v>0.37740000000000001</v>
          </cell>
        </row>
        <row r="17">
          <cell r="A17">
            <v>4</v>
          </cell>
          <cell r="B17">
            <v>12.01</v>
          </cell>
          <cell r="C17" t="str">
            <v>4.5" Full Block (in fill)</v>
          </cell>
          <cell r="D17">
            <v>76263</v>
          </cell>
          <cell r="E17">
            <v>1</v>
          </cell>
          <cell r="F17">
            <v>0.93710000000000004</v>
          </cell>
        </row>
        <row r="18">
          <cell r="A18">
            <v>5</v>
          </cell>
          <cell r="B18">
            <v>12.02</v>
          </cell>
          <cell r="C18" t="str">
            <v>4.5" Half Block</v>
          </cell>
          <cell r="D18">
            <v>35779</v>
          </cell>
          <cell r="E18">
            <v>1</v>
          </cell>
          <cell r="F18">
            <v>0.44890000000000002</v>
          </cell>
        </row>
        <row r="19">
          <cell r="A19">
            <v>6</v>
          </cell>
          <cell r="B19" t="str">
            <v>15DSS</v>
          </cell>
          <cell r="C19" t="str">
            <v>% Expected</v>
          </cell>
          <cell r="D19">
            <v>38160</v>
          </cell>
          <cell r="E19">
            <v>1.6183000000000001</v>
          </cell>
          <cell r="F19">
            <v>2.5</v>
          </cell>
        </row>
        <row r="20">
          <cell r="A20">
            <v>6</v>
          </cell>
          <cell r="B20" t="str">
            <v>Expected</v>
          </cell>
          <cell r="C20" t="str">
            <v>Error to Pre-tax</v>
          </cell>
          <cell r="D20" t="str">
            <v>Tolerable</v>
          </cell>
          <cell r="E20">
            <v>11503</v>
          </cell>
          <cell r="F20">
            <v>0</v>
          </cell>
        </row>
        <row r="21">
          <cell r="A21" t="str">
            <v>Expected no of PAJE</v>
          </cell>
          <cell r="B21" t="str">
            <v>Error (RM)</v>
          </cell>
          <cell r="C21" t="str">
            <v>Materiality</v>
          </cell>
          <cell r="D21" t="str">
            <v>Error %</v>
          </cell>
          <cell r="E21" t="str">
            <v>Tolerable Error</v>
          </cell>
          <cell r="F21">
            <v>1.6183000000000001</v>
          </cell>
        </row>
        <row r="22">
          <cell r="A22" t="str">
            <v>(a) *</v>
          </cell>
          <cell r="B22" t="str">
            <v>(b) *</v>
          </cell>
          <cell r="C22" t="str">
            <v>(b)/Pretax Materiality</v>
          </cell>
          <cell r="D22" t="str">
            <v>(c)</v>
          </cell>
          <cell r="E22" t="str">
            <v>(c) * Pretax Materiality</v>
          </cell>
          <cell r="F22">
            <v>1.6183000000000001</v>
          </cell>
        </row>
        <row r="23">
          <cell r="A23">
            <v>8</v>
          </cell>
          <cell r="B23" t="str">
            <v>20.01</v>
          </cell>
          <cell r="C23" t="str">
            <v>8" full block (Load bearing)</v>
          </cell>
          <cell r="D23">
            <v>31359</v>
          </cell>
          <cell r="E23">
            <v>1.2583</v>
          </cell>
          <cell r="F23">
            <v>1.5</v>
          </cell>
        </row>
        <row r="24">
          <cell r="A24" t="str">
            <v>0-2</v>
          </cell>
          <cell r="B24">
            <v>70500</v>
          </cell>
          <cell r="C24" t="str">
            <v>N/A</v>
          </cell>
          <cell r="D24">
            <v>0.6</v>
          </cell>
          <cell r="E24">
            <v>42300</v>
          </cell>
          <cell r="F24">
            <v>0</v>
          </cell>
        </row>
        <row r="25">
          <cell r="A25" t="str">
            <v>3-5</v>
          </cell>
          <cell r="B25">
            <v>0</v>
          </cell>
          <cell r="C25" t="str">
            <v>&lt;40%</v>
          </cell>
          <cell r="D25">
            <v>0.4</v>
          </cell>
          <cell r="E25">
            <v>0</v>
          </cell>
          <cell r="F25">
            <v>1.29</v>
          </cell>
        </row>
        <row r="26">
          <cell r="A26">
            <v>9</v>
          </cell>
          <cell r="B26">
            <v>0</v>
          </cell>
          <cell r="C26" t="str">
            <v>&lt;40%</v>
          </cell>
          <cell r="D26">
            <v>0.25</v>
          </cell>
          <cell r="E26">
            <v>0</v>
          </cell>
          <cell r="F26">
            <v>0.77059999999999995</v>
          </cell>
        </row>
        <row r="27">
          <cell r="A27" t="str">
            <v>6 or more</v>
          </cell>
          <cell r="B27">
            <v>0</v>
          </cell>
          <cell r="C27" t="str">
            <v>&lt;40%</v>
          </cell>
          <cell r="D27">
            <v>0.25</v>
          </cell>
          <cell r="E27">
            <v>0</v>
          </cell>
          <cell r="F27">
            <v>2.5</v>
          </cell>
        </row>
        <row r="28">
          <cell r="A28">
            <v>10</v>
          </cell>
          <cell r="B28">
            <v>0</v>
          </cell>
          <cell r="C28" t="str">
            <v>&lt;40%</v>
          </cell>
          <cell r="D28">
            <v>0.15</v>
          </cell>
          <cell r="E28">
            <v>0</v>
          </cell>
          <cell r="F28">
            <v>0</v>
          </cell>
        </row>
        <row r="29">
          <cell r="A29">
            <v>10</v>
          </cell>
          <cell r="B29" t="str">
            <v>20R.N</v>
          </cell>
          <cell r="C29" t="str">
            <v xml:space="preserve">8" split angle block </v>
          </cell>
          <cell r="D29" t="str">
            <v>say</v>
          </cell>
          <cell r="E29">
            <v>42000</v>
          </cell>
          <cell r="F29">
            <v>1.7182999999999999</v>
          </cell>
        </row>
        <row r="30">
          <cell r="A30">
            <v>11</v>
          </cell>
          <cell r="B30" t="str">
            <v>20R.S</v>
          </cell>
          <cell r="C30" t="str">
            <v xml:space="preserve">8" split angle standstone pjs960 block </v>
          </cell>
          <cell r="D30">
            <v>92</v>
          </cell>
          <cell r="E30">
            <v>1</v>
          </cell>
          <cell r="F30">
            <v>1.7182999999999999</v>
          </cell>
        </row>
        <row r="31">
          <cell r="A31" t="str">
            <v xml:space="preserve">*  Generally, the expected No of PAJE/ Expected Error is based on the prior year’s experience, however there is a need to </v>
          </cell>
          <cell r="B31" t="str">
            <v>Scope:  10 largest stock values</v>
          </cell>
          <cell r="C31" t="str">
            <v>B</v>
          </cell>
          <cell r="D31">
            <v>940265</v>
          </cell>
          <cell r="E31">
            <v>940265</v>
          </cell>
          <cell r="F31">
            <v>0</v>
          </cell>
        </row>
        <row r="32">
          <cell r="A32" t="str">
            <v xml:space="preserve">   review these scopes based on current year’s operations and performance.</v>
          </cell>
          <cell r="B32" t="str">
            <v>Forex loss</v>
          </cell>
          <cell r="C32" t="str">
            <v>Compac keystone siries</v>
          </cell>
          <cell r="D32">
            <v>0</v>
          </cell>
          <cell r="E32">
            <v>0</v>
          </cell>
          <cell r="F32">
            <v>0</v>
          </cell>
        </row>
        <row r="33">
          <cell r="A33">
            <v>12</v>
          </cell>
          <cell r="B33" t="str">
            <v>K2R.S</v>
          </cell>
          <cell r="C33" t="str">
            <v>ICU Split angle Natgrey Grade A</v>
          </cell>
          <cell r="D33">
            <v>17305</v>
          </cell>
          <cell r="E33">
            <v>1</v>
          </cell>
          <cell r="F33">
            <v>4.1935000000000002</v>
          </cell>
        </row>
        <row r="34">
          <cell r="A34" t="str">
            <v>PAJE scope listing at 10% of materiality</v>
          </cell>
          <cell r="B34" t="str">
            <v>K2R.B</v>
          </cell>
          <cell r="C34" t="str">
            <v>ICU Split angle black</v>
          </cell>
          <cell r="D34">
            <v>441</v>
          </cell>
          <cell r="E34">
            <v>4230</v>
          </cell>
          <cell r="F34">
            <v>4.1935000000000002</v>
          </cell>
        </row>
        <row r="35">
          <cell r="A35" t="str">
            <v>Trade payable / creditors</v>
          </cell>
          <cell r="B35" t="str">
            <v>Hire purchase interest</v>
          </cell>
          <cell r="C35" t="str">
            <v>Say PAJE &gt; RM5,000.</v>
          </cell>
          <cell r="D35">
            <v>0</v>
          </cell>
          <cell r="E35">
            <v>0</v>
          </cell>
          <cell r="F35">
            <v>0</v>
          </cell>
        </row>
        <row r="36">
          <cell r="A36">
            <v>14</v>
          </cell>
          <cell r="B36" t="str">
            <v>Interest payable - KGB</v>
          </cell>
          <cell r="C36" t="str">
            <v>Raw Materials</v>
          </cell>
          <cell r="D36">
            <v>550485</v>
          </cell>
          <cell r="E36">
            <v>550485</v>
          </cell>
          <cell r="F36">
            <v>0</v>
          </cell>
        </row>
        <row r="37">
          <cell r="A37" t="str">
            <v>PRJE scope listing at 1% of total assets</v>
          </cell>
          <cell r="B37" t="str">
            <v>TM-Cement</v>
          </cell>
          <cell r="C37" t="str">
            <v>Say PRJE &gt; RM361,000.</v>
          </cell>
          <cell r="D37">
            <v>140.72999999999999</v>
          </cell>
          <cell r="E37">
            <v>1</v>
          </cell>
          <cell r="F37">
            <v>140.72999999999999</v>
          </cell>
        </row>
        <row r="38">
          <cell r="A38">
            <v>15</v>
          </cell>
          <cell r="B38" t="str">
            <v>Pigment</v>
          </cell>
          <cell r="C38" t="str">
            <v>Elmulsion KR2-200Lit/Drum</v>
          </cell>
          <cell r="D38">
            <v>400</v>
          </cell>
          <cell r="E38">
            <v>1</v>
          </cell>
          <cell r="F38">
            <v>40</v>
          </cell>
        </row>
        <row r="39">
          <cell r="A39" t="str">
            <v>PRJE LISTING SCOPE</v>
          </cell>
          <cell r="B39" t="str">
            <v>Tim-Pallet</v>
          </cell>
          <cell r="C39" t="str">
            <v>TPI Sz 46x39x4.5 - Bt. Cave</v>
          </cell>
          <cell r="D39">
            <v>1097</v>
          </cell>
          <cell r="E39">
            <v>1</v>
          </cell>
          <cell r="F39">
            <v>11</v>
          </cell>
        </row>
        <row r="40">
          <cell r="A40">
            <v>17</v>
          </cell>
          <cell r="B40" t="str">
            <v>Tim-Pallet</v>
          </cell>
          <cell r="C40" t="str">
            <v>TPI Sz 46x39x4.5 - Tnh Merah</v>
          </cell>
          <cell r="D40">
            <v>11990</v>
          </cell>
          <cell r="E40">
            <v>1</v>
          </cell>
          <cell r="F40">
            <v>11</v>
          </cell>
        </row>
        <row r="41">
          <cell r="A41">
            <v>18</v>
          </cell>
          <cell r="B41" t="str">
            <v>Lubricant</v>
          </cell>
          <cell r="C41" t="str">
            <v>Diesel-Skid Tank 2 - P# 2</v>
          </cell>
          <cell r="D41">
            <v>10500</v>
          </cell>
          <cell r="E41">
            <v>1</v>
          </cell>
          <cell r="F41">
            <v>0.57999999999999996</v>
          </cell>
        </row>
        <row r="42">
          <cell r="A42">
            <v>18</v>
          </cell>
          <cell r="B42" t="str">
            <v>K2R.B</v>
          </cell>
          <cell r="C42" t="str">
            <v>TOTAL ASSETS</v>
          </cell>
          <cell r="D42" t="str">
            <v>%</v>
          </cell>
          <cell r="E42" t="str">
            <v>PRJE SCOPE</v>
          </cell>
          <cell r="F42">
            <v>4.1935000000000002</v>
          </cell>
        </row>
        <row r="43">
          <cell r="C43" t="str">
            <v>RM</v>
          </cell>
          <cell r="D43">
            <v>0</v>
          </cell>
          <cell r="E43" t="str">
            <v>RM</v>
          </cell>
          <cell r="F43">
            <v>0</v>
          </cell>
        </row>
        <row r="45">
          <cell r="A45" t="str">
            <v>PRJE  Scope</v>
          </cell>
          <cell r="B45">
            <v>0</v>
          </cell>
          <cell r="C45">
            <v>36143318</v>
          </cell>
          <cell r="D45">
            <v>0.01</v>
          </cell>
          <cell r="E45">
            <v>361433.18</v>
          </cell>
          <cell r="F45">
            <v>0</v>
          </cell>
        </row>
        <row r="46">
          <cell r="D46" t="str">
            <v>As per NRV test - per here</v>
          </cell>
          <cell r="E46">
            <v>0</v>
          </cell>
          <cell r="F46">
            <v>0</v>
          </cell>
        </row>
        <row r="47">
          <cell r="D47" t="str">
            <v>say</v>
          </cell>
          <cell r="E47">
            <v>361000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CRC info sheet"/>
      <sheetName val="manpower dbase"/>
      <sheetName val="crc database"/>
      <sheetName val="BUDGET SUMMARY"/>
      <sheetName val="CAPEX WORKSHEET"/>
      <sheetName val="Definitions"/>
      <sheetName val="People Cost"/>
      <sheetName val="Uniform"/>
      <sheetName val="Food &amp; Subsistence"/>
      <sheetName val="Transportation"/>
      <sheetName val="domestic_travel dbase"/>
      <sheetName val="Domestic Travel"/>
      <sheetName val="Domestic Travel Incentive"/>
      <sheetName val="Foreign Travel"/>
      <sheetName val="Gas &amp; Oil"/>
      <sheetName val="gas dtb"/>
      <sheetName val="Books &amp; Subscriptions"/>
      <sheetName val="Photocopying &amp; Printing"/>
      <sheetName val="Housekeeping Supplies"/>
      <sheetName val="Ofc Supplies"/>
      <sheetName val="ofc supplies database"/>
      <sheetName val="Ofc Supplies - Emp Comp Loan"/>
      <sheetName val="Farm Supplies"/>
      <sheetName val="Postage"/>
      <sheetName val="Telephone-Landline"/>
      <sheetName val="Radio"/>
      <sheetName val="Cellphone"/>
      <sheetName val="cellphone dbase"/>
      <sheetName val="Internet"/>
      <sheetName val="Meetings &amp; Conferences"/>
      <sheetName val="Electricity"/>
      <sheetName val="Water"/>
      <sheetName val="Janitorial"/>
      <sheetName val="Security"/>
      <sheetName val="Manpower Services"/>
      <sheetName val="Rental Exp"/>
      <sheetName val="Rent-Vehicle_database"/>
      <sheetName val="Rental Exp-Vehicle"/>
      <sheetName val="Rental Exp-Employee Car Plan"/>
      <sheetName val="car plan dbase"/>
      <sheetName val="Cusa Expense"/>
      <sheetName val="Rep &amp; Maint"/>
      <sheetName val="Rep &amp; Maint-Employee Car Plan"/>
      <sheetName val="Rep-car dtb"/>
      <sheetName val="Rep &amp; Maint-Memparks"/>
      <sheetName val="Audit Fees"/>
      <sheetName val="Legal Fees"/>
      <sheetName val="PMF"/>
      <sheetName val="Prof Fee-Others"/>
      <sheetName val="PMF-Interco"/>
      <sheetName val="Service Fee"/>
      <sheetName val="Car Insurance"/>
      <sheetName val="Insurance-Emp Car Plan"/>
      <sheetName val="insurance dtb"/>
      <sheetName val="Property Insurance"/>
      <sheetName val="Business Permit"/>
      <sheetName val="Car Registration"/>
      <sheetName val="car reg dbase"/>
      <sheetName val="Car Registration-Emp Car Plan"/>
      <sheetName val="emp car reg dbase"/>
      <sheetName val="BIR Registration"/>
      <sheetName val="Documentary Stamps"/>
      <sheetName val="Realty &amp; Other Fixed Taxes"/>
      <sheetName val="Land Processing Fee"/>
      <sheetName val="Fringe Benefit Tax"/>
      <sheetName val="Other Taxes &amp; Licenses"/>
      <sheetName val="Notarial Expenses"/>
      <sheetName val="Membership"/>
      <sheetName val="Bank Charges"/>
      <sheetName val="ADA"/>
      <sheetName val="Miscellaneous"/>
      <sheetName val="Company Gifts"/>
      <sheetName val="Rep &amp; Ent"/>
      <sheetName val="Dontn &amp; Contrbtn"/>
      <sheetName val="Commission-Variable"/>
      <sheetName val="Commission-Fixed"/>
      <sheetName val="Ads &amp; Promo"/>
      <sheetName val="Events (Selling)"/>
      <sheetName val="Sponsorship_Exhibits"/>
      <sheetName val="Press_Media"/>
      <sheetName val="2007A_2008LE"/>
      <sheetName val="table"/>
      <sheetName val="CRC_info_sheet"/>
      <sheetName val="manpower_dbase"/>
      <sheetName val="crc_database"/>
      <sheetName val="BUDGET_SUMMARY"/>
      <sheetName val="CAPEX_WORKSHEET"/>
      <sheetName val="People_Cost"/>
      <sheetName val="Food_&amp;_Subsistence"/>
      <sheetName val="domestic_travel_dbase"/>
      <sheetName val="Domestic_Travel"/>
      <sheetName val="Domestic_Travel_Incentive"/>
      <sheetName val="Foreign_Travel"/>
      <sheetName val="Gas_&amp;_Oil"/>
      <sheetName val="gas_dtb"/>
      <sheetName val="Books_&amp;_Subscriptions"/>
      <sheetName val="Photocopying_&amp;_Printing"/>
      <sheetName val="Housekeeping_Supplies"/>
      <sheetName val="Ofc_Supplies"/>
      <sheetName val="ofc_supplies_database"/>
      <sheetName val="Ofc_Supplies_-_Emp_Comp_Loan"/>
      <sheetName val="Farm_Supplies"/>
      <sheetName val="cellphone_dbase"/>
      <sheetName val="Meetings_&amp;_Conferences"/>
      <sheetName val="Manpower_Services"/>
      <sheetName val="Rental_Exp"/>
      <sheetName val="Rental_Exp-Vehicle"/>
      <sheetName val="Rental_Exp-Employee_Car_Plan"/>
      <sheetName val="car_plan_dbase"/>
      <sheetName val="Cusa_Expense"/>
      <sheetName val="Rep_&amp;_Maint"/>
      <sheetName val="Rep_&amp;_Maint-Employee_Car_Plan"/>
      <sheetName val="Rep-car_dtb"/>
      <sheetName val="Rep_&amp;_Maint-Memparks"/>
      <sheetName val="Audit_Fees"/>
      <sheetName val="Legal_Fees"/>
      <sheetName val="Prof_Fee-Others"/>
      <sheetName val="Service_Fee"/>
      <sheetName val="Car_Insurance"/>
      <sheetName val="Insurance-Emp_Car_Plan"/>
      <sheetName val="insurance_dtb"/>
      <sheetName val="Property_Insurance"/>
      <sheetName val="Business_Permit"/>
      <sheetName val="Car_Registration"/>
      <sheetName val="car_reg_dbase"/>
      <sheetName val="Car_Registration-Emp_Car_Plan"/>
      <sheetName val="emp_car_reg_dbase"/>
      <sheetName val="BIR_Registration"/>
      <sheetName val="Documentary_Stamps"/>
      <sheetName val="Realty_&amp;_Other_Fixed_Taxes"/>
      <sheetName val="Land_Processing_Fee"/>
      <sheetName val="Fringe_Benefit_Tax"/>
      <sheetName val="Other_Taxes_&amp;_Licenses"/>
      <sheetName val="Notarial_Expenses"/>
      <sheetName val="Bank_Charges"/>
      <sheetName val="Company_Gifts"/>
      <sheetName val="Rep_&amp;_Ent"/>
      <sheetName val="Dontn_&amp;_Contrbtn"/>
      <sheetName val="Ads_&amp;_Promo"/>
      <sheetName val="Events_(Selling)"/>
      <sheetName val="Ads &amp; Promo:Events (Selling)"/>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sheetData sheetId="13"/>
      <sheetData sheetId="14"/>
      <sheetData sheetId="15"/>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PARENT_ITR RECON"/>
      <sheetName val="Analytics"/>
      <sheetName val="PARENT_ITR EXPENSES"/>
      <sheetName val="WPL_AUDITED_PARENT"/>
      <sheetName val="PFDs"/>
      <sheetName val="AUDITED_TAX_PARENT"/>
      <sheetName val="AUDIT TAX_FINAL"/>
      <sheetName val="REVISED PE,TE,SAD"/>
      <sheetName val="CONSO_BS "/>
      <sheetName val="CONSO_IS"/>
      <sheetName val="WBS_AUDITED_CONSO"/>
      <sheetName val="INVESTMENTS"/>
      <sheetName val="SUMMARY OF PAJES"/>
      <sheetName val="WPL_AUDITED_CONSO"/>
      <sheetName val="AUDIT_ADJ_CONSO"/>
      <sheetName val="AUDITED_CASH FLOW_CONSO"/>
      <sheetName val="WBS_AUDITED_PARENT"/>
      <sheetName val="AUDITED_ BS_PARENT"/>
      <sheetName val="AUDITED_IS_PARENT"/>
      <sheetName val="AUDITED_CASHFLOW_PARENT"/>
      <sheetName val="FINAL_DIT_parent"/>
      <sheetName val="K-roll_PARENT"/>
      <sheetName val="CLIENT_ADJ_CONSO"/>
      <sheetName val="FARDC_WBS"/>
      <sheetName val="_FARDC_WPL"/>
      <sheetName val="FARDC_WPL_final"/>
      <sheetName val="_FARDC_WBS_final"/>
      <sheetName val="CLIENT_CONSO_CF"/>
      <sheetName val="CLIENT_ADJ_PARENT"/>
      <sheetName val="PARENT RESTATED CF"/>
      <sheetName val="CLIENT_BS"/>
      <sheetName val="CLIENT_BS details"/>
      <sheetName val="CLIENT_IS details"/>
      <sheetName val="CLIENT_IS"/>
      <sheetName val="CLIENT_PSC_ADJ"/>
      <sheetName val="CLIENT_DIT_PSC"/>
      <sheetName val="CLIENT_FARDC_adj"/>
      <sheetName val="CLIENT_PSC_WPL"/>
      <sheetName val="CLIENT_PSC_WBS"/>
      <sheetName val="CLIENT_CPDC_WPL"/>
      <sheetName val="CLIENT_CPDC_WBS"/>
      <sheetName val="CODE"/>
      <sheetName val="CLIENT_CPDC_ADJ"/>
      <sheetName val="CLIENT_PCI_ADJ"/>
      <sheetName val="CLIENT_DIT_CPDC"/>
      <sheetName val="CLIENT_DIT_parent"/>
      <sheetName val="WBS_CLIENT_CONSO"/>
      <sheetName val="RWROWS2"/>
      <sheetName val="RWRACCTS2"/>
      <sheetName val="RWRCALCS2"/>
      <sheetName val="RWCOLUMNS2"/>
      <sheetName val="RWCACCTS2"/>
      <sheetName val="RWCCALCS2"/>
      <sheetName val="RWCEXCEPTIONS2"/>
      <sheetName val="RWCEXCEPTIONSDETAIL2"/>
      <sheetName val="RWROWORDERS2"/>
      <sheetName val="RWCONTENTS2"/>
      <sheetName val="RWDISPLAYROWS2"/>
      <sheetName val="RWDISPLAYCOLS2"/>
      <sheetName val="RWCONTROLVALUES2"/>
      <sheetName val="RWREPORT2"/>
      <sheetName val="CRITERIA2"/>
      <sheetName val="CLIENT_mcit-psc"/>
      <sheetName val="WPL_CONSO_CLIENT"/>
      <sheetName val="FSA"/>
      <sheetName val="SUM-tax"/>
      <sheetName val="CLIENT_TAX_CONSO_1"/>
      <sheetName val="K-roll_final_CONSO"/>
      <sheetName val="AUDIT TAX_FINAL (2)"/>
      <sheetName val="loan amort"/>
      <sheetName val="CLIENT_due to_from"/>
      <sheetName val="mancom_is"/>
      <sheetName val="ISperQrtr"/>
      <sheetName val="mancom_bs"/>
      <sheetName val="COMP_Month"/>
      <sheetName val="mda"/>
      <sheetName val="COMP_Qtr"/>
      <sheetName val="samestore"/>
      <sheetName val="MALL"/>
      <sheetName val="finanHighlights"/>
      <sheetName val="WPL_AUDITED_PARENT_04"/>
      <sheetName val="WBS_AUDITED_PARENT_04"/>
      <sheetName val="WBS_AUDITED_CONSO_04"/>
      <sheetName val="WPL_AUDITED_CONSO_04"/>
      <sheetName val="AUDITED_ BS_PARENT_04"/>
      <sheetName val="AUDITED_CASHFLOW_PARENT_04"/>
      <sheetName val="AUDITED_IS_PARENT_04"/>
      <sheetName val="tax-ss"/>
    </sheetNames>
    <sheetDataSet>
      <sheetData sheetId="0">
        <row r="1">
          <cell r="B1">
            <v>1</v>
          </cell>
        </row>
      </sheetData>
      <sheetData sheetId="1">
        <row r="1">
          <cell r="B1">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v>1</v>
          </cell>
          <cell r="L1">
            <v>4</v>
          </cell>
        </row>
        <row r="2">
          <cell r="B2" t="str">
            <v>SM SUPERMALLS</v>
          </cell>
        </row>
        <row r="3">
          <cell r="J3">
            <v>7</v>
          </cell>
          <cell r="L3">
            <v>7</v>
          </cell>
        </row>
        <row r="4">
          <cell r="B4" t="str">
            <v>SMPHI Calendar</v>
          </cell>
          <cell r="D4" t="str">
            <v>SUB ACCOUNT</v>
          </cell>
        </row>
        <row r="6">
          <cell r="B6" t="str">
            <v>General Ledger Super User</v>
          </cell>
        </row>
        <row r="18">
          <cell r="B18">
            <v>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1">
          <cell r="B1">
            <v>1</v>
          </cell>
        </row>
        <row r="4">
          <cell r="H4" t="str">
            <v>SUB ACCOUNT</v>
          </cell>
          <cell r="J4">
            <v>6</v>
          </cell>
        </row>
        <row r="15">
          <cell r="B15">
            <v>1056</v>
          </cell>
        </row>
        <row r="17">
          <cell r="B17" t="str">
            <v>-</v>
          </cell>
        </row>
        <row r="21">
          <cell r="B21" t="str">
            <v>No</v>
          </cell>
        </row>
        <row r="23">
          <cell r="B23" t="str">
            <v>,</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heetNames>
    <sheetDataSet>
      <sheetData sheetId="0">
        <row r="20">
          <cell r="E20">
            <v>0</v>
          </cell>
        </row>
        <row r="36">
          <cell r="E3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2"/>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P&amp;L (2)"/>
      <sheetName val="revenues by sbu (revised)"/>
      <sheetName val="revenues by sbu"/>
      <sheetName val="sales"/>
      <sheetName val="Conso P&amp;L (trading+hotel) ppt "/>
      <sheetName val="Conso P&amp;L (expanded) ppt "/>
      <sheetName val="Conso P&amp;L (trading) ppt"/>
      <sheetName val="Conso P&amp;L (trading) (2)"/>
      <sheetName val="Conso P&amp;L (trading)"/>
      <sheetName val="market summary"/>
      <sheetName val="equity summary"/>
      <sheetName val="summary"/>
      <sheetName val="Conso P&amp;L"/>
      <sheetName val="Conso Cashflows"/>
      <sheetName val="HO P&amp;L "/>
      <sheetName val="Beach resort P&amp;L"/>
      <sheetName val="Resorts P&amp;L"/>
      <sheetName val="Urban Conso P&amp;L"/>
      <sheetName val="Urban 2 P&amp;L"/>
      <sheetName val="Urban 1 P&amp;L"/>
      <sheetName val="VisMin P&amp;L"/>
      <sheetName val="Hometown P&amp;L"/>
      <sheetName val="Hotels P&amp;L"/>
      <sheetName val="Resorts Cashflows"/>
      <sheetName val="Hometown Cashflows "/>
      <sheetName val="Hotels Cashflows"/>
      <sheetName val="VisMin Cashflows"/>
      <sheetName val="Urban Conso Cashflows"/>
      <sheetName val="Urban 2 Cashflows"/>
      <sheetName val="Urban 1 Cashflows"/>
      <sheetName val="HO Cashflows"/>
      <sheetName val="beach resort Cashflows "/>
      <sheetName val="Conso Cashflows (trading+hotel)"/>
      <sheetName val="Conso Cashflows (trading) ppt"/>
      <sheetName val="Conso Cashflows (trading)"/>
      <sheetName val="Sheet3"/>
      <sheetName val="SALES BY STATUS"/>
      <sheetName val="Chart of Accounts"/>
      <sheetName val="PAYORS"/>
      <sheetName val="TTYPE"/>
      <sheetName val="Control"/>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row r="71">
          <cell r="C71">
            <v>1.5</v>
          </cell>
        </row>
        <row r="72">
          <cell r="C72">
            <v>2</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sept10 gpm (3)"/>
      <sheetName val="15sept10 gpm (2)"/>
      <sheetName val="Summary_Woodridge"/>
      <sheetName val="P&amp;L Highlights"/>
      <sheetName val="Assumptions"/>
      <sheetName val="Monthly"/>
      <sheetName val="Annual"/>
      <sheetName val="Landowner"/>
      <sheetName val="Schedules"/>
      <sheetName val="Mar'15 turnover to buyers"/>
      <sheetName val="take-up sched"/>
      <sheetName val="SUMMARY"/>
      <sheetName val="EXCOM"/>
      <sheetName val="15sept10 gpm"/>
      <sheetName val="COMM"/>
      <sheetName val="table"/>
      <sheetName val="n7-e"/>
    </sheetNames>
    <sheetDataSet>
      <sheetData sheetId="0"/>
      <sheetData sheetId="1"/>
      <sheetData sheetId="2"/>
      <sheetData sheetId="3"/>
      <sheetData sheetId="4">
        <row r="132">
          <cell r="E132">
            <v>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3"/>
      <sheetName val="C"/>
      <sheetName val="C-1"/>
      <sheetName val="C-2"/>
      <sheetName val="31"/>
      <sheetName val="10-2"/>
      <sheetName val="10"/>
      <sheetName val="20"/>
      <sheetName val="30"/>
      <sheetName val="Companies"/>
    </sheetNames>
    <sheetDataSet>
      <sheetData sheetId="0" refreshError="1">
        <row r="1">
          <cell r="A1" t="str">
            <v>Excellent Strategy Sdn. Bhd.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C Info Sheet"/>
      <sheetName val="CAPEX Summary"/>
      <sheetName val="capex database"/>
      <sheetName val="CRC database"/>
      <sheetName val="manpower"/>
      <sheetName val="definition"/>
      <sheetName val="land"/>
      <sheetName val="land improvement"/>
      <sheetName val="building"/>
      <sheetName val="building improvements"/>
      <sheetName val="FF database"/>
      <sheetName val="F&amp;F"/>
      <sheetName val="OE database"/>
      <sheetName val="office equipment"/>
      <sheetName val="transportation"/>
      <sheetName val="SALES PER MONTH (2008)"/>
      <sheetName val="SALES BY STATUS"/>
      <sheetName val="loans"/>
      <sheetName val="CRC_Info_Sheet"/>
      <sheetName val="CAPEX_Summary"/>
      <sheetName val="capex_database"/>
      <sheetName val="CRC_database"/>
      <sheetName val="land_improvement"/>
      <sheetName val="building_improvements"/>
      <sheetName val="FF_database"/>
      <sheetName val="OE_database"/>
      <sheetName val="office_equipment"/>
      <sheetName val="SALES_PER_MONTH_(2008)"/>
      <sheetName val="SALES_BY_STATUS"/>
      <sheetName val="703-4100-117446"/>
      <sheetName val="222-115176"/>
      <sheetName val="703-114847"/>
    </sheetNames>
    <sheetDataSet>
      <sheetData sheetId="0" refreshError="1"/>
      <sheetData sheetId="1" refreshError="1"/>
      <sheetData sheetId="2" refreshError="1"/>
      <sheetData sheetId="3" refreshError="1">
        <row r="7">
          <cell r="B7">
            <v>0</v>
          </cell>
        </row>
        <row r="8">
          <cell r="B8" t="str">
            <v>Board of Directors</v>
          </cell>
        </row>
        <row r="9">
          <cell r="B9" t="str">
            <v>OCEO</v>
          </cell>
        </row>
        <row r="10">
          <cell r="B10" t="str">
            <v>HROD</v>
          </cell>
        </row>
        <row r="11">
          <cell r="B11" t="str">
            <v>OCOO</v>
          </cell>
        </row>
        <row r="12">
          <cell r="B12" t="str">
            <v>Corporate Business Devt</v>
          </cell>
        </row>
        <row r="13">
          <cell r="B13" t="str">
            <v>Landco Homes</v>
          </cell>
        </row>
        <row r="14">
          <cell r="B14" t="str">
            <v>Property Management/Operations</v>
          </cell>
        </row>
        <row r="15">
          <cell r="B15" t="str">
            <v>Corporate Technical</v>
          </cell>
        </row>
        <row r="16">
          <cell r="B16" t="str">
            <v>OCFO</v>
          </cell>
        </row>
        <row r="17">
          <cell r="B17" t="str">
            <v>Treasury</v>
          </cell>
        </row>
        <row r="18">
          <cell r="B18" t="str">
            <v>Corporate Finance</v>
          </cell>
        </row>
        <row r="19">
          <cell r="B19" t="str">
            <v>General Accounting</v>
          </cell>
        </row>
        <row r="20">
          <cell r="B20" t="str">
            <v>Systems &amp; Process</v>
          </cell>
        </row>
        <row r="21">
          <cell r="B21" t="str">
            <v>Corporate IT</v>
          </cell>
        </row>
        <row r="22">
          <cell r="B22" t="str">
            <v>Tax Planning &amp; Compliance</v>
          </cell>
        </row>
        <row r="23">
          <cell r="B23" t="str">
            <v>Purchasing &amp; Admin</v>
          </cell>
        </row>
        <row r="24">
          <cell r="B24" t="str">
            <v>Sales Administration</v>
          </cell>
        </row>
        <row r="25">
          <cell r="B25" t="str">
            <v>OCMO</v>
          </cell>
        </row>
        <row r="26">
          <cell r="B26" t="str">
            <v>Corporate Communications</v>
          </cell>
        </row>
        <row r="27">
          <cell r="B27" t="str">
            <v>Marketing Services</v>
          </cell>
        </row>
        <row r="28">
          <cell r="B28" t="str">
            <v>Sales In-house</v>
          </cell>
        </row>
        <row r="29">
          <cell r="B29" t="str">
            <v>Sales Elite</v>
          </cell>
        </row>
        <row r="30">
          <cell r="B30" t="str">
            <v>Sales Allied</v>
          </cell>
        </row>
        <row r="31">
          <cell r="B31" t="str">
            <v>Sales International</v>
          </cell>
        </row>
        <row r="32">
          <cell r="B32" t="str">
            <v>OSBU-RR- Office of the SBU Head</v>
          </cell>
        </row>
        <row r="33">
          <cell r="B33" t="str">
            <v>OSBU-RR -  Business Development (Default)</v>
          </cell>
        </row>
        <row r="34">
          <cell r="B34" t="str">
            <v>OSBU-RR -  Finance (Default)</v>
          </cell>
        </row>
        <row r="35">
          <cell r="B35" t="str">
            <v>OSBU-RR -  Sales Administration (Default)</v>
          </cell>
        </row>
        <row r="36">
          <cell r="B36" t="str">
            <v>OSBU-RR -  Property Management (Default)</v>
          </cell>
        </row>
        <row r="37">
          <cell r="B37" t="str">
            <v>OSBU-RR -  Technical/ Construction (Default)</v>
          </cell>
        </row>
        <row r="38">
          <cell r="B38" t="str">
            <v>OSBU-RR-PF -  Business Development</v>
          </cell>
        </row>
        <row r="39">
          <cell r="B39" t="str">
            <v>OSBU-RR-PF -  Finance</v>
          </cell>
        </row>
        <row r="40">
          <cell r="B40" t="str">
            <v>OSBU-RR-PF -  Sales Administration</v>
          </cell>
        </row>
        <row r="41">
          <cell r="B41" t="str">
            <v>OSBU-RR-PF -  Property Management</v>
          </cell>
        </row>
        <row r="42">
          <cell r="B42" t="str">
            <v>OSBU-RR-PF -  Technical/ Construction</v>
          </cell>
        </row>
        <row r="43">
          <cell r="B43" t="str">
            <v>OSBU-RR-Amara -  Business Development</v>
          </cell>
        </row>
        <row r="44">
          <cell r="B44" t="str">
            <v>OSBU-RR-Amara -  Finance</v>
          </cell>
        </row>
        <row r="45">
          <cell r="B45" t="str">
            <v>OSBU-RR-Amara -  Sales Administration</v>
          </cell>
        </row>
        <row r="46">
          <cell r="B46" t="str">
            <v>OSBU-RR-Amara -  Property Management</v>
          </cell>
        </row>
        <row r="47">
          <cell r="B47" t="str">
            <v>OSBU-RR-Amara -  Technical/ Construction</v>
          </cell>
        </row>
        <row r="48">
          <cell r="B48" t="str">
            <v>OSBU-RR-Terrazas -  Business Development (Default)</v>
          </cell>
        </row>
        <row r="49">
          <cell r="B49" t="str">
            <v>OSBU-RR-Terrazas -  Finance (Default)</v>
          </cell>
        </row>
        <row r="50">
          <cell r="B50" t="str">
            <v>OSBU-RR-Terrazas -  Sales Administration (Default)</v>
          </cell>
        </row>
        <row r="51">
          <cell r="B51" t="str">
            <v>OSBU-RR-Terrazas -  Property Management (Default)</v>
          </cell>
        </row>
        <row r="52">
          <cell r="B52" t="str">
            <v>OSBU-RR-Terrazas -  Technical/ Construction (Default)</v>
          </cell>
        </row>
        <row r="53">
          <cell r="B53" t="str">
            <v>OSBU-RR-Terrazas 1a-  Business Development</v>
          </cell>
        </row>
        <row r="54">
          <cell r="B54" t="str">
            <v>OSBU-RR-Terrazas 1a -  Finance</v>
          </cell>
        </row>
        <row r="55">
          <cell r="B55" t="str">
            <v>OSBU-RR-Terrazas 1a-  Sales Administration</v>
          </cell>
        </row>
        <row r="56">
          <cell r="B56" t="str">
            <v>OSBU-RR-Terrazas 1a -  Property Management</v>
          </cell>
        </row>
        <row r="57">
          <cell r="B57" t="str">
            <v>OSBU-RR-Terrazas 1a -  Technical/ Construction</v>
          </cell>
        </row>
        <row r="58">
          <cell r="B58" t="str">
            <v>OSBU-RR-Terrazas 2 -  Business Development</v>
          </cell>
        </row>
        <row r="59">
          <cell r="B59" t="str">
            <v>OSBU-RR-Terrazas 2 -  Finance</v>
          </cell>
        </row>
        <row r="60">
          <cell r="B60" t="str">
            <v>OSBU-RR-Terrazas 2 -  Sales Administration</v>
          </cell>
        </row>
        <row r="61">
          <cell r="B61" t="str">
            <v>OSBU-RR-Terrazas 2 -  Property Management</v>
          </cell>
        </row>
        <row r="62">
          <cell r="B62" t="str">
            <v>OSBU-RR-Terrazas 2 -  Technical/ Construction</v>
          </cell>
        </row>
        <row r="63">
          <cell r="B63" t="str">
            <v>OSBU-RR-Terrazas 1b -  Business Development</v>
          </cell>
        </row>
        <row r="64">
          <cell r="B64" t="str">
            <v>OSBU-RR-Terrazas 1b -  Finance</v>
          </cell>
        </row>
        <row r="65">
          <cell r="B65" t="str">
            <v>OSBU-RR-Terrazas 1b -  Sales Administration</v>
          </cell>
        </row>
        <row r="66">
          <cell r="B66" t="str">
            <v>OSBU-RR-Terrazas 1b -  Property Management</v>
          </cell>
        </row>
        <row r="67">
          <cell r="B67" t="str">
            <v>OSBU-RR-Terrazas 1b -  Technical/ Construction</v>
          </cell>
        </row>
        <row r="68">
          <cell r="B68" t="str">
            <v>OSBU-RR-Terrazas 3 -  Business Development</v>
          </cell>
        </row>
        <row r="69">
          <cell r="B69" t="str">
            <v>OSBU-RR-Terrazas 3 -  Finance</v>
          </cell>
        </row>
        <row r="70">
          <cell r="B70" t="str">
            <v>OSBU-RR-Terrazas 3 -  Sales Administration</v>
          </cell>
        </row>
        <row r="71">
          <cell r="B71" t="str">
            <v>OSBU-RR-Terrazas 3 -  Property Management</v>
          </cell>
        </row>
        <row r="72">
          <cell r="B72" t="str">
            <v>OSBU-RR-Terrazas 3 -  Technical/ Construction</v>
          </cell>
        </row>
        <row r="73">
          <cell r="B73" t="str">
            <v>OSBU-RR-Terrazas 1c -  Business Development</v>
          </cell>
        </row>
        <row r="74">
          <cell r="B74" t="str">
            <v>OSBU-RR-Terrazas 1c -  Finance</v>
          </cell>
        </row>
        <row r="75">
          <cell r="B75" t="str">
            <v>OSBU-RR-Terrazas 1c -  Sales Administration</v>
          </cell>
        </row>
        <row r="76">
          <cell r="B76" t="str">
            <v>OSBU-RR-Terrazas 1c -  Property Management</v>
          </cell>
        </row>
        <row r="77">
          <cell r="B77" t="str">
            <v>OSBU-RR-Terrazas 1c -  Technical/ Construction</v>
          </cell>
        </row>
        <row r="78">
          <cell r="B78" t="str">
            <v>OSBU-RR-Playa Residential -  Business Development</v>
          </cell>
        </row>
        <row r="79">
          <cell r="B79" t="str">
            <v>OSBU-RR-Playa Residential -  Finance</v>
          </cell>
        </row>
        <row r="80">
          <cell r="B80" t="str">
            <v>OSBU-RR-Playa Residential -  Sales Administration</v>
          </cell>
        </row>
        <row r="81">
          <cell r="B81" t="str">
            <v>OSBU-RR-Playa Residential -  Property Management</v>
          </cell>
        </row>
        <row r="82">
          <cell r="B82" t="str">
            <v>OSBU-RR-Playa Residential -  Technical/ Construction</v>
          </cell>
        </row>
        <row r="83">
          <cell r="B83" t="str">
            <v>OSBU-RR-Playa Commercial -  Business Development</v>
          </cell>
        </row>
        <row r="84">
          <cell r="B84" t="str">
            <v>OSBU-RR-Playa Commercial -  Finance</v>
          </cell>
        </row>
        <row r="85">
          <cell r="B85" t="str">
            <v>OSBU-RR-Playa Commercial -  Sales Administration</v>
          </cell>
        </row>
        <row r="86">
          <cell r="B86" t="str">
            <v>OSBU-RR-Playa Commercial -  Property Management</v>
          </cell>
        </row>
        <row r="87">
          <cell r="B87" t="str">
            <v>OSBU-RR-Playa Commercial -  Technical/ Construction</v>
          </cell>
        </row>
        <row r="88">
          <cell r="B88" t="str">
            <v>OSBU-RR-PF Shares -  Business Development</v>
          </cell>
        </row>
        <row r="89">
          <cell r="B89" t="str">
            <v>OSBU-RR-PF Shares -  Finance</v>
          </cell>
        </row>
        <row r="90">
          <cell r="B90" t="str">
            <v>OSBU-RR-PF Shares -  Sales Administration</v>
          </cell>
        </row>
        <row r="91">
          <cell r="B91" t="str">
            <v>OSBU-RR-PF Shares -  Property Management</v>
          </cell>
        </row>
        <row r="92">
          <cell r="B92" t="str">
            <v>OSBU-RR-PF Shares -  Technical/ Construction</v>
          </cell>
        </row>
        <row r="93">
          <cell r="B93" t="str">
            <v>OSBU-RR-LF -  Business Development</v>
          </cell>
        </row>
        <row r="94">
          <cell r="B94" t="str">
            <v>OSBU-RR-LF -  Finance</v>
          </cell>
        </row>
        <row r="95">
          <cell r="B95" t="str">
            <v>OSBU-RR-LF -  Sales Administration</v>
          </cell>
        </row>
        <row r="96">
          <cell r="B96" t="str">
            <v>OSBU-RR-LF -  Property Management</v>
          </cell>
        </row>
        <row r="97">
          <cell r="B97" t="str">
            <v>OSBU-RR-LF -  Technical/ Construction</v>
          </cell>
        </row>
        <row r="98">
          <cell r="B98" t="str">
            <v>OSBU-RR-Ponderosa -  Business Development (Default)</v>
          </cell>
        </row>
        <row r="99">
          <cell r="B99" t="str">
            <v>OSBU-RR-Ponderosa -  Finance (Default)</v>
          </cell>
        </row>
        <row r="100">
          <cell r="B100" t="str">
            <v>OSBU-RR-Ponderosa -  Sales Administration (Default)</v>
          </cell>
        </row>
        <row r="101">
          <cell r="B101" t="str">
            <v>OSBU-RR-Ponderosa -  Property Management (Default)</v>
          </cell>
        </row>
        <row r="102">
          <cell r="B102" t="str">
            <v>OSBU-RR-Ponderosa -  Technical/ Construction (Default)</v>
          </cell>
        </row>
        <row r="103">
          <cell r="B103" t="str">
            <v>OSBU-RR-Ponderosa 1 -  Business Development</v>
          </cell>
        </row>
        <row r="104">
          <cell r="B104" t="str">
            <v>OSBU-RR-Ponderosa 1 -  Finance</v>
          </cell>
        </row>
        <row r="105">
          <cell r="B105" t="str">
            <v>OSBU-RR-Ponderosa 1 -  Sales Administration</v>
          </cell>
        </row>
        <row r="106">
          <cell r="B106" t="str">
            <v>OSBU-RR-Ponderosa 1 -  Property Management</v>
          </cell>
        </row>
        <row r="107">
          <cell r="B107" t="str">
            <v>OSBU-RR-Ponderosa 1 -  Technical/ Construction</v>
          </cell>
        </row>
        <row r="108">
          <cell r="B108" t="str">
            <v>OSBU-RR-Ponderosa 2 -  Business Development</v>
          </cell>
        </row>
        <row r="109">
          <cell r="B109" t="str">
            <v>OSBU-RR-Ponderosa 2 -  Finance</v>
          </cell>
        </row>
        <row r="110">
          <cell r="B110" t="str">
            <v>OSBU-RR-Ponderosa 2 -  Sales Administration</v>
          </cell>
        </row>
        <row r="111">
          <cell r="B111" t="str">
            <v>OSBU-RR-Ponderosa 2 -  Property Management</v>
          </cell>
        </row>
        <row r="112">
          <cell r="B112" t="str">
            <v>OSBU-RR-Ponderosa 2 -  Technical/ Construction</v>
          </cell>
        </row>
        <row r="113">
          <cell r="B113" t="str">
            <v>OSBU-RR-Ponderosa Heights -  Business Development</v>
          </cell>
        </row>
        <row r="114">
          <cell r="B114" t="str">
            <v>OSBU-RR-Ponderosa Heights -  Finance</v>
          </cell>
        </row>
        <row r="115">
          <cell r="B115" t="str">
            <v>OSBU-RR-Ponderosa Heights -  Sales Administration</v>
          </cell>
        </row>
        <row r="116">
          <cell r="B116" t="str">
            <v>OSBU-RR-Ponderosa Heights -  Property Management</v>
          </cell>
        </row>
        <row r="117">
          <cell r="B117" t="str">
            <v>OSBU-RR-Ponderosa Heights -  Technical/ Construction</v>
          </cell>
        </row>
        <row r="118">
          <cell r="B118" t="str">
            <v>OSBU-RR-Fuego Hotels</v>
          </cell>
        </row>
        <row r="119">
          <cell r="B119" t="str">
            <v>OSBU-FHP -  Office of the SBU Head</v>
          </cell>
        </row>
        <row r="120">
          <cell r="B120" t="str">
            <v>OSBU-FHP -  Business Development (Default)</v>
          </cell>
        </row>
        <row r="121">
          <cell r="B121" t="str">
            <v>OSBU-FHP -  Finance (Default)</v>
          </cell>
        </row>
        <row r="122">
          <cell r="B122" t="str">
            <v>OSBU-FHP -  Sales Administration (Default)</v>
          </cell>
        </row>
        <row r="123">
          <cell r="B123" t="str">
            <v>OSBU-FHP -  Property Management (Default)</v>
          </cell>
        </row>
        <row r="124">
          <cell r="B124" t="str">
            <v>OSBU-FHP -  Technical/ Construction (Default)</v>
          </cell>
        </row>
        <row r="125">
          <cell r="B125" t="str">
            <v>OSBU-FHP -  Sales &amp; Marketing (Default)</v>
          </cell>
        </row>
        <row r="126">
          <cell r="B126" t="str">
            <v>OSBU-FHP-Waterwood -  Business Development (Default)</v>
          </cell>
        </row>
        <row r="127">
          <cell r="B127" t="str">
            <v>OSBU-FHP-Waterwood -  Finance (Default)</v>
          </cell>
        </row>
        <row r="128">
          <cell r="B128" t="str">
            <v>OSBU-FHP-Waterwood -  Sales Administration (Default)</v>
          </cell>
        </row>
        <row r="129">
          <cell r="B129" t="str">
            <v>OSBU-FHP-Waterwood -  Property Management (Default)</v>
          </cell>
        </row>
        <row r="130">
          <cell r="B130" t="str">
            <v>OSBU-FHP-Waterwood -  Technical/ Construction (Default)</v>
          </cell>
        </row>
        <row r="131">
          <cell r="B131" t="str">
            <v>OSBU-FHP-Waterwood - Sales &amp; Marketing  (Default)</v>
          </cell>
        </row>
        <row r="132">
          <cell r="B132" t="str">
            <v>OSBU-FHP-Waterwood 1 -  Business Development</v>
          </cell>
        </row>
        <row r="133">
          <cell r="B133" t="str">
            <v>OSBU-FHP-Waterwood 1-  Finance</v>
          </cell>
        </row>
        <row r="134">
          <cell r="B134" t="str">
            <v>OSBU-FHP-Waterwood 1 -  Sales Administration</v>
          </cell>
        </row>
        <row r="135">
          <cell r="B135" t="str">
            <v>OSBU-FHP-Waterwood 1 -  Property Management</v>
          </cell>
        </row>
        <row r="136">
          <cell r="B136" t="str">
            <v>OSBU-FHP-Waterwood 1 -  Technical/ Construction</v>
          </cell>
        </row>
        <row r="137">
          <cell r="B137" t="str">
            <v>OSBU-FHP-Waterwood 1 -  Sales &amp; Marketing</v>
          </cell>
        </row>
        <row r="138">
          <cell r="B138" t="str">
            <v>OSBU-FHP-Waterwood 2a -  Business Development</v>
          </cell>
        </row>
        <row r="139">
          <cell r="B139" t="str">
            <v>OSBU-FHP-Waterwood 2a-  Finance</v>
          </cell>
        </row>
        <row r="140">
          <cell r="B140" t="str">
            <v>OSBU-FHP-Waterwood 2a -  Sales Administration</v>
          </cell>
        </row>
        <row r="141">
          <cell r="B141" t="str">
            <v>OSBU-FHP-Waterwood 2a -  Property Management</v>
          </cell>
        </row>
        <row r="142">
          <cell r="B142" t="str">
            <v>OSBU-FHP-Waterwood 2a -  Technical/ Construction</v>
          </cell>
        </row>
        <row r="143">
          <cell r="B143" t="str">
            <v>OSBU-FHP-Waterwood 2a -  Sales &amp; Marketing</v>
          </cell>
        </row>
        <row r="144">
          <cell r="B144" t="str">
            <v>OSBU-FHP-Waterwood 2b -  Business Development</v>
          </cell>
        </row>
        <row r="145">
          <cell r="B145" t="str">
            <v>OSBU-FHP-Waterwood 2b-  Finance</v>
          </cell>
        </row>
        <row r="146">
          <cell r="B146" t="str">
            <v>OSBU-FHP-Waterwood 2b -  Sales Administration</v>
          </cell>
        </row>
        <row r="147">
          <cell r="B147" t="str">
            <v>OSBU-FHP-Waterwood 2b -  Property Management</v>
          </cell>
        </row>
        <row r="148">
          <cell r="B148" t="str">
            <v>OSBU-FHP-Waterwood 2b -  Technical/ Construction</v>
          </cell>
        </row>
        <row r="149">
          <cell r="B149" t="str">
            <v>OSBU-FHP-Waterwood 2b -  Sales &amp; Marketing</v>
          </cell>
        </row>
        <row r="150">
          <cell r="B150" t="str">
            <v>OSBU-FHP-Waterwood 2c -  Business Development</v>
          </cell>
        </row>
        <row r="151">
          <cell r="B151" t="str">
            <v>OSBU-FHP-Waterwood 2c-  Finance</v>
          </cell>
        </row>
        <row r="152">
          <cell r="B152" t="str">
            <v>OSBU-FHP-Waterwood 2c -  Sales Administration</v>
          </cell>
        </row>
        <row r="153">
          <cell r="B153" t="str">
            <v>OSBU-FHP-Waterwood 2c -  Property Management</v>
          </cell>
        </row>
        <row r="154">
          <cell r="B154" t="str">
            <v>OSBU-FHP-Waterwood 2c -  Technical/ Construction</v>
          </cell>
        </row>
        <row r="155">
          <cell r="B155" t="str">
            <v>OSBU-FHP-Waterwood 2c -  Sales &amp; Marketing</v>
          </cell>
        </row>
        <row r="156">
          <cell r="B156" t="str">
            <v>OSBU-FHP-WLI Waterwood1-  Finance</v>
          </cell>
        </row>
        <row r="157">
          <cell r="B157" t="str">
            <v>OSBU-FHP-LBPI Waterwood2a -  Finance</v>
          </cell>
        </row>
        <row r="158">
          <cell r="B158" t="str">
            <v>OSBU-FHP-LBPI Waterwood2b -  Finance</v>
          </cell>
        </row>
        <row r="159">
          <cell r="B159" t="str">
            <v>OSBU-FHP-Woodside Gdn -  Business Development</v>
          </cell>
        </row>
        <row r="160">
          <cell r="B160" t="str">
            <v>OSBU-FHP-Woodside Gdn -  Finance</v>
          </cell>
        </row>
        <row r="161">
          <cell r="B161" t="str">
            <v>OSBU-FHP-Woodside Gdn -  Sales Administration</v>
          </cell>
        </row>
        <row r="162">
          <cell r="B162" t="str">
            <v>OSBU-FHP-Woodside Gdn -  Property Management</v>
          </cell>
        </row>
        <row r="163">
          <cell r="B163" t="str">
            <v>OSBU-FHP-Woodside Gdn -  Technical/ Construction</v>
          </cell>
        </row>
        <row r="164">
          <cell r="B164" t="str">
            <v>OSBU-FHP-Woodside Gdn -  Sales &amp; Marketing</v>
          </cell>
        </row>
        <row r="165">
          <cell r="B165" t="str">
            <v>OSBU-FHP-Woodside Park -  Business Development</v>
          </cell>
        </row>
        <row r="166">
          <cell r="B166" t="str">
            <v>OSBU-FHP-Woodside Park -  Finance</v>
          </cell>
        </row>
        <row r="167">
          <cell r="B167" t="str">
            <v>OSBU-FHP-Woodside Park -  Sales Administration</v>
          </cell>
        </row>
        <row r="168">
          <cell r="B168" t="str">
            <v>OSBU-FHP-Woodside Park -  Property Management</v>
          </cell>
        </row>
        <row r="169">
          <cell r="B169" t="str">
            <v>OSBU-FHP-Woodside Park -  Technical/ Construction</v>
          </cell>
        </row>
        <row r="170">
          <cell r="B170" t="str">
            <v>OSBU-FHP-Woodside Park -  Sales &amp; Marketing</v>
          </cell>
        </row>
        <row r="171">
          <cell r="B171" t="str">
            <v>OSBU-FHP-Lakewood -  Business Development (Default)</v>
          </cell>
        </row>
        <row r="172">
          <cell r="B172" t="str">
            <v>OSBU-FHP-Lakewood -  Finance (Default)</v>
          </cell>
        </row>
        <row r="173">
          <cell r="B173" t="str">
            <v>OSBU-FHP-Lakewood -  Sales Administration (Default)</v>
          </cell>
        </row>
        <row r="174">
          <cell r="B174" t="str">
            <v>OSBU-FHP-Lakewood -  Property Management (Default)</v>
          </cell>
        </row>
        <row r="175">
          <cell r="B175" t="str">
            <v>OSBU-FHP-Lakewood -  Technical/ Construction (Default)</v>
          </cell>
        </row>
        <row r="176">
          <cell r="B176" t="str">
            <v>OSBU-FHP-Lakewood -  Sales &amp; Marketing (Default)</v>
          </cell>
        </row>
        <row r="177">
          <cell r="B177" t="str">
            <v>OSBU-FHP-Lakewood 1 -  Business Development</v>
          </cell>
        </row>
        <row r="178">
          <cell r="B178" t="str">
            <v>OSBU-FHP-Lakewood 1 -  Finance</v>
          </cell>
        </row>
        <row r="179">
          <cell r="B179" t="str">
            <v>OSBU-FHP-Lakewood 1 -  Sales Administration</v>
          </cell>
        </row>
        <row r="180">
          <cell r="B180" t="str">
            <v>OSBU-FHP-Lakewood 1 -  Property Management</v>
          </cell>
        </row>
        <row r="181">
          <cell r="B181" t="str">
            <v>OSBU-FHP-Lakewood 1 -  Technical/ Construction</v>
          </cell>
        </row>
        <row r="182">
          <cell r="B182" t="str">
            <v>OSBU-FHP-Lakewood 1 -  Sales &amp; Marketing</v>
          </cell>
        </row>
        <row r="183">
          <cell r="B183" t="str">
            <v>OSBU-FHP-Lakewood Exp -  Business Development</v>
          </cell>
        </row>
        <row r="184">
          <cell r="B184" t="str">
            <v>OSBU-FHP-Lakewood Exp -  Finance</v>
          </cell>
        </row>
        <row r="185">
          <cell r="B185" t="str">
            <v>OSBU-FHP-Lakewood Exp -  Sales Administration</v>
          </cell>
        </row>
        <row r="186">
          <cell r="B186" t="str">
            <v>OSBU-FHP-Lakewood Exp  -  Property Management</v>
          </cell>
        </row>
        <row r="187">
          <cell r="B187" t="str">
            <v>OSBU-FHP-Lakewood Exp -  Technical/ Construction</v>
          </cell>
        </row>
        <row r="188">
          <cell r="B188" t="str">
            <v>OSBU-FHP-Lakewood Exp -  Sales &amp; Marketing</v>
          </cell>
        </row>
        <row r="189">
          <cell r="B189" t="str">
            <v>OSBU-FHP-Pacific Heights -  Business Development</v>
          </cell>
        </row>
        <row r="190">
          <cell r="B190" t="str">
            <v>OSBU-FHP-Pacific Heights -  Finance</v>
          </cell>
        </row>
        <row r="191">
          <cell r="B191" t="str">
            <v>OSBU-FHP-Pacific Heights -  Sales Administration</v>
          </cell>
        </row>
        <row r="192">
          <cell r="B192" t="str">
            <v>OSBU-FHP-Pacific Heights -  Property Management</v>
          </cell>
        </row>
        <row r="193">
          <cell r="B193" t="str">
            <v>OSBU-FHP-Pacific Heights -  Technical/ Construction</v>
          </cell>
        </row>
        <row r="194">
          <cell r="B194" t="str">
            <v>OSBU-FHP-Pacific Heights -  Sales &amp; Marketing</v>
          </cell>
        </row>
        <row r="195">
          <cell r="B195" t="str">
            <v>OSBU-FHP-Ridgewood -  Business Development</v>
          </cell>
        </row>
        <row r="196">
          <cell r="B196" t="str">
            <v>OSBU-FHP-Ridgewood -  Finance</v>
          </cell>
        </row>
        <row r="197">
          <cell r="B197" t="str">
            <v>OSBU-FHP-Ridgewood -  Sales Administration</v>
          </cell>
        </row>
        <row r="198">
          <cell r="B198" t="str">
            <v>OSBU-FHP-Ridgewood -  Property Management</v>
          </cell>
        </row>
        <row r="199">
          <cell r="B199" t="str">
            <v>OSBU-FHP-Ridgewood -  Technical/ Construction</v>
          </cell>
        </row>
        <row r="200">
          <cell r="B200" t="str">
            <v>OSBU-FHP-Ridgewood -  Sales &amp; Marketing</v>
          </cell>
        </row>
        <row r="201">
          <cell r="B201" t="str">
            <v xml:space="preserve">OSBU-FHP-LLC-Ridgewood -  Finance </v>
          </cell>
        </row>
        <row r="202">
          <cell r="B202" t="str">
            <v>OSBU-FHSMM -  Office of the SBU Head</v>
          </cell>
        </row>
        <row r="203">
          <cell r="B203" t="str">
            <v>OSBU-FHSMM -  Business Development (Default)</v>
          </cell>
        </row>
        <row r="204">
          <cell r="B204" t="str">
            <v>OSBU-FHSMM -  Finance (Default)</v>
          </cell>
        </row>
        <row r="205">
          <cell r="B205" t="str">
            <v>OSBU-FHSMM -  Sales Administration (Default)</v>
          </cell>
        </row>
        <row r="206">
          <cell r="B206" t="str">
            <v>OSBU-FHSMM -  Property Management (Default)</v>
          </cell>
        </row>
        <row r="207">
          <cell r="B207" t="str">
            <v>OSBU-FHSMM -  Technical/ Construction/Legal (Default)</v>
          </cell>
        </row>
        <row r="208">
          <cell r="B208" t="str">
            <v>OSBU-FHSMM-Stonecrest -  Business Development</v>
          </cell>
        </row>
        <row r="209">
          <cell r="B209" t="str">
            <v>OSBU-FHSMM-Stonecrest -  Finance</v>
          </cell>
        </row>
        <row r="210">
          <cell r="B210" t="str">
            <v>OSBU-FHSMM-Stonecrest -  Sales Administration</v>
          </cell>
        </row>
        <row r="211">
          <cell r="B211" t="str">
            <v>OSBU-FHSMM-Stonecrest -  Property Management</v>
          </cell>
        </row>
        <row r="212">
          <cell r="B212" t="str">
            <v>OSBU-FHSMM-Stonecrest -  Technical/ Construction/Legal</v>
          </cell>
        </row>
        <row r="213">
          <cell r="B213" t="str">
            <v>OSBU-FHSMM-MonteLago -  Business Development</v>
          </cell>
        </row>
        <row r="214">
          <cell r="B214" t="str">
            <v>OSBU-FHSMM-MonteLago -  Finance</v>
          </cell>
        </row>
        <row r="215">
          <cell r="B215" t="str">
            <v>OSBU-FHSMM-MonteLago -  Sales Administration</v>
          </cell>
        </row>
        <row r="216">
          <cell r="B216" t="str">
            <v>OSBU-FHSMM-MonteLago -  Property Management</v>
          </cell>
        </row>
        <row r="217">
          <cell r="B217" t="str">
            <v>OSBU-FHSMM-MonteLago -  Technical/ Construction/Legal</v>
          </cell>
        </row>
        <row r="218">
          <cell r="B218" t="str">
            <v>OSBU-FHSMM-MonteLago -  Sales</v>
          </cell>
        </row>
        <row r="219">
          <cell r="B219" t="str">
            <v>OSBU-FHSMM-MonteLago -  Marketing</v>
          </cell>
        </row>
        <row r="220">
          <cell r="B220" t="str">
            <v>OSBU-FHSMM-Escudero -  Business Development</v>
          </cell>
        </row>
        <row r="221">
          <cell r="B221" t="str">
            <v>OSBU-FHSMM-Escudero -  Finance</v>
          </cell>
        </row>
        <row r="222">
          <cell r="B222" t="str">
            <v>OSBU-FHSMM-Escudero -  Sales Administration</v>
          </cell>
        </row>
        <row r="223">
          <cell r="B223" t="str">
            <v>OSBU-FHSMM-Escudero -  Property Management</v>
          </cell>
        </row>
        <row r="224">
          <cell r="B224" t="str">
            <v>OSBU-FHSMM-Escudero -  Technical/ Construction/Legal</v>
          </cell>
        </row>
        <row r="225">
          <cell r="B225" t="str">
            <v>OSBU-FHNMM -  Office of the SBU Head</v>
          </cell>
        </row>
        <row r="226">
          <cell r="B226" t="str">
            <v>OSBU-FHNMM -  Business Development</v>
          </cell>
        </row>
        <row r="227">
          <cell r="B227" t="str">
            <v>OSBU-FHNMM -  Finance</v>
          </cell>
        </row>
        <row r="228">
          <cell r="B228" t="str">
            <v>OSBU-FHNMM -  Sales Administration</v>
          </cell>
        </row>
        <row r="229">
          <cell r="B229" t="str">
            <v>OSBU-FHNMM -  Property Management</v>
          </cell>
        </row>
        <row r="230">
          <cell r="B230" t="str">
            <v>OSBU-FHNMM -  Technical/ Construction</v>
          </cell>
        </row>
        <row r="231">
          <cell r="B231" t="str">
            <v>OSBU-SCCBD -  Office of the SBU Head</v>
          </cell>
        </row>
        <row r="232">
          <cell r="B232" t="str">
            <v>OSBU-SCCBD -  Business Development (Default)</v>
          </cell>
        </row>
        <row r="233">
          <cell r="B233" t="str">
            <v>OSBU-SCCBD -  Finance (Default)</v>
          </cell>
        </row>
        <row r="234">
          <cell r="B234" t="str">
            <v>OSBU-SCCBD -  Property Management (Default)</v>
          </cell>
        </row>
        <row r="235">
          <cell r="B235" t="str">
            <v>OSBU-SCCBD -  Technical/ Construction (Default)</v>
          </cell>
        </row>
        <row r="236">
          <cell r="B236" t="str">
            <v>OSBU-SCCBD -  Leasing (Default)</v>
          </cell>
        </row>
        <row r="237">
          <cell r="B237" t="str">
            <v>OSBU-SCCBD -  Marketing (Default)</v>
          </cell>
        </row>
        <row r="238">
          <cell r="B238" t="str">
            <v>OSBU-SCCBD -  HROD (Default)</v>
          </cell>
        </row>
        <row r="239">
          <cell r="B239" t="str">
            <v>OSBU-SCCBD-NE Pacific -  Business Development</v>
          </cell>
        </row>
        <row r="240">
          <cell r="B240" t="str">
            <v>OSBU-SCCBD-NE Pacific -  Finance</v>
          </cell>
        </row>
        <row r="241">
          <cell r="B241" t="str">
            <v>OSBU-SCCBD-NE Pacific -  Property Management</v>
          </cell>
        </row>
        <row r="242">
          <cell r="B242" t="str">
            <v>OSBU-SCCBD-NE Pacific -  Technical/ Construction</v>
          </cell>
        </row>
        <row r="243">
          <cell r="B243" t="str">
            <v>OSBU-SCCBD-NE Pacific -  Leasing</v>
          </cell>
        </row>
        <row r="244">
          <cell r="B244" t="str">
            <v>OSBU-SCCBD-NE Pacific -  Marketing</v>
          </cell>
        </row>
        <row r="245">
          <cell r="B245" t="str">
            <v>OSBU-SCCBD-NE Pacific -  HROD</v>
          </cell>
        </row>
        <row r="246">
          <cell r="B246" t="str">
            <v>OSBU-SCCBD-PMC Lucena -  Business Development</v>
          </cell>
        </row>
        <row r="247">
          <cell r="B247" t="str">
            <v>OSBU-SCCBD-PMC Lucena -  Finance</v>
          </cell>
        </row>
        <row r="248">
          <cell r="B248" t="str">
            <v>OSBU-SCCBD-PMC Lucena -  Property Management</v>
          </cell>
        </row>
        <row r="249">
          <cell r="B249" t="str">
            <v>OSBU-SCCBD-PMC Lucena -  Technical/ Construction</v>
          </cell>
        </row>
        <row r="250">
          <cell r="B250" t="str">
            <v>OSBU-SCCBD-PMC Lucena -  Leasing</v>
          </cell>
        </row>
        <row r="251">
          <cell r="B251" t="str">
            <v>OSBU-SCCBD-PMC Lucena -  Marketing</v>
          </cell>
        </row>
        <row r="252">
          <cell r="B252" t="str">
            <v>OSBU-SCCBD-PMC Lucena -  HROD</v>
          </cell>
        </row>
        <row r="253">
          <cell r="B253" t="str">
            <v>OSBU-SCCBD-PMC Legazpi -  Business Development</v>
          </cell>
        </row>
        <row r="254">
          <cell r="B254" t="str">
            <v>OSBU-SCCBD-PMC Legazpi -  Finance</v>
          </cell>
        </row>
        <row r="255">
          <cell r="B255" t="str">
            <v>OSBU-SCCBD-PMC Legazpi -  Property Management</v>
          </cell>
        </row>
        <row r="256">
          <cell r="B256" t="str">
            <v>OSBU-SCCBD-PMC Legazpi -  Technical/ Construction</v>
          </cell>
        </row>
        <row r="257">
          <cell r="B257" t="str">
            <v>OSBU-SCCBD-PMC Legazpi -  Leasing</v>
          </cell>
        </row>
        <row r="258">
          <cell r="B258" t="str">
            <v>OSBU-SCCBD-PMC Legazpi -  Marketing</v>
          </cell>
        </row>
        <row r="259">
          <cell r="B259" t="str">
            <v>OSBU-SCCBD-PMC Legazpi -  HROD</v>
          </cell>
        </row>
        <row r="260">
          <cell r="B260" t="str">
            <v>OSBU-SCCBD-CBD Legazpi -  Business Development</v>
          </cell>
        </row>
        <row r="261">
          <cell r="B261" t="str">
            <v>OSBU-SCCBD-CBD Legazpi -  Finance</v>
          </cell>
        </row>
        <row r="262">
          <cell r="B262" t="str">
            <v>OSBU-SCCBD-CBD Legazpi -  Property Management</v>
          </cell>
        </row>
        <row r="263">
          <cell r="B263" t="str">
            <v>OSBU-SCCBD-CBD Legazpi -  Technical/ Construction</v>
          </cell>
        </row>
        <row r="264">
          <cell r="B264" t="str">
            <v>OSBU-SCCBD-CBD Legazpi -  Marketing</v>
          </cell>
        </row>
        <row r="265">
          <cell r="B265" t="str">
            <v>OSBU-SCCBD-LCC Davao -  Finance</v>
          </cell>
        </row>
        <row r="266">
          <cell r="B266" t="str">
            <v>OSBU-SCCBD-LCC Davao -  Property Management</v>
          </cell>
        </row>
        <row r="267">
          <cell r="B267" t="str">
            <v>OSBU-SCCBD-LCC Davao -  Leasing</v>
          </cell>
        </row>
        <row r="268">
          <cell r="B268" t="str">
            <v>OSBU-MP -  Office of the SBU Head</v>
          </cell>
        </row>
        <row r="269">
          <cell r="B269" t="str">
            <v>OSBU-MP -  Business Development</v>
          </cell>
        </row>
        <row r="270">
          <cell r="B270" t="str">
            <v>OSBU-MP -  Finance (Default)</v>
          </cell>
        </row>
        <row r="271">
          <cell r="B271" t="str">
            <v>OSBU-MP -  Sales Administration (Default)</v>
          </cell>
        </row>
        <row r="272">
          <cell r="B272" t="str">
            <v>OSBU-MP -  Park Maintenance (Default)</v>
          </cell>
        </row>
        <row r="273">
          <cell r="B273" t="str">
            <v>OSBU-MP -  Park Operations (Default)</v>
          </cell>
        </row>
        <row r="274">
          <cell r="B274" t="str">
            <v>OSBU-MP -  Technical/ Construction (Default)</v>
          </cell>
        </row>
        <row r="275">
          <cell r="B275" t="str">
            <v>OSBU-MP -  Sales &amp; Marketing (Default)</v>
          </cell>
        </row>
        <row r="276">
          <cell r="B276" t="str">
            <v>OSBU-MP -  HROD (Default)</v>
          </cell>
        </row>
        <row r="277">
          <cell r="B277" t="str">
            <v>OSBU-MP-FL Iloilo -  Finance</v>
          </cell>
        </row>
        <row r="278">
          <cell r="B278" t="str">
            <v>OSBU-MP-FL Iloilo -  Sales Administration</v>
          </cell>
        </row>
        <row r="279">
          <cell r="B279" t="str">
            <v>OSBU-MP-FL Iloilo -  Park Maintenance</v>
          </cell>
        </row>
        <row r="280">
          <cell r="B280" t="str">
            <v>OSBU-MP-FL Iloilo - Park Operations</v>
          </cell>
        </row>
        <row r="281">
          <cell r="B281" t="str">
            <v>OSBU-MP-FL Iloilo -  Technical/ Construction</v>
          </cell>
        </row>
        <row r="282">
          <cell r="B282" t="str">
            <v>OSBU-MP-FL Iloilo -  Sales &amp; Marketing</v>
          </cell>
        </row>
        <row r="283">
          <cell r="B283" t="str">
            <v>OSBU-MP-FL Iloilo -  HROD</v>
          </cell>
        </row>
        <row r="284">
          <cell r="B284" t="str">
            <v>OSBU-MP-FL Zambo -  Finance</v>
          </cell>
        </row>
        <row r="285">
          <cell r="B285" t="str">
            <v>OSBU-MP-FL Zambo -  Sales Administration</v>
          </cell>
        </row>
        <row r="286">
          <cell r="B286" t="str">
            <v>OSBU-MP-FL Zambo -  Park Maintenance</v>
          </cell>
        </row>
        <row r="287">
          <cell r="B287" t="str">
            <v>OSBU-MP-FL Zambo -  Operations</v>
          </cell>
        </row>
        <row r="288">
          <cell r="B288" t="str">
            <v>OSBU-MP-FL Zambo -  Technical/ Construction</v>
          </cell>
        </row>
        <row r="289">
          <cell r="B289" t="str">
            <v>OSBU-MP-FL Zambo -  Sales &amp; Marketing</v>
          </cell>
        </row>
        <row r="290">
          <cell r="B290" t="str">
            <v>OSBU-MP-FL Zambo -  HROD</v>
          </cell>
        </row>
        <row r="291">
          <cell r="B291" t="str">
            <v>OSBU-MP-FL Davao -  Finance</v>
          </cell>
        </row>
        <row r="292">
          <cell r="B292" t="str">
            <v>OSBU-MP-FL Davao -  Sales Administration</v>
          </cell>
        </row>
        <row r="293">
          <cell r="B293" t="str">
            <v>OSBU-MP-FL Davao -  Park Maintenance</v>
          </cell>
        </row>
        <row r="294">
          <cell r="B294" t="str">
            <v>OSBU-MP-FL Davao -  Park Operations</v>
          </cell>
        </row>
        <row r="295">
          <cell r="B295" t="str">
            <v>OSBU-MP-FL Davao -  Technical/ Construction</v>
          </cell>
        </row>
        <row r="296">
          <cell r="B296" t="str">
            <v>OSBU-MP-FL Davao -  Sales &amp; Marketing</v>
          </cell>
        </row>
        <row r="297">
          <cell r="B297" t="str">
            <v>OSBU-MP-FL Davao -  HROD</v>
          </cell>
        </row>
        <row r="298">
          <cell r="B298" t="str">
            <v>OSBU-MP-FL Davao -  Finance (FLSPI)</v>
          </cell>
        </row>
        <row r="299">
          <cell r="B299" t="str">
            <v>OSBU-MP-FL Davao -  Park Maintenance (FLSPI)</v>
          </cell>
        </row>
        <row r="300">
          <cell r="B300" t="str">
            <v>OSBU-MP-FL Davao -  Park Operations</v>
          </cell>
        </row>
        <row r="301">
          <cell r="B301" t="str">
            <v>OSBU-MP-FL La Union -  Finance</v>
          </cell>
        </row>
        <row r="302">
          <cell r="B302" t="str">
            <v>OSBU-MP-FL La Union -  Sales Administration</v>
          </cell>
        </row>
        <row r="303">
          <cell r="B303" t="str">
            <v>OSBU-MP-FL La Union -  Park Maintenance</v>
          </cell>
        </row>
        <row r="304">
          <cell r="B304" t="str">
            <v>OSBU-MP-FL La Union -  Park Operations</v>
          </cell>
        </row>
        <row r="305">
          <cell r="B305" t="str">
            <v>OSBU-MP-FL La Union -  Technical/ Construction</v>
          </cell>
        </row>
        <row r="306">
          <cell r="B306" t="str">
            <v>OSBU-MP-FL La Union -  Sales &amp; Marketing</v>
          </cell>
        </row>
        <row r="307">
          <cell r="B307" t="str">
            <v>OSBU-MP-FL La Union -  HROD</v>
          </cell>
        </row>
        <row r="308">
          <cell r="B308" t="str">
            <v>OSBU-MP-FLCDO -  Finance</v>
          </cell>
        </row>
        <row r="309">
          <cell r="B309" t="str">
            <v>OSBU-MP-FLCDO -  Sales Administration</v>
          </cell>
        </row>
        <row r="310">
          <cell r="B310" t="str">
            <v>OSBU-MP-FLCDO -  Park Maintenance</v>
          </cell>
        </row>
        <row r="311">
          <cell r="B311" t="str">
            <v>OSBU-MP-FLCDO -  Park Operations</v>
          </cell>
        </row>
        <row r="312">
          <cell r="B312" t="str">
            <v>OSBU-MP-FLCDO -  Technical/ Construction</v>
          </cell>
        </row>
        <row r="313">
          <cell r="B313" t="str">
            <v>OSBU-MP-FLCDO -  Sales &amp; Marketing</v>
          </cell>
        </row>
        <row r="314">
          <cell r="B314" t="str">
            <v>OSBU-MP-FLCDO -  HROD</v>
          </cell>
        </row>
        <row r="315">
          <cell r="B315" t="str">
            <v>OSBU-MP-FL Binan -  Finance</v>
          </cell>
        </row>
        <row r="316">
          <cell r="B316" t="str">
            <v>OSBU-MP-FL Binan -  Sales Administration</v>
          </cell>
        </row>
        <row r="317">
          <cell r="B317" t="str">
            <v>OSBU-MP-FL Binan -  Park Maintenance</v>
          </cell>
        </row>
        <row r="318">
          <cell r="B318" t="str">
            <v>OSBU-MP-FL Binan -  Park Operations</v>
          </cell>
        </row>
        <row r="319">
          <cell r="B319" t="str">
            <v>OSBU-MP-FL Binan -  Technical/ Construction</v>
          </cell>
        </row>
        <row r="320">
          <cell r="B320" t="str">
            <v>OSBU-MP-FL Binan -  Sales &amp; Marketing</v>
          </cell>
        </row>
        <row r="321">
          <cell r="B321" t="str">
            <v>OSBU-MP-FL Binan -  HROD</v>
          </cell>
        </row>
        <row r="322">
          <cell r="B322" t="str">
            <v>OSBU-MP-FL GenSan -  Finance</v>
          </cell>
        </row>
        <row r="323">
          <cell r="B323" t="str">
            <v>OSBU-MP-FL GenSan -  Sales Administration</v>
          </cell>
        </row>
        <row r="324">
          <cell r="B324" t="str">
            <v>OSBU-MP-FL GenSan -  Park Maintenance</v>
          </cell>
        </row>
        <row r="325">
          <cell r="B325" t="str">
            <v>OSBU-MP-FL GenSan -  Park Operations</v>
          </cell>
        </row>
        <row r="326">
          <cell r="B326" t="str">
            <v>OSBU-MP-FL GenSan -  Technical/ Construction</v>
          </cell>
        </row>
        <row r="327">
          <cell r="B327" t="str">
            <v>OSBU-MP-FL GenSan -  Sales &amp; Marketing</v>
          </cell>
        </row>
        <row r="328">
          <cell r="B328" t="str">
            <v>OSBU-MP-FL GenSan -  HROD</v>
          </cell>
        </row>
        <row r="329">
          <cell r="B329" t="str">
            <v>OSBU-MP-FL East Zambo -  Finance</v>
          </cell>
        </row>
        <row r="330">
          <cell r="B330" t="str">
            <v>OSBU-MP-FL East Zambo -  Sales Administration</v>
          </cell>
        </row>
        <row r="331">
          <cell r="B331" t="str">
            <v>OSBU-MP-FL East Zambo -  Park Maintenance</v>
          </cell>
        </row>
        <row r="332">
          <cell r="B332" t="str">
            <v>OSBU-MP-FL East Zambo -  Park Operations</v>
          </cell>
        </row>
        <row r="333">
          <cell r="B333" t="str">
            <v>OSBU-MP-FL East Zambo -  Technical/ Construction</v>
          </cell>
        </row>
        <row r="334">
          <cell r="B334" t="str">
            <v>OSBU-MP-FL East Zambo -  Sales &amp; Marketing</v>
          </cell>
        </row>
        <row r="335">
          <cell r="B335" t="str">
            <v>OSBU-MP-FL East Zambo -  HROD</v>
          </cell>
        </row>
        <row r="336">
          <cell r="B336" t="str">
            <v>OSBU-VM -  Office of the SBU Head</v>
          </cell>
        </row>
        <row r="337">
          <cell r="B337" t="str">
            <v>OSBU-VM -  Business Development</v>
          </cell>
        </row>
        <row r="338">
          <cell r="B338" t="str">
            <v>OSBU-VM -  Finance</v>
          </cell>
        </row>
        <row r="339">
          <cell r="B339" t="str">
            <v>OSBU-VM -  Sales Administration</v>
          </cell>
        </row>
        <row r="340">
          <cell r="B340" t="str">
            <v>OSBU-VM -  Property Management</v>
          </cell>
        </row>
        <row r="341">
          <cell r="B341" t="str">
            <v>OSBU-VM -  Technical/ Construction</v>
          </cell>
        </row>
        <row r="342">
          <cell r="B342" t="str">
            <v>OSBU-FHC -  Office of the SBU Head</v>
          </cell>
        </row>
        <row r="343">
          <cell r="B343" t="str">
            <v>OSBU-FHC -  Business Development</v>
          </cell>
        </row>
        <row r="344">
          <cell r="B344" t="str">
            <v>OSBU-FHC -  Finance</v>
          </cell>
        </row>
        <row r="345">
          <cell r="B345" t="str">
            <v>OSBU-FHC -  Sales Administration</v>
          </cell>
        </row>
        <row r="346">
          <cell r="B346" t="str">
            <v>OSBU-FHC -  Property Management</v>
          </cell>
        </row>
        <row r="347">
          <cell r="B347" t="str">
            <v>OSBU-FHC -  Technical/ Construction</v>
          </cell>
        </row>
        <row r="348">
          <cell r="B348" t="str">
            <v>OSBU-LT -  Office of the SBU Head</v>
          </cell>
        </row>
        <row r="349">
          <cell r="B349" t="str">
            <v>OSBU-LT -  Business Development</v>
          </cell>
        </row>
      </sheetData>
      <sheetData sheetId="4" refreshError="1">
        <row r="9">
          <cell r="B9" t="str">
            <v>ABRIAM, Mellany</v>
          </cell>
        </row>
        <row r="10">
          <cell r="B10" t="str">
            <v>ACENAS, Sharis</v>
          </cell>
        </row>
        <row r="11">
          <cell r="B11" t="str">
            <v>AGBISIT, Aristotle</v>
          </cell>
        </row>
        <row r="12">
          <cell r="B12" t="str">
            <v>AGNA, Ma. Francia</v>
          </cell>
        </row>
        <row r="13">
          <cell r="B13" t="str">
            <v>AGUILA, Ariel</v>
          </cell>
        </row>
        <row r="14">
          <cell r="B14" t="str">
            <v>AGUILAR, Josephine</v>
          </cell>
        </row>
        <row r="15">
          <cell r="B15" t="str">
            <v>ALANO, Aileen</v>
          </cell>
        </row>
        <row r="16">
          <cell r="B16" t="str">
            <v>ALBANIA, Mario</v>
          </cell>
        </row>
        <row r="17">
          <cell r="B17" t="str">
            <v>ALCANTARA, Ana Katrina</v>
          </cell>
        </row>
        <row r="18">
          <cell r="B18" t="str">
            <v>ALCANTARA, Reneelyn</v>
          </cell>
        </row>
        <row r="19">
          <cell r="B19" t="str">
            <v>ALTAMIRANO, Ma. Cristina</v>
          </cell>
        </row>
        <row r="20">
          <cell r="B20" t="str">
            <v>ALVARAN, Albert Jr.</v>
          </cell>
        </row>
        <row r="21">
          <cell r="B21" t="str">
            <v>ALVARAN, Leah Jane</v>
          </cell>
        </row>
        <row r="22">
          <cell r="B22" t="str">
            <v>AMADOR, Geraldine</v>
          </cell>
        </row>
        <row r="23">
          <cell r="B23" t="str">
            <v>AMAZONA, Nina Ria</v>
          </cell>
        </row>
        <row r="24">
          <cell r="B24" t="str">
            <v>AMBION, Reah</v>
          </cell>
        </row>
        <row r="25">
          <cell r="B25" t="str">
            <v>AMORA, Crisppie</v>
          </cell>
        </row>
        <row r="26">
          <cell r="B26" t="str">
            <v>ANCHETA, Michelle</v>
          </cell>
        </row>
        <row r="27">
          <cell r="B27" t="str">
            <v>ANG, Ma. Cecilia</v>
          </cell>
        </row>
        <row r="28">
          <cell r="B28" t="str">
            <v>ANGELES, Carmela Archiela</v>
          </cell>
        </row>
        <row r="29">
          <cell r="B29" t="str">
            <v>AREOLA, Ma. Allena</v>
          </cell>
        </row>
        <row r="30">
          <cell r="B30" t="str">
            <v>ATIENZA, Farah</v>
          </cell>
        </row>
        <row r="31">
          <cell r="B31" t="str">
            <v>AUSTRIA, Jennifer</v>
          </cell>
        </row>
        <row r="32">
          <cell r="B32" t="str">
            <v>AVERION, Sahlee</v>
          </cell>
        </row>
        <row r="33">
          <cell r="B33" t="str">
            <v>BAGUISA, Ma. Cristina</v>
          </cell>
        </row>
        <row r="34">
          <cell r="B34" t="str">
            <v>BANZUELA, Michael Angelo</v>
          </cell>
        </row>
        <row r="35">
          <cell r="B35" t="str">
            <v>BARCELONA, Melvin</v>
          </cell>
        </row>
        <row r="36">
          <cell r="B36" t="str">
            <v xml:space="preserve">BASIS, Nancy </v>
          </cell>
        </row>
        <row r="37">
          <cell r="B37" t="str">
            <v>BAUTISTA, Allan Michael</v>
          </cell>
        </row>
        <row r="38">
          <cell r="B38" t="str">
            <v>BAYANI, Ernesto</v>
          </cell>
        </row>
        <row r="39">
          <cell r="B39" t="str">
            <v>BAYLON, Anne</v>
          </cell>
        </row>
        <row r="40">
          <cell r="B40" t="str">
            <v>BAYONO, Mary Peejay</v>
          </cell>
        </row>
        <row r="41">
          <cell r="B41" t="str">
            <v>BERDAN III, Fausto</v>
          </cell>
        </row>
        <row r="42">
          <cell r="B42" t="str">
            <v>BICO, Ma. Francia</v>
          </cell>
        </row>
        <row r="43">
          <cell r="B43" t="str">
            <v>BITONG, Edelyn</v>
          </cell>
        </row>
        <row r="44">
          <cell r="B44" t="str">
            <v>BONUAN, Exequiel</v>
          </cell>
        </row>
        <row r="45">
          <cell r="B45" t="str">
            <v>BORILLO, Carlito</v>
          </cell>
        </row>
        <row r="46">
          <cell r="B46" t="str">
            <v>BORROMEO, Ramon</v>
          </cell>
        </row>
        <row r="47">
          <cell r="B47" t="str">
            <v>BRONDIA, Angelita</v>
          </cell>
        </row>
        <row r="48">
          <cell r="B48" t="str">
            <v>BRUCE, Honorata</v>
          </cell>
        </row>
        <row r="49">
          <cell r="B49" t="str">
            <v>BUSTOS, Reynante</v>
          </cell>
        </row>
        <row r="50">
          <cell r="B50" t="str">
            <v>CABIGON, Maria Theresa</v>
          </cell>
        </row>
        <row r="51">
          <cell r="B51" t="str">
            <v>CABRAL, Ed Jerone</v>
          </cell>
        </row>
        <row r="52">
          <cell r="B52" t="str">
            <v>CABRERA, Mercedes</v>
          </cell>
        </row>
        <row r="53">
          <cell r="B53" t="str">
            <v>CALEON, Criselle</v>
          </cell>
        </row>
        <row r="54">
          <cell r="B54" t="str">
            <v>CAPILI, Florentina</v>
          </cell>
        </row>
        <row r="55">
          <cell r="B55" t="str">
            <v>CAPINPIN, Mary Ann</v>
          </cell>
        </row>
        <row r="56">
          <cell r="B56" t="str">
            <v>CAPISTRANO, Benjamin</v>
          </cell>
        </row>
        <row r="57">
          <cell r="B57" t="str">
            <v>CAPISTRANO, Sheryl</v>
          </cell>
        </row>
        <row r="58">
          <cell r="B58" t="str">
            <v>CAPULI, Karen Hilda</v>
          </cell>
        </row>
        <row r="59">
          <cell r="B59" t="str">
            <v>CASIDSID, Alma</v>
          </cell>
        </row>
        <row r="60">
          <cell r="B60" t="str">
            <v xml:space="preserve">CASTILLO, Ricky </v>
          </cell>
        </row>
        <row r="61">
          <cell r="B61" t="str">
            <v>CASTRO, Elmer</v>
          </cell>
        </row>
        <row r="62">
          <cell r="B62" t="str">
            <v>CAUDAL, Martin Gerard</v>
          </cell>
        </row>
        <row r="63">
          <cell r="B63" t="str">
            <v xml:space="preserve">CEBALLOS, Francis </v>
          </cell>
        </row>
        <row r="64">
          <cell r="B64" t="str">
            <v>CEDILLA , Josie</v>
          </cell>
        </row>
        <row r="65">
          <cell r="B65" t="str">
            <v>CHUA, Dante</v>
          </cell>
        </row>
        <row r="66">
          <cell r="B66" t="str">
            <v>CLARIN, Virgilio</v>
          </cell>
        </row>
        <row r="67">
          <cell r="B67" t="str">
            <v>CO, Kathreen Claire</v>
          </cell>
        </row>
        <row r="68">
          <cell r="B68" t="str">
            <v>COCHANGCO, Marilen</v>
          </cell>
        </row>
        <row r="69">
          <cell r="B69" t="str">
            <v>COLLADO, Danelyn</v>
          </cell>
        </row>
        <row r="70">
          <cell r="B70" t="str">
            <v>CONTI, Vincent Paolo</v>
          </cell>
        </row>
        <row r="71">
          <cell r="B71" t="str">
            <v>CORPUZ, Melissa</v>
          </cell>
        </row>
        <row r="72">
          <cell r="B72" t="str">
            <v xml:space="preserve">CORTEZ, Normandy </v>
          </cell>
        </row>
        <row r="73">
          <cell r="B73" t="str">
            <v>DAVID, Winnie</v>
          </cell>
        </row>
        <row r="74">
          <cell r="B74" t="str">
            <v>DE GUZMAN, Gerald</v>
          </cell>
        </row>
        <row r="75">
          <cell r="B75" t="str">
            <v>DE JOSE, Angelita</v>
          </cell>
        </row>
        <row r="76">
          <cell r="B76" t="str">
            <v>DE VERA, Lowella</v>
          </cell>
        </row>
        <row r="77">
          <cell r="B77" t="str">
            <v xml:space="preserve">DEL CARMEN, Ronaldo </v>
          </cell>
        </row>
        <row r="78">
          <cell r="B78" t="str">
            <v>DELA CRUZ, Lalaine</v>
          </cell>
        </row>
        <row r="79">
          <cell r="B79" t="str">
            <v>DELA CRUZ, Michael</v>
          </cell>
        </row>
        <row r="80">
          <cell r="B80" t="str">
            <v>DELA MERCED, Aireen</v>
          </cell>
        </row>
        <row r="81">
          <cell r="B81" t="str">
            <v>DELA ROSA, Juanito</v>
          </cell>
        </row>
        <row r="82">
          <cell r="B82" t="str">
            <v>DELOS REYES, Rey</v>
          </cell>
        </row>
        <row r="83">
          <cell r="B83" t="str">
            <v>DELOS REYES, Rodolfo, Jr.</v>
          </cell>
        </row>
        <row r="84">
          <cell r="B84" t="str">
            <v>DELOS SANTOS, Merlyn</v>
          </cell>
        </row>
        <row r="85">
          <cell r="B85" t="str">
            <v>DIAZ, Estela</v>
          </cell>
        </row>
        <row r="86">
          <cell r="B86" t="str">
            <v>DIAZ, Salome</v>
          </cell>
        </row>
        <row r="87">
          <cell r="B87" t="str">
            <v>DIDULO, Rodolfo</v>
          </cell>
        </row>
        <row r="88">
          <cell r="B88" t="str">
            <v>DIMAUNAHAN, Alvin</v>
          </cell>
        </row>
        <row r="89">
          <cell r="B89" t="str">
            <v xml:space="preserve">DIOLINA, Gina </v>
          </cell>
        </row>
        <row r="90">
          <cell r="B90" t="str">
            <v xml:space="preserve">DIZON, Ruben </v>
          </cell>
        </row>
        <row r="91">
          <cell r="B91" t="str">
            <v>DOMINGO, Melody</v>
          </cell>
        </row>
        <row r="92">
          <cell r="B92" t="str">
            <v>DONATO, Ana Rica Lourdes</v>
          </cell>
        </row>
        <row r="93">
          <cell r="B93" t="str">
            <v>DULAY, Patricia Eleanor</v>
          </cell>
        </row>
        <row r="94">
          <cell r="B94" t="str">
            <v xml:space="preserve">DUMANDAN, Sherry Ann </v>
          </cell>
        </row>
        <row r="95">
          <cell r="B95" t="str">
            <v>DYNING, Jonathan Ryan</v>
          </cell>
        </row>
        <row r="96">
          <cell r="B96" t="str">
            <v>ENCISO, Rosalie</v>
          </cell>
        </row>
        <row r="97">
          <cell r="B97" t="str">
            <v>ESCANO, Anjonette</v>
          </cell>
        </row>
        <row r="98">
          <cell r="B98" t="str">
            <v>ESPORLAS, Jennifer</v>
          </cell>
        </row>
        <row r="99">
          <cell r="B99" t="str">
            <v>ESTABILLO,  Jr., Rodrigo</v>
          </cell>
        </row>
        <row r="100">
          <cell r="B100" t="str">
            <v xml:space="preserve">FABRO, Jennifer </v>
          </cell>
        </row>
        <row r="101">
          <cell r="B101" t="str">
            <v xml:space="preserve">FAJARDO, Cheryl </v>
          </cell>
        </row>
        <row r="102">
          <cell r="B102" t="str">
            <v xml:space="preserve">FERMA, Alma </v>
          </cell>
        </row>
        <row r="103">
          <cell r="B103" t="str">
            <v>FILIO, Jinky</v>
          </cell>
        </row>
        <row r="104">
          <cell r="B104" t="str">
            <v>FONACIER, Dominque</v>
          </cell>
        </row>
        <row r="105">
          <cell r="B105" t="str">
            <v>FRIO, Jose Antonio</v>
          </cell>
        </row>
        <row r="106">
          <cell r="B106" t="str">
            <v>FULLANTE, Allan</v>
          </cell>
        </row>
        <row r="107">
          <cell r="B107" t="str">
            <v xml:space="preserve">GABALES, Joey </v>
          </cell>
        </row>
        <row r="108">
          <cell r="B108" t="str">
            <v>GAMBOA, Cecile</v>
          </cell>
        </row>
        <row r="109">
          <cell r="B109" t="str">
            <v>GARCIA, Aileen</v>
          </cell>
        </row>
        <row r="110">
          <cell r="B110" t="str">
            <v xml:space="preserve">GARCIA, Elena </v>
          </cell>
        </row>
        <row r="111">
          <cell r="B111" t="str">
            <v>GARCIA, Jan Michael</v>
          </cell>
        </row>
        <row r="112">
          <cell r="B112" t="str">
            <v>GARCIA, Joseph</v>
          </cell>
        </row>
        <row r="113">
          <cell r="B113" t="str">
            <v>GARCIA, Liberato</v>
          </cell>
        </row>
        <row r="114">
          <cell r="B114" t="str">
            <v>GARCIA, Maylahni</v>
          </cell>
        </row>
        <row r="115">
          <cell r="B115" t="str">
            <v>GASACAO, Angelito</v>
          </cell>
        </row>
        <row r="116">
          <cell r="B116" t="str">
            <v>GAVINO, Thereze</v>
          </cell>
        </row>
        <row r="117">
          <cell r="B117" t="str">
            <v>GOICO, Alma Maria Christina</v>
          </cell>
        </row>
        <row r="118">
          <cell r="B118" t="str">
            <v>GOLENG, Allan</v>
          </cell>
        </row>
        <row r="119">
          <cell r="B119" t="str">
            <v>GONZALES, Alfie</v>
          </cell>
        </row>
        <row r="120">
          <cell r="B120" t="str">
            <v>GUDAY, Darius</v>
          </cell>
        </row>
        <row r="121">
          <cell r="B121" t="str">
            <v>GUTIERREZ, Thea Marie</v>
          </cell>
        </row>
        <row r="122">
          <cell r="B122" t="str">
            <v xml:space="preserve">HERNAN, Henry </v>
          </cell>
        </row>
        <row r="123">
          <cell r="B123" t="str">
            <v>HERNANDEZ, Annalyn</v>
          </cell>
        </row>
        <row r="124">
          <cell r="B124" t="str">
            <v>HERNANDEZ, Lourdes Sherine</v>
          </cell>
        </row>
        <row r="125">
          <cell r="B125" t="str">
            <v>HERNANDEZ, Vicente</v>
          </cell>
        </row>
        <row r="126">
          <cell r="B126" t="str">
            <v>HUDSON, Elizabeth Ann</v>
          </cell>
        </row>
        <row r="127">
          <cell r="B127" t="str">
            <v>HULAR, Maridette</v>
          </cell>
        </row>
        <row r="128">
          <cell r="B128" t="str">
            <v>IGNACIO, Vivian</v>
          </cell>
        </row>
        <row r="129">
          <cell r="B129" t="str">
            <v>INOFRE, Marietta</v>
          </cell>
        </row>
        <row r="130">
          <cell r="B130" t="str">
            <v xml:space="preserve">JABRICA, Catalina </v>
          </cell>
        </row>
        <row r="131">
          <cell r="B131" t="str">
            <v>JACINTO, Vincent Kitto</v>
          </cell>
        </row>
        <row r="132">
          <cell r="B132" t="str">
            <v xml:space="preserve">JAVIER, Mary Jane </v>
          </cell>
        </row>
        <row r="133">
          <cell r="B133" t="str">
            <v>JAVIER, Nestor</v>
          </cell>
        </row>
        <row r="134">
          <cell r="B134" t="str">
            <v>JONSON, Benigno, Jr.</v>
          </cell>
        </row>
        <row r="135">
          <cell r="B135" t="str">
            <v xml:space="preserve">JOSE, Marjorie </v>
          </cell>
        </row>
        <row r="136">
          <cell r="B136" t="str">
            <v>KITANE, Margarita</v>
          </cell>
        </row>
        <row r="137">
          <cell r="B137" t="str">
            <v>LAGO, JR., Rodolfo</v>
          </cell>
        </row>
        <row r="138">
          <cell r="B138" t="str">
            <v>LAIZ, Ma. Joanna</v>
          </cell>
        </row>
        <row r="139">
          <cell r="B139" t="str">
            <v>LATA, Khristine</v>
          </cell>
        </row>
        <row r="140">
          <cell r="B140" t="str">
            <v xml:space="preserve">LAZO, Fredelito </v>
          </cell>
        </row>
        <row r="141">
          <cell r="B141" t="str">
            <v>LECAROZ, Lenlie</v>
          </cell>
        </row>
        <row r="142">
          <cell r="B142" t="str">
            <v>LERON, Jose</v>
          </cell>
        </row>
        <row r="143">
          <cell r="B143" t="str">
            <v>LINA, William</v>
          </cell>
        </row>
        <row r="144">
          <cell r="B144" t="str">
            <v>MABUTAS, Lemmuel</v>
          </cell>
        </row>
        <row r="145">
          <cell r="B145" t="str">
            <v xml:space="preserve">MACAM, Dolores </v>
          </cell>
        </row>
        <row r="146">
          <cell r="B146" t="str">
            <v>MADRIGAL, George Michael</v>
          </cell>
        </row>
        <row r="147">
          <cell r="B147" t="str">
            <v>MAGO, Mary Jane</v>
          </cell>
        </row>
        <row r="148">
          <cell r="B148" t="str">
            <v xml:space="preserve">MAGTIBAY, Arlene </v>
          </cell>
        </row>
        <row r="149">
          <cell r="B149" t="str">
            <v>MAGTIBAY, Karla Therese</v>
          </cell>
        </row>
        <row r="150">
          <cell r="B150" t="str">
            <v>MALONZO, Diane</v>
          </cell>
        </row>
        <row r="151">
          <cell r="B151" t="str">
            <v>MANABAT, Sheryll</v>
          </cell>
        </row>
        <row r="152">
          <cell r="B152" t="str">
            <v>MANALO, Ivy</v>
          </cell>
        </row>
        <row r="153">
          <cell r="B153" t="str">
            <v>MANAOIS, Kristine Joy</v>
          </cell>
        </row>
        <row r="154">
          <cell r="B154" t="str">
            <v>MANDADERO, Aureen Adelaide</v>
          </cell>
        </row>
        <row r="155">
          <cell r="B155" t="str">
            <v>MANLANGIT, Danilo</v>
          </cell>
        </row>
        <row r="156">
          <cell r="B156" t="str">
            <v>MANLULU, Elpidio</v>
          </cell>
        </row>
        <row r="157">
          <cell r="B157" t="str">
            <v>MANUEL, Rhodora</v>
          </cell>
        </row>
        <row r="158">
          <cell r="B158" t="str">
            <v xml:space="preserve">MARCELO, Gerard </v>
          </cell>
        </row>
        <row r="159">
          <cell r="B159" t="str">
            <v xml:space="preserve">MARISTELA, Elena </v>
          </cell>
        </row>
        <row r="160">
          <cell r="B160" t="str">
            <v>MARTINEZ, Maria  Roan</v>
          </cell>
        </row>
        <row r="161">
          <cell r="B161" t="str">
            <v>MATOCINOS, Olivia</v>
          </cell>
        </row>
        <row r="162">
          <cell r="B162" t="str">
            <v>MAURERA, Angelique</v>
          </cell>
        </row>
        <row r="163">
          <cell r="B163" t="str">
            <v>MEDINA, Florencia</v>
          </cell>
        </row>
        <row r="164">
          <cell r="B164" t="str">
            <v>MEDINA, Rommel</v>
          </cell>
        </row>
        <row r="165">
          <cell r="B165" t="str">
            <v>MELECIO, Richelle</v>
          </cell>
        </row>
        <row r="166">
          <cell r="B166" t="str">
            <v>MENDOZA, Melissa Abigail</v>
          </cell>
        </row>
        <row r="167">
          <cell r="B167" t="str">
            <v>MENDOZA, Miguel</v>
          </cell>
        </row>
        <row r="168">
          <cell r="B168" t="str">
            <v>MESINA, Pamela</v>
          </cell>
        </row>
        <row r="169">
          <cell r="B169" t="str">
            <v>MIRANDA, Fernand Joseph</v>
          </cell>
        </row>
        <row r="170">
          <cell r="B170" t="str">
            <v>MONTES, Amylyn</v>
          </cell>
        </row>
        <row r="171">
          <cell r="B171" t="str">
            <v>MOSELINA, Romar</v>
          </cell>
        </row>
        <row r="172">
          <cell r="B172" t="str">
            <v>NADEW, Janice</v>
          </cell>
        </row>
        <row r="173">
          <cell r="B173" t="str">
            <v>NANAGAD, Cristine</v>
          </cell>
        </row>
        <row r="174">
          <cell r="B174" t="str">
            <v>NARCISO, Filipina</v>
          </cell>
        </row>
        <row r="175">
          <cell r="B175" t="str">
            <v>NAVARRO, Cynthia Rose</v>
          </cell>
        </row>
        <row r="176">
          <cell r="B176" t="str">
            <v>NILO, G. Montini</v>
          </cell>
        </row>
        <row r="177">
          <cell r="B177" t="str">
            <v>NOCHE, Dorothea</v>
          </cell>
        </row>
        <row r="178">
          <cell r="B178" t="str">
            <v>OCLARIT, Avelino</v>
          </cell>
        </row>
        <row r="179">
          <cell r="B179" t="str">
            <v>OLIVAR, Pepito</v>
          </cell>
        </row>
        <row r="180">
          <cell r="B180" t="str">
            <v>ORENDAIN, Monique Therese</v>
          </cell>
        </row>
        <row r="181">
          <cell r="B181" t="str">
            <v>ORTIZ, Ranulfo III</v>
          </cell>
        </row>
        <row r="182">
          <cell r="B182" t="str">
            <v>PADILLA, Ramir</v>
          </cell>
        </row>
        <row r="183">
          <cell r="B183" t="str">
            <v>PANGANIBAN, Amybel</v>
          </cell>
        </row>
        <row r="184">
          <cell r="B184" t="str">
            <v>PANTA, Richelle</v>
          </cell>
        </row>
        <row r="185">
          <cell r="B185" t="str">
            <v>PARAISO, Daisy Anne</v>
          </cell>
        </row>
        <row r="186">
          <cell r="B186" t="str">
            <v>PEDERNAL, Norlita</v>
          </cell>
        </row>
        <row r="187">
          <cell r="B187" t="str">
            <v>PEDRAJA, Paulyn</v>
          </cell>
        </row>
        <row r="188">
          <cell r="B188" t="str">
            <v>PEÑARANDA, Renante</v>
          </cell>
        </row>
        <row r="189">
          <cell r="B189" t="str">
            <v>PEREZ, Aileen</v>
          </cell>
        </row>
        <row r="190">
          <cell r="B190" t="str">
            <v>PEREZ, JR. , Jose</v>
          </cell>
        </row>
        <row r="191">
          <cell r="B191" t="str">
            <v>PEREZ, Lorna</v>
          </cell>
        </row>
        <row r="192">
          <cell r="B192" t="str">
            <v>PESIGAN, Ryan</v>
          </cell>
        </row>
        <row r="193">
          <cell r="B193" t="str">
            <v>PETERO, Nelson</v>
          </cell>
        </row>
        <row r="194">
          <cell r="B194" t="str">
            <v>PIDO, Bernadette</v>
          </cell>
        </row>
        <row r="195">
          <cell r="B195" t="str">
            <v>POLICARPIO, Charry</v>
          </cell>
        </row>
        <row r="196">
          <cell r="B196" t="str">
            <v>POSADA, Jessie</v>
          </cell>
        </row>
        <row r="197">
          <cell r="B197" t="str">
            <v>PROSPEROSO, Purisimo Jr.</v>
          </cell>
        </row>
        <row r="198">
          <cell r="B198" t="str">
            <v>PURIFICACION, Allan</v>
          </cell>
        </row>
        <row r="199">
          <cell r="B199" t="str">
            <v>QUIAT, Rosa</v>
          </cell>
        </row>
        <row r="200">
          <cell r="B200" t="str">
            <v xml:space="preserve">QUIBRANZA, Zenaida </v>
          </cell>
        </row>
        <row r="201">
          <cell r="B201" t="str">
            <v>QUILLAO, Erlyn</v>
          </cell>
        </row>
        <row r="202">
          <cell r="B202" t="str">
            <v>QUINTO, Rachel Anne</v>
          </cell>
        </row>
        <row r="203">
          <cell r="B203" t="str">
            <v>RAMILO, Roselle Grace</v>
          </cell>
        </row>
        <row r="204">
          <cell r="B204" t="str">
            <v>REGINIO, Lolito</v>
          </cell>
        </row>
        <row r="205">
          <cell r="B205" t="str">
            <v>RELATIVO, Mary Geraldine</v>
          </cell>
        </row>
        <row r="206">
          <cell r="B206" t="str">
            <v>REPUYAN, Joseph Rosel</v>
          </cell>
        </row>
        <row r="207">
          <cell r="B207" t="str">
            <v>REYES, Aleta</v>
          </cell>
        </row>
        <row r="208">
          <cell r="B208" t="str">
            <v xml:space="preserve">REYES, Michael </v>
          </cell>
        </row>
        <row r="209">
          <cell r="B209" t="str">
            <v>REYPERILLO, Brian</v>
          </cell>
        </row>
        <row r="210">
          <cell r="B210" t="str">
            <v xml:space="preserve">RITO, Ma. Roceo </v>
          </cell>
        </row>
        <row r="211">
          <cell r="B211" t="str">
            <v>RIVAS, Loida</v>
          </cell>
        </row>
        <row r="212">
          <cell r="B212" t="str">
            <v>ROGELIO, Marissa</v>
          </cell>
        </row>
        <row r="213">
          <cell r="B213" t="str">
            <v>ROMBAOA, Evelyn</v>
          </cell>
        </row>
        <row r="214">
          <cell r="B214" t="str">
            <v xml:space="preserve">RONDAEL, Edwin </v>
          </cell>
        </row>
        <row r="215">
          <cell r="B215" t="str">
            <v>RUMAWAK, Elnora</v>
          </cell>
        </row>
        <row r="216">
          <cell r="B216" t="str">
            <v>SAGUIPED, Rex</v>
          </cell>
        </row>
        <row r="217">
          <cell r="B217" t="str">
            <v>SALAYSAY, Gina</v>
          </cell>
        </row>
        <row r="218">
          <cell r="B218" t="str">
            <v>SANDEJAS, Juan Carlo</v>
          </cell>
        </row>
        <row r="219">
          <cell r="B219" t="str">
            <v>SANDOVAL, Emelyn</v>
          </cell>
        </row>
        <row r="220">
          <cell r="B220" t="str">
            <v xml:space="preserve">SANGALANG, Analyn </v>
          </cell>
        </row>
        <row r="221">
          <cell r="B221" t="str">
            <v>SANTONIA, Olivia</v>
          </cell>
        </row>
        <row r="222">
          <cell r="B222" t="str">
            <v xml:space="preserve">SANTOS, JR., Jose </v>
          </cell>
        </row>
        <row r="223">
          <cell r="B223" t="str">
            <v>SERMANIA, Myrna</v>
          </cell>
        </row>
        <row r="224">
          <cell r="B224" t="str">
            <v xml:space="preserve">SEVILLA, Lorelie </v>
          </cell>
        </row>
        <row r="225">
          <cell r="B225" t="str">
            <v xml:space="preserve">SIAO, Marjorie </v>
          </cell>
        </row>
        <row r="226">
          <cell r="B226" t="str">
            <v xml:space="preserve">SICAT, Edwin </v>
          </cell>
        </row>
        <row r="227">
          <cell r="B227" t="str">
            <v>SISON, Myda</v>
          </cell>
        </row>
        <row r="228">
          <cell r="B228" t="str">
            <v>SOBERANO, Judith Jingle</v>
          </cell>
        </row>
        <row r="229">
          <cell r="B229" t="str">
            <v>SORIANO, Angelo</v>
          </cell>
        </row>
        <row r="230">
          <cell r="B230" t="str">
            <v>SUMAGANG, Sindulfo</v>
          </cell>
        </row>
        <row r="231">
          <cell r="B231" t="str">
            <v>SUMBALA, Arlene</v>
          </cell>
        </row>
        <row r="232">
          <cell r="B232" t="str">
            <v>TABING, Gil</v>
          </cell>
        </row>
        <row r="233">
          <cell r="B233" t="str">
            <v xml:space="preserve">TADENA, Inocencio </v>
          </cell>
        </row>
        <row r="234">
          <cell r="B234" t="str">
            <v>TAGUNICAR, Elvira</v>
          </cell>
        </row>
        <row r="235">
          <cell r="B235" t="str">
            <v>TALASTAS, Raquelito</v>
          </cell>
        </row>
        <row r="236">
          <cell r="B236" t="str">
            <v>TAM, Joeanaliz</v>
          </cell>
        </row>
        <row r="237">
          <cell r="B237" t="str">
            <v>TAN, Eric Gregor</v>
          </cell>
        </row>
        <row r="238">
          <cell r="B238" t="str">
            <v>TEOFILO, Norlito</v>
          </cell>
        </row>
        <row r="239">
          <cell r="B239" t="str">
            <v>TEVES, Lerma</v>
          </cell>
        </row>
        <row r="240">
          <cell r="B240" t="str">
            <v>TICZON, Dante</v>
          </cell>
        </row>
        <row r="241">
          <cell r="B241" t="str">
            <v>TIOTUYCO, Carlito</v>
          </cell>
        </row>
        <row r="242">
          <cell r="B242" t="str">
            <v>TIU, Kian Hun</v>
          </cell>
        </row>
        <row r="243">
          <cell r="B243" t="str">
            <v>TONGSON, Tristan Jayson</v>
          </cell>
        </row>
        <row r="244">
          <cell r="B244" t="str">
            <v>TOVILLO, April</v>
          </cell>
        </row>
        <row r="245">
          <cell r="B245" t="str">
            <v>VALERIO, Anna Kathrina</v>
          </cell>
        </row>
        <row r="246">
          <cell r="B246" t="str">
            <v>VELEZ, Kate Jam</v>
          </cell>
        </row>
        <row r="247">
          <cell r="B247" t="str">
            <v xml:space="preserve">VIERNES, Elena </v>
          </cell>
        </row>
        <row r="248">
          <cell r="B248" t="str">
            <v xml:space="preserve">VILLAMIEL, Jennifer </v>
          </cell>
        </row>
        <row r="249">
          <cell r="B249" t="str">
            <v xml:space="preserve">VILLANO, Patrick Joseph </v>
          </cell>
        </row>
        <row r="250">
          <cell r="B250" t="str">
            <v>VILLANUEVA, Maria Fe</v>
          </cell>
        </row>
        <row r="251">
          <cell r="B251" t="str">
            <v>VIROLA, Randy</v>
          </cell>
        </row>
        <row r="252">
          <cell r="B252" t="str">
            <v>XEREZ-BURGOS III, Alfred</v>
          </cell>
        </row>
        <row r="253">
          <cell r="B253" t="str">
            <v xml:space="preserve">XEREZ-BURGOS, Jose Antonio </v>
          </cell>
        </row>
        <row r="254">
          <cell r="B254" t="str">
            <v>XEREZ-BURGOS, JR., Alfred</v>
          </cell>
        </row>
        <row r="255">
          <cell r="B255" t="str">
            <v>YAGO, Dennis Michael</v>
          </cell>
        </row>
        <row r="256">
          <cell r="B256" t="str">
            <v xml:space="preserve">YUSUICO, Catherine </v>
          </cell>
        </row>
        <row r="257">
          <cell r="B257" t="str">
            <v xml:space="preserve">ZULUAGA, Ma. Cristina </v>
          </cell>
        </row>
        <row r="258">
          <cell r="B258" t="str">
            <v>Abanto, Christian Bagalon</v>
          </cell>
        </row>
        <row r="259">
          <cell r="B259" t="str">
            <v>Adiong, Abdulrazaq Jr. Mipanga</v>
          </cell>
        </row>
        <row r="260">
          <cell r="B260" t="str">
            <v>Aguilos, Karol Ann Mabasa</v>
          </cell>
        </row>
        <row r="261">
          <cell r="B261" t="str">
            <v>Angeles, Jose Marie Tolentino</v>
          </cell>
        </row>
        <row r="262">
          <cell r="B262" t="str">
            <v>Ariola, Amando Morales</v>
          </cell>
        </row>
        <row r="263">
          <cell r="B263" t="str">
            <v>Arota, Carmela Soriano</v>
          </cell>
        </row>
        <row r="264">
          <cell r="B264" t="str">
            <v>Arota, Fritz Remollino</v>
          </cell>
        </row>
        <row r="265">
          <cell r="B265" t="str">
            <v>Asis, Edrian Mallari</v>
          </cell>
        </row>
        <row r="266">
          <cell r="B266" t="str">
            <v>Asistores, Albert A</v>
          </cell>
        </row>
        <row r="267">
          <cell r="B267" t="str">
            <v>Asistores, Maricar Victoria Florendo</v>
          </cell>
        </row>
        <row r="268">
          <cell r="B268" t="str">
            <v>Au, Jasmin Aglubat</v>
          </cell>
        </row>
        <row r="269">
          <cell r="B269" t="str">
            <v>Azarcon, Maureen Sia</v>
          </cell>
        </row>
        <row r="270">
          <cell r="B270" t="str">
            <v>Azcona, Ma. Cristina Magalona.</v>
          </cell>
        </row>
        <row r="271">
          <cell r="B271" t="str">
            <v>Bagui, Carlo Marc Encarnacion</v>
          </cell>
        </row>
        <row r="272">
          <cell r="B272" t="str">
            <v>Baligod, Eric Castro</v>
          </cell>
        </row>
        <row r="273">
          <cell r="B273" t="str">
            <v>Batang, Epifano Jr. Cabading</v>
          </cell>
        </row>
        <row r="274">
          <cell r="B274" t="str">
            <v>Bellosillo, Farah Marie</v>
          </cell>
        </row>
        <row r="275">
          <cell r="B275" t="str">
            <v>Berces, Paul Anthony Balburias</v>
          </cell>
        </row>
        <row r="276">
          <cell r="B276" t="str">
            <v>Briones, Joseph Limbo</v>
          </cell>
        </row>
        <row r="277">
          <cell r="B277" t="str">
            <v>Briosos, Maria Angelica Miranda</v>
          </cell>
        </row>
        <row r="278">
          <cell r="B278" t="str">
            <v>Bris, Ma. Ada S</v>
          </cell>
        </row>
        <row r="279">
          <cell r="B279" t="str">
            <v>Buerano, Claudette Martinez</v>
          </cell>
        </row>
        <row r="280">
          <cell r="B280" t="str">
            <v>Butranon, Regina Cruz</v>
          </cell>
        </row>
        <row r="281">
          <cell r="B281" t="str">
            <v>Ca Ño. Ma. Celia Budy</v>
          </cell>
        </row>
        <row r="282">
          <cell r="B282" t="str">
            <v>Cabañes, Jaime Santos Barbosa</v>
          </cell>
        </row>
        <row r="283">
          <cell r="B283" t="str">
            <v>Cabrera, Manuelito Granados</v>
          </cell>
        </row>
        <row r="284">
          <cell r="B284" t="str">
            <v>Camot, Mary Jane</v>
          </cell>
        </row>
        <row r="285">
          <cell r="B285" t="str">
            <v>Canlas, Carla Jan Cruz</v>
          </cell>
        </row>
        <row r="286">
          <cell r="B286" t="str">
            <v>Cannu, Daniel Siazon</v>
          </cell>
        </row>
        <row r="287">
          <cell r="B287" t="str">
            <v>Capati, Jayme</v>
          </cell>
        </row>
        <row r="288">
          <cell r="B288" t="str">
            <v>Caragdag, Ruel Iloreta</v>
          </cell>
        </row>
        <row r="289">
          <cell r="B289" t="str">
            <v>Castillo, Redentor Alvarez</v>
          </cell>
        </row>
        <row r="290">
          <cell r="B290" t="str">
            <v>Catapang, Melanie</v>
          </cell>
        </row>
        <row r="291">
          <cell r="B291" t="str">
            <v>Cayton, Maria Erika Chavero</v>
          </cell>
        </row>
        <row r="292">
          <cell r="B292" t="str">
            <v>Collantes, Ma. Lourdes Legaspi</v>
          </cell>
        </row>
        <row r="293">
          <cell r="B293" t="str">
            <v>Concepcion, Gabriel Pavilla</v>
          </cell>
        </row>
        <row r="294">
          <cell r="B294" t="str">
            <v>Coronado, Ma. Eleanor Encarnacion</v>
          </cell>
        </row>
        <row r="295">
          <cell r="B295" t="str">
            <v>Cruz, Ma. Grace Gamat</v>
          </cell>
        </row>
        <row r="296">
          <cell r="B296" t="str">
            <v>Cruz, Wally Fernando</v>
          </cell>
        </row>
        <row r="297">
          <cell r="B297" t="str">
            <v>Cunanan, Armando Gabriel Casatañeda</v>
          </cell>
        </row>
        <row r="298">
          <cell r="B298" t="str">
            <v>Dalope, Alvin Lacanienta</v>
          </cell>
        </row>
        <row r="299">
          <cell r="B299" t="str">
            <v>David, Charmaine  San Pedro</v>
          </cell>
        </row>
        <row r="300">
          <cell r="B300" t="str">
            <v>Dayao, Rosauro Iii Alba</v>
          </cell>
        </row>
        <row r="301">
          <cell r="B301" t="str">
            <v>De Guzman, Miguel Tan</v>
          </cell>
        </row>
        <row r="302">
          <cell r="B302" t="str">
            <v>De Leon, Mcgucken  Mag-Iba</v>
          </cell>
        </row>
        <row r="303">
          <cell r="B303" t="str">
            <v>Del Fiero, Lani</v>
          </cell>
        </row>
        <row r="304">
          <cell r="B304" t="str">
            <v>Dela Cruz, Michael</v>
          </cell>
        </row>
        <row r="305">
          <cell r="B305" t="str">
            <v>Dela Peña, Neil Alfred Meneses</v>
          </cell>
        </row>
        <row r="306">
          <cell r="B306" t="str">
            <v>Delos Reyes, Rosalina</v>
          </cell>
        </row>
        <row r="307">
          <cell r="B307" t="str">
            <v>Diligencia, Mark Villanueva</v>
          </cell>
        </row>
        <row r="308">
          <cell r="B308" t="str">
            <v>Dimatulac, Elizabeth Zamora</v>
          </cell>
        </row>
        <row r="309">
          <cell r="B309" t="str">
            <v>Dizon, Erwin Bayonito</v>
          </cell>
        </row>
        <row r="310">
          <cell r="B310" t="str">
            <v>Dogma, Adolfo Jr.</v>
          </cell>
        </row>
        <row r="311">
          <cell r="B311" t="str">
            <v>Dogma, John Nathaniel Sunga</v>
          </cell>
        </row>
        <row r="312">
          <cell r="B312" t="str">
            <v>Domingo, Roland Paul Alarcon Jr.</v>
          </cell>
        </row>
        <row r="313">
          <cell r="B313" t="str">
            <v>Duron, Cedric Santos</v>
          </cell>
        </row>
        <row r="314">
          <cell r="B314" t="str">
            <v>Eleazar, Eric Akhnaton Bunyi</v>
          </cell>
        </row>
        <row r="315">
          <cell r="B315" t="str">
            <v>Entereso, Nowell</v>
          </cell>
        </row>
        <row r="316">
          <cell r="B316" t="str">
            <v>Escober, Arjun Adelino</v>
          </cell>
        </row>
        <row r="317">
          <cell r="B317" t="str">
            <v>Espino, Dan Lee Bunag</v>
          </cell>
        </row>
        <row r="318">
          <cell r="B318" t="str">
            <v>Estacio, Rhodora Tabingan</v>
          </cell>
        </row>
        <row r="319">
          <cell r="B319" t="str">
            <v>Evangelista, Baltazar Certifico</v>
          </cell>
        </row>
        <row r="320">
          <cell r="B320" t="str">
            <v>Fajardo, Oliver Somera</v>
          </cell>
        </row>
        <row r="321">
          <cell r="B321" t="str">
            <v>Florendo, Windalyn Rosario Reyes</v>
          </cell>
        </row>
        <row r="322">
          <cell r="B322" t="str">
            <v>Franco, John Carlo Javier</v>
          </cell>
        </row>
        <row r="323">
          <cell r="B323" t="str">
            <v>Gamilla, May Joanne Fauni</v>
          </cell>
        </row>
        <row r="324">
          <cell r="B324" t="str">
            <v>Gamogamo, Peter Ray Carmelo Pangan</v>
          </cell>
        </row>
        <row r="325">
          <cell r="B325" t="str">
            <v>Garcia, Jaime  Antonio Bermont</v>
          </cell>
        </row>
        <row r="326">
          <cell r="B326" t="str">
            <v>Gonora, Mona Lissa Mandi</v>
          </cell>
        </row>
        <row r="327">
          <cell r="B327" t="str">
            <v>Gubuan, May Gel Tam</v>
          </cell>
        </row>
        <row r="328">
          <cell r="B328" t="str">
            <v>Gutierrez, Raymund Atienza</v>
          </cell>
        </row>
        <row r="329">
          <cell r="B329" t="str">
            <v>Hipolito, Bryan</v>
          </cell>
        </row>
        <row r="330">
          <cell r="B330" t="str">
            <v>Hofileña, Shereleen</v>
          </cell>
        </row>
        <row r="331">
          <cell r="B331" t="str">
            <v>Jalbona, Rolyn Mahinay</v>
          </cell>
        </row>
        <row r="332">
          <cell r="B332" t="str">
            <v>Jamisal, Yolanda Arbaniel</v>
          </cell>
        </row>
        <row r="333">
          <cell r="B333" t="str">
            <v>Javier, Harry Vincent Juridico</v>
          </cell>
        </row>
        <row r="334">
          <cell r="B334" t="str">
            <v>Jocson, Benedict R.</v>
          </cell>
        </row>
        <row r="335">
          <cell r="B335" t="str">
            <v>Labao, Jed</v>
          </cell>
        </row>
        <row r="336">
          <cell r="B336" t="str">
            <v>Lado, Sheila</v>
          </cell>
        </row>
        <row r="337">
          <cell r="B337" t="str">
            <v>Lanuza, Ma. Elizabeth  M</v>
          </cell>
        </row>
        <row r="338">
          <cell r="B338" t="str">
            <v>Lapinid, Maie G.</v>
          </cell>
        </row>
        <row r="339">
          <cell r="B339" t="str">
            <v>Laurel,  Jose Mariano Cabreza</v>
          </cell>
        </row>
        <row r="340">
          <cell r="B340" t="str">
            <v>Laus, Leandro  Miguel</v>
          </cell>
        </row>
        <row r="341">
          <cell r="B341" t="str">
            <v>Liwanag, Jhansen Chua</v>
          </cell>
        </row>
        <row r="342">
          <cell r="B342" t="str">
            <v>Lopez, Francis Tiba</v>
          </cell>
        </row>
        <row r="343">
          <cell r="B343" t="str">
            <v>Lopez, Juan Paolo Rufino Trajano</v>
          </cell>
        </row>
        <row r="344">
          <cell r="B344" t="str">
            <v xml:space="preserve">Lucas, Ronald Limjoco </v>
          </cell>
        </row>
        <row r="345">
          <cell r="B345" t="str">
            <v>Madrelejos, Princess Maria Santos</v>
          </cell>
        </row>
        <row r="346">
          <cell r="B346" t="str">
            <v>Magpantay, Romalyn</v>
          </cell>
        </row>
        <row r="347">
          <cell r="B347" t="str">
            <v>Malang, Leah Balingit</v>
          </cell>
        </row>
        <row r="348">
          <cell r="B348" t="str">
            <v>Manaloto, Jay Fernando</v>
          </cell>
        </row>
        <row r="349">
          <cell r="B349" t="str">
            <v>Manito, Blessil Mayor</v>
          </cell>
        </row>
        <row r="350">
          <cell r="B350" t="str">
            <v>Marasigan, Angel Jr. Palo</v>
          </cell>
        </row>
        <row r="351">
          <cell r="B351" t="str">
            <v>Marasigan, Ellen</v>
          </cell>
        </row>
        <row r="352">
          <cell r="B352" t="str">
            <v>Marasigan, Ray Vincent Bay</v>
          </cell>
        </row>
        <row r="353">
          <cell r="B353" t="str">
            <v xml:space="preserve">Marcelo, Jayvee Michael Castillo </v>
          </cell>
        </row>
        <row r="354">
          <cell r="B354" t="str">
            <v>Marcos, Mary Grace O</v>
          </cell>
        </row>
        <row r="355">
          <cell r="B355" t="str">
            <v>Mariano, Teddy Jr. Nati</v>
          </cell>
        </row>
        <row r="356">
          <cell r="B356" t="str">
            <v>Marquez, Maurice  Cuneta</v>
          </cell>
        </row>
        <row r="357">
          <cell r="B357" t="str">
            <v>Mendoza, Adelle Trillanes</v>
          </cell>
        </row>
        <row r="358">
          <cell r="B358" t="str">
            <v>Mendoza, Ricardo Sison</v>
          </cell>
        </row>
        <row r="359">
          <cell r="B359" t="str">
            <v>Mercado, Dorothy Dugenia</v>
          </cell>
        </row>
        <row r="360">
          <cell r="B360" t="str">
            <v>Mojica, Abrian O</v>
          </cell>
        </row>
        <row r="361">
          <cell r="B361" t="str">
            <v>Moldez, Brian Panjelos</v>
          </cell>
        </row>
        <row r="362">
          <cell r="B362" t="str">
            <v>Montenegro, Farrah Grace Yap</v>
          </cell>
        </row>
        <row r="363">
          <cell r="B363" t="str">
            <v>Montiflor, Adrian Ii San Pedro</v>
          </cell>
        </row>
        <row r="364">
          <cell r="B364" t="str">
            <v>Nabong, Adrian Raymond Enriquez</v>
          </cell>
        </row>
        <row r="365">
          <cell r="B365" t="str">
            <v>Nepomuceno, Alfred Allan Cuenca</v>
          </cell>
        </row>
        <row r="366">
          <cell r="B366" t="str">
            <v>Niosco, Karl Angelo Casal</v>
          </cell>
        </row>
        <row r="367">
          <cell r="B367" t="str">
            <v>Nogoy, Mharla Dondi Mepres</v>
          </cell>
        </row>
        <row r="368">
          <cell r="B368" t="str">
            <v>Ocampo, Jesica Jane J.</v>
          </cell>
        </row>
        <row r="369">
          <cell r="B369" t="str">
            <v>Ocampo, Sheryl Evangelista</v>
          </cell>
        </row>
        <row r="370">
          <cell r="B370" t="str">
            <v>Padilla, Luis Antonio Mendoza</v>
          </cell>
        </row>
        <row r="371">
          <cell r="B371" t="str">
            <v>Pagalunan. Khrisanta Perpetua Galdo</v>
          </cell>
        </row>
        <row r="372">
          <cell r="B372" t="str">
            <v>Pajares, Jiro Del Rosario</v>
          </cell>
        </row>
        <row r="373">
          <cell r="B373" t="str">
            <v>Pangan, Pauline</v>
          </cell>
        </row>
        <row r="374">
          <cell r="B374" t="str">
            <v>Pellosis, Leslie Liwanag</v>
          </cell>
        </row>
        <row r="375">
          <cell r="B375" t="str">
            <v>Pestaño, Kenneth Dandan</v>
          </cell>
        </row>
        <row r="376">
          <cell r="B376" t="str">
            <v>Portentado, Celso Pamilacan, Jr</v>
          </cell>
        </row>
        <row r="377">
          <cell r="B377" t="str">
            <v>Pratomo, Mary Ann Villares</v>
          </cell>
        </row>
        <row r="378">
          <cell r="B378" t="str">
            <v>Pulumbarit, Mark Dennis Motiwala</v>
          </cell>
        </row>
        <row r="379">
          <cell r="B379" t="str">
            <v>Purisima, Marie Claire</v>
          </cell>
        </row>
        <row r="380">
          <cell r="B380" t="str">
            <v>Querido, Melvin Villafuerte</v>
          </cell>
        </row>
        <row r="381">
          <cell r="B381" t="str">
            <v>Quetua, Edward</v>
          </cell>
        </row>
        <row r="382">
          <cell r="B382" t="str">
            <v>Quisumbing, Ma. Rhea Villaroel</v>
          </cell>
        </row>
        <row r="383">
          <cell r="B383" t="str">
            <v>Ramirez, Michelle Chavez</v>
          </cell>
        </row>
        <row r="384">
          <cell r="B384" t="str">
            <v>Rances, Ria Rose Diolata</v>
          </cell>
        </row>
        <row r="385">
          <cell r="B385" t="str">
            <v>Raymundo, Erly Joy Vilda</v>
          </cell>
        </row>
        <row r="386">
          <cell r="B386" t="str">
            <v>Rellis, Brisbane Domingo</v>
          </cell>
        </row>
        <row r="387">
          <cell r="B387" t="str">
            <v>Rillorta, Jeremy Justin</v>
          </cell>
        </row>
        <row r="388">
          <cell r="B388" t="str">
            <v>Rivera, Allan  Bautista</v>
          </cell>
        </row>
        <row r="389">
          <cell r="B389" t="str">
            <v>Rivera, Daniel Gabriel Itchon</v>
          </cell>
        </row>
        <row r="390">
          <cell r="B390" t="str">
            <v>Roxas, Maricel</v>
          </cell>
        </row>
        <row r="391">
          <cell r="B391" t="str">
            <v>Salandanan, Ivan Propero</v>
          </cell>
        </row>
        <row r="392">
          <cell r="B392" t="str">
            <v>Salazar, Lelaine Roselle Maninang</v>
          </cell>
        </row>
        <row r="393">
          <cell r="B393" t="str">
            <v>Salazar, Rusky Maninang</v>
          </cell>
        </row>
        <row r="394">
          <cell r="B394" t="str">
            <v>Sales, Peter John Apacible</v>
          </cell>
        </row>
        <row r="395">
          <cell r="B395" t="str">
            <v>Samson, Maria Lourdes O.</v>
          </cell>
        </row>
        <row r="396">
          <cell r="B396" t="str">
            <v>Sanchez, Marie Sharon Bernabe</v>
          </cell>
        </row>
        <row r="397">
          <cell r="B397" t="str">
            <v>Sanchez, Michelle Bernabe</v>
          </cell>
        </row>
        <row r="398">
          <cell r="B398" t="str">
            <v>Santos, Camil Michaella Ambatang</v>
          </cell>
        </row>
        <row r="399">
          <cell r="B399" t="str">
            <v>Santos, Florence Sharon Garchiterona</v>
          </cell>
        </row>
        <row r="400">
          <cell r="B400" t="str">
            <v>Santos, Ian Jasfer Quiamas</v>
          </cell>
        </row>
        <row r="401">
          <cell r="B401" t="str">
            <v>Santos, Lea T.</v>
          </cell>
        </row>
        <row r="402">
          <cell r="B402" t="str">
            <v>Sanz, Dorothy Limjoco</v>
          </cell>
        </row>
        <row r="403">
          <cell r="B403" t="str">
            <v>Secreto, Sharon</v>
          </cell>
        </row>
        <row r="404">
          <cell r="B404" t="str">
            <v>Silva, Joseph Louie Artchil Magsino</v>
          </cell>
        </row>
        <row r="405">
          <cell r="B405" t="str">
            <v>Sobong, Rodney Pasuelo</v>
          </cell>
        </row>
        <row r="406">
          <cell r="B406" t="str">
            <v>Soreda, Aireen C.</v>
          </cell>
        </row>
        <row r="407">
          <cell r="B407" t="str">
            <v>Tamayo, Maria Aniceta Calapabia</v>
          </cell>
        </row>
        <row r="408">
          <cell r="B408" t="str">
            <v>Tan, Ma. Felisa Protomartir</v>
          </cell>
        </row>
        <row r="409">
          <cell r="B409" t="str">
            <v>Tandog, Jeffrey Jason Bunalos</v>
          </cell>
        </row>
        <row r="410">
          <cell r="B410" t="str">
            <v>Tiongco, Leonard Verzosa</v>
          </cell>
        </row>
        <row r="411">
          <cell r="B411" t="str">
            <v>Tongson, Vincent Posadas</v>
          </cell>
        </row>
        <row r="412">
          <cell r="B412" t="str">
            <v>Torres, Antonio Salvador Valladares</v>
          </cell>
        </row>
        <row r="413">
          <cell r="B413" t="str">
            <v>Torres, Jo-Anne Osero</v>
          </cell>
        </row>
        <row r="414">
          <cell r="B414" t="str">
            <v>Trinidad, Emil</v>
          </cell>
        </row>
        <row r="415">
          <cell r="B415" t="str">
            <v>Tuason, Dominic Banzon</v>
          </cell>
        </row>
        <row r="416">
          <cell r="B416" t="str">
            <v>Uichanco, Jose Narciso</v>
          </cell>
        </row>
        <row r="417">
          <cell r="B417" t="str">
            <v>Valbuena, Myla Santos</v>
          </cell>
        </row>
        <row r="418">
          <cell r="B418" t="str">
            <v>Valencia, Juan Victor Reyes</v>
          </cell>
        </row>
        <row r="419">
          <cell r="B419" t="str">
            <v>Vargas, Carlos Segundo Sy</v>
          </cell>
        </row>
        <row r="420">
          <cell r="B420" t="str">
            <v>Vergeire, Aristotle Raiye</v>
          </cell>
        </row>
        <row r="421">
          <cell r="B421" t="str">
            <v>Vergel De Dios, Jennirose Casacop</v>
          </cell>
        </row>
        <row r="422">
          <cell r="B422" t="str">
            <v>Villamor, Marichris Hernandez</v>
          </cell>
        </row>
        <row r="423">
          <cell r="B423" t="str">
            <v>Villar, Diamond Dominguez</v>
          </cell>
        </row>
        <row r="424">
          <cell r="B424" t="str">
            <v>Zapanta, Shiela Marie Guzman</v>
          </cell>
        </row>
        <row r="425">
          <cell r="B425" t="str">
            <v>Zara, Enrico Perez</v>
          </cell>
        </row>
        <row r="426">
          <cell r="B426" t="str">
            <v>Zavalla, Joriza Baybay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ow r="7">
          <cell r="B7">
            <v>0</v>
          </cell>
        </row>
      </sheetData>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PR"/>
      <sheetName val="GL"/>
      <sheetName val="G_Adv to OE"/>
    </sheetNames>
    <sheetDataSet>
      <sheetData sheetId="0"/>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list"/>
      <sheetName val="CRC list"/>
      <sheetName val="COMPANY"/>
      <sheetName val="ACCOUNT"/>
      <sheetName val="SBU&amp; Projects"/>
      <sheetName val="dbase"/>
      <sheetName val="Sheet4"/>
      <sheetName val="equity summary"/>
      <sheetName val="RC_list"/>
      <sheetName val="CRC_list"/>
      <sheetName val="SBU&amp;_Projects"/>
      <sheetName val="equity_summary"/>
      <sheetName val="O-3"/>
    </sheetNames>
    <sheetDataSet>
      <sheetData sheetId="0"/>
      <sheetData sheetId="1"/>
      <sheetData sheetId="2"/>
      <sheetData sheetId="3"/>
      <sheetData sheetId="4"/>
      <sheetData sheetId="5" refreshError="1">
        <row r="5">
          <cell r="C5" t="str">
            <v>Y</v>
          </cell>
          <cell r="E5" t="str">
            <v>Sharis Acenas</v>
          </cell>
        </row>
        <row r="6">
          <cell r="E6" t="str">
            <v>Gina Diolina</v>
          </cell>
        </row>
        <row r="7">
          <cell r="E7" t="str">
            <v>Mar Banta</v>
          </cell>
        </row>
        <row r="8">
          <cell r="E8" t="str">
            <v>Lally Dela Cruz</v>
          </cell>
        </row>
        <row r="9">
          <cell r="E9" t="str">
            <v>Arlene Abaquita</v>
          </cell>
        </row>
        <row r="10">
          <cell r="E10" t="str">
            <v>Robirose Abbot</v>
          </cell>
        </row>
        <row r="11">
          <cell r="E11" t="str">
            <v>Nestor Bequillo</v>
          </cell>
        </row>
        <row r="12">
          <cell r="E12" t="str">
            <v>Romy Regaspi</v>
          </cell>
        </row>
      </sheetData>
      <sheetData sheetId="6"/>
      <sheetData sheetId="7" refreshError="1"/>
      <sheetData sheetId="8"/>
      <sheetData sheetId="9"/>
      <sheetData sheetId="10"/>
      <sheetData sheetId="1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list"/>
      <sheetName val="CRC list"/>
      <sheetName val="COMPANY"/>
      <sheetName val="ACCOUNT"/>
      <sheetName val="SBU&amp; Projects"/>
      <sheetName val="dbase"/>
      <sheetName val="Sheet4"/>
      <sheetName val="SALES BY STATUS"/>
      <sheetName val="INVENTORY"/>
      <sheetName val="RC_list"/>
      <sheetName val="CRC_list"/>
      <sheetName val="SBU&amp;_Projects"/>
      <sheetName val="SALES_BY_STATUS"/>
    </sheetNames>
    <sheetDataSet>
      <sheetData sheetId="0"/>
      <sheetData sheetId="1"/>
      <sheetData sheetId="2"/>
      <sheetData sheetId="3"/>
      <sheetData sheetId="4"/>
      <sheetData sheetId="5" refreshError="1">
        <row r="5">
          <cell r="C5" t="str">
            <v>Y</v>
          </cell>
          <cell r="E5" t="str">
            <v>Sharis Acenas</v>
          </cell>
        </row>
        <row r="6">
          <cell r="C6" t="str">
            <v>N</v>
          </cell>
          <cell r="E6" t="str">
            <v>Gina Diolina</v>
          </cell>
        </row>
        <row r="7">
          <cell r="E7" t="str">
            <v>Mar Banta</v>
          </cell>
        </row>
        <row r="8">
          <cell r="E8" t="str">
            <v>Lally Dela Cruz</v>
          </cell>
        </row>
        <row r="9">
          <cell r="E9" t="str">
            <v>Arlene Abaquita</v>
          </cell>
        </row>
        <row r="10">
          <cell r="E10" t="str">
            <v>Robirose Abbot</v>
          </cell>
        </row>
        <row r="11">
          <cell r="E11" t="str">
            <v>Nestor Bequillo</v>
          </cell>
        </row>
        <row r="12">
          <cell r="E12" t="str">
            <v>Romy Regaspi</v>
          </cell>
        </row>
        <row r="16">
          <cell r="E16" t="str">
            <v>AXB</v>
          </cell>
        </row>
        <row r="17">
          <cell r="E17" t="str">
            <v>FVC</v>
          </cell>
        </row>
        <row r="18">
          <cell r="E18" t="str">
            <v>AGM</v>
          </cell>
        </row>
        <row r="19">
          <cell r="E19" t="str">
            <v>PAV</v>
          </cell>
        </row>
        <row r="20">
          <cell r="E20" t="str">
            <v>AXBIII</v>
          </cell>
        </row>
        <row r="21">
          <cell r="E21" t="str">
            <v>MGR</v>
          </cell>
        </row>
        <row r="22">
          <cell r="E22" t="str">
            <v>EBM</v>
          </cell>
        </row>
        <row r="23">
          <cell r="E23" t="str">
            <v>CMZ</v>
          </cell>
        </row>
        <row r="24">
          <cell r="E24" t="str">
            <v>MRR</v>
          </cell>
        </row>
        <row r="25">
          <cell r="E25" t="str">
            <v>JAXB</v>
          </cell>
        </row>
        <row r="26">
          <cell r="E26" t="str">
            <v>GCM</v>
          </cell>
        </row>
        <row r="27">
          <cell r="E27" t="str">
            <v>SLS</v>
          </cell>
        </row>
      </sheetData>
      <sheetData sheetId="6"/>
      <sheetData sheetId="7" refreshError="1"/>
      <sheetData sheetId="8" refreshError="1"/>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F-3"/>
      <sheetName val="F-1"/>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10"/>
      <sheetName val="11"/>
      <sheetName val="20"/>
      <sheetName val="21"/>
      <sheetName val="30"/>
      <sheetName val="40"/>
      <sheetName val="50"/>
      <sheetName val="DD-10"/>
      <sheetName val="MMIP(JU)"/>
      <sheetName val="G_Adv to OE"/>
    </sheetNames>
    <sheetDataSet>
      <sheetData sheetId="0" refreshError="1">
        <row r="1">
          <cell r="A1" t="str">
            <v>NITE BEAUTY INDUSTRIES SDN. BHD.</v>
          </cell>
        </row>
        <row r="2">
          <cell r="A2" t="str">
            <v>FILE NUMBER   :  C 0887357-07</v>
          </cell>
        </row>
        <row r="3">
          <cell r="A3" t="str">
            <v>SECTION 108 CREDIT BALANCE</v>
          </cell>
        </row>
        <row r="6">
          <cell r="A6" t="str">
            <v>YEAR</v>
          </cell>
          <cell r="C6" t="str">
            <v>BALANCE</v>
          </cell>
          <cell r="E6" t="str">
            <v>CURRENT</v>
          </cell>
          <cell r="I6" t="str">
            <v>DIVIDENDS</v>
          </cell>
          <cell r="K6" t="str">
            <v>BALANCE</v>
          </cell>
        </row>
        <row r="7">
          <cell r="A7" t="str">
            <v>ENDED</v>
          </cell>
          <cell r="C7" t="str">
            <v>B/F</v>
          </cell>
          <cell r="E7" t="str">
            <v>YEAR</v>
          </cell>
          <cell r="G7" t="str">
            <v>BALANCE</v>
          </cell>
          <cell r="I7" t="str">
            <v>PAID</v>
          </cell>
          <cell r="K7" t="str">
            <v>C/F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A"/>
      <sheetName val="Attach"/>
      <sheetName val="Hypo"/>
      <sheetName val="F-11"/>
      <sheetName val="F-22"/>
      <sheetName val="AP110 sup"/>
      <sheetName val="AP110sup"/>
      <sheetName val="A"/>
      <sheetName val="B"/>
      <sheetName val="B-10"/>
      <sheetName val="C"/>
      <sheetName val="L"/>
      <sheetName val="U"/>
      <sheetName val="AA"/>
      <sheetName val="BB"/>
      <sheetName val="BB-10"/>
      <sheetName val="BB-30"/>
      <sheetName val="CC"/>
      <sheetName val="FF"/>
      <sheetName val="FF "/>
      <sheetName val="FF-1"/>
      <sheetName val="FF-2 (1)"/>
      <sheetName val="FF-2 (2)"/>
      <sheetName val="FF-2 (3)"/>
      <sheetName val="FF-3"/>
      <sheetName val="FF-6"/>
      <sheetName val="KK-1"/>
      <sheetName val="MM"/>
      <sheetName val="MM-1"/>
      <sheetName val="MM-10"/>
      <sheetName val="NN"/>
      <sheetName val="NN-1"/>
      <sheetName val="10"/>
      <sheetName val="20"/>
      <sheetName val="30"/>
      <sheetName val="Payroll"/>
      <sheetName val="FF_2_1_"/>
      <sheetName val="Os"/>
      <sheetName val="A2-1"/>
      <sheetName val="A2-2"/>
      <sheetName val="A2-3"/>
      <sheetName val="A2-4"/>
      <sheetName val="A3-1"/>
      <sheetName val="A3-2"/>
      <sheetName val="A3-3"/>
      <sheetName val="A3-4"/>
      <sheetName val="A3-4-1"/>
      <sheetName val="C-1"/>
      <sheetName val="C-10"/>
      <sheetName val="C-20"/>
      <sheetName val="C-40"/>
      <sheetName val="E-1"/>
      <sheetName val="E-11"/>
      <sheetName val="E-12"/>
      <sheetName val="E-4"/>
      <sheetName val="E50"/>
      <sheetName val="F-1"/>
      <sheetName val="F-10"/>
      <sheetName val="F-20"/>
      <sheetName val="F-30"/>
      <sheetName val="F-40"/>
      <sheetName val="G-1"/>
      <sheetName val="G-10"/>
      <sheetName val="G-20"/>
      <sheetName val="G-40"/>
      <sheetName val="H"/>
      <sheetName val="H-1"/>
      <sheetName val="I"/>
      <sheetName val="K1"/>
      <sheetName val="K20"/>
      <sheetName val="Ka"/>
      <sheetName val="K"/>
      <sheetName val="K-1"/>
      <sheetName val="K-2"/>
      <sheetName val="K-3"/>
      <sheetName val="K-4"/>
      <sheetName val="K-6"/>
      <sheetName val="L-1"/>
      <sheetName val="L-10"/>
      <sheetName val="L-20"/>
      <sheetName val="M"/>
      <sheetName val="M-2"/>
      <sheetName val="M-2-1"/>
      <sheetName val="M-3"/>
      <sheetName val="M-4"/>
      <sheetName val="N"/>
      <sheetName val="N-1"/>
      <sheetName val="N-3"/>
      <sheetName val="O"/>
      <sheetName val="O-1"/>
      <sheetName val="O-2"/>
      <sheetName val="O-3"/>
      <sheetName val="O-4"/>
      <sheetName val="O-5"/>
      <sheetName val="O-6"/>
      <sheetName val="O-7"/>
      <sheetName val="O-8"/>
      <sheetName val="O-9"/>
      <sheetName val="O-10"/>
      <sheetName val="P"/>
      <sheetName val="P-1"/>
      <sheetName val="P-2"/>
      <sheetName val="P-4"/>
      <sheetName val="Q "/>
      <sheetName val="Q-1"/>
      <sheetName val="Q-2"/>
      <sheetName val="Q-3"/>
      <sheetName val="S"/>
      <sheetName val="S-1"/>
      <sheetName val="T"/>
      <sheetName val="U10"/>
      <sheetName val="U11"/>
      <sheetName val="U11-2"/>
      <sheetName val="U11-3"/>
      <sheetName val="U13"/>
      <sheetName val="U20"/>
      <sheetName val="U21"/>
      <sheetName val="Sheet4"/>
      <sheetName val="U30"/>
      <sheetName val="U40"/>
      <sheetName val="U50"/>
      <sheetName val="U-25 rawmat consumption"/>
      <sheetName val="CRITERIA2"/>
      <sheetName val="AP110_sup"/>
      <sheetName val="FF_"/>
      <sheetName val="FF-2_(1)"/>
      <sheetName val="FF-2_(2)"/>
      <sheetName val="FF-2_(3)"/>
      <sheetName val="Q_"/>
      <sheetName val="U-25_rawmat_consumption"/>
      <sheetName val="FF_2 _1_"/>
      <sheetName val="資料"/>
      <sheetName val="unpaid"/>
      <sheetName val="FF-2"/>
      <sheetName val="5 Analysis"/>
      <sheetName val="tuong"/>
      <sheetName val="provisions"/>
      <sheetName val="financial statements"/>
      <sheetName val="sumdepn01"/>
      <sheetName val="gl"/>
      <sheetName val="JobDetails"/>
      <sheetName val="FF-21(a)"/>
      <sheetName val="addl cost"/>
      <sheetName val="Company Info"/>
      <sheetName val="CA Comp"/>
      <sheetName val="BPR"/>
      <sheetName val="accumdeprn"/>
      <sheetName val="0000"/>
      <sheetName val="Currency"/>
      <sheetName val="Nst334_Awp1_without adj"/>
      <sheetName val="1 LeadSchedule"/>
      <sheetName val="Leasehold improvement"/>
      <sheetName val="Profitability"/>
      <sheetName val="O2-1-3"/>
      <sheetName val="_x0009__x0008__x0010_"/>
      <sheetName val=""/>
      <sheetName val="_x0000__x0006__x0003__x0000__x0000_"/>
      <sheetName val="CA Sheet"/>
      <sheetName val="U-13-2(disc)"/>
      <sheetName val="D"/>
      <sheetName val="BIS LIST-NTH 18"/>
      <sheetName val=" _x0008__x0010_"/>
      <sheetName val="EXIT"/>
      <sheetName val="AnnualReportInfo 2 (P30.2)"/>
      <sheetName val="C101"/>
      <sheetName val="G301(01)"/>
      <sheetName val="P12.4"/>
      <sheetName val="CA-O7"/>
      <sheetName val="NewUnit"/>
      <sheetName val="Main orig"/>
      <sheetName val="O-11"/>
      <sheetName val="Interim --&gt; Top"/>
      <sheetName val="BALANCESHEET"/>
      <sheetName val="details"/>
      <sheetName val="CA"/>
      <sheetName val="SCH B"/>
      <sheetName val="FF-4"/>
      <sheetName val="HP"/>
      <sheetName val="Cost centre expenditure"/>
      <sheetName val="K5-1"/>
      <sheetName val="A-1"/>
      <sheetName val="6 Analysis"/>
      <sheetName val="F-3"/>
      <sheetName val="Sheet1"/>
      <sheetName val="Ul1"/>
      <sheetName val="Income Statements "/>
      <sheetName val="BP-BREAK"/>
      <sheetName val="Menu"/>
      <sheetName val="?_x0006__x0003_??"/>
      <sheetName val="FF_2__1_"/>
      <sheetName val="addl_cost"/>
      <sheetName val="Company_Info"/>
      <sheetName val="CA_Comp"/>
      <sheetName val="1_LeadSchedule"/>
      <sheetName val="Leasehold_improvement"/>
      <sheetName val="CA_Sheet"/>
      <sheetName val=" "/>
      <sheetName val="_"/>
      <sheetName val="BIS_LIST-NTH_18"/>
      <sheetName val="AnnualReportInfo_2_(P30_2)"/>
      <sheetName val="P12_4"/>
      <sheetName val="5_Analysis"/>
      <sheetName val="Main_orig"/>
      <sheetName val="Interim_--&gt;_Top"/>
      <sheetName val="Cost_centre_expenditure"/>
      <sheetName val="6_Analysis"/>
      <sheetName val="Nst334_Awp1_without_adj"/>
      <sheetName val="SCH_B"/>
      <sheetName val="Income_Statements_"/>
      <sheetName val="???"/>
      <sheetName val="ADDITION"/>
      <sheetName val="Breakdown"/>
      <sheetName val="Variables"/>
      <sheetName val="N.28 Camera"/>
      <sheetName val="Caspian Norms"/>
      <sheetName val="CBO0497"/>
      <sheetName val="Admin expenses"/>
      <sheetName val="Defaults"/>
      <sheetName val="2171_FYbk"/>
      <sheetName val="2171-BK"/>
      <sheetName val="FF-13"/>
      <sheetName val="price"/>
      <sheetName val="Price Master"/>
      <sheetName val="FSL"/>
      <sheetName val="TITLE"/>
      <sheetName val="IBA"/>
      <sheetName val="YA2004"/>
      <sheetName val="ADD"/>
      <sheetName val="P&amp;L"/>
      <sheetName val="Activity Price"/>
      <sheetName val="SMHB PlanDemand 1998 Report"/>
      <sheetName val="FORMC94"/>
      <sheetName val="GCF"/>
      <sheetName val="FF-50"/>
      <sheetName val="PHSB-GL-TB"/>
      <sheetName val="U-3"/>
      <sheetName val=" IB-PL-00-01 SUMMARY"/>
      <sheetName val="Net Trans Sum"/>
      <sheetName val="Ca-1"/>
      <sheetName val="U2.2"/>
      <sheetName val="IBA&amp;HP"/>
      <sheetName val="COMP00"/>
      <sheetName val="A3"/>
      <sheetName val="U4-Recruitment"/>
      <sheetName val="ICULS"/>
      <sheetName val="105070202"/>
      <sheetName val="A16C"/>
      <sheetName val="COV"/>
      <sheetName val="TBCS-PL"/>
      <sheetName val="FA-LISTING"/>
      <sheetName val="61 HR"/>
      <sheetName val="65 FINANCE"/>
      <sheetName val="DFA"/>
      <sheetName val="U2 - Sales"/>
      <sheetName val="Disposal"/>
      <sheetName val="Mth"/>
      <sheetName val="RATE"/>
      <sheetName val="U-50"/>
      <sheetName val="CONT"/>
      <sheetName val="U2 Sales"/>
      <sheetName val="n7-e"/>
      <sheetName val="notes"/>
      <sheetName val="BB-11(CAR)"/>
      <sheetName val="BB-5(Fire)"/>
      <sheetName val="BB-13(liabilities)"/>
      <sheetName val="BB-10(Cargo)"/>
      <sheetName val="BB-9(Hull)"/>
      <sheetName val="BB-7(ACT)"/>
      <sheetName val="BB-6(MO)"/>
      <sheetName val="BB-14(other)"/>
      <sheetName val="BB-8(PA)"/>
      <sheetName val="BB-12(WC)"/>
      <sheetName val="_x0006__x0003__x0000_"/>
      <sheetName val="coef"/>
      <sheetName val="tax-ss"/>
      <sheetName val="Cum.91-93"/>
      <sheetName val="Dec 94"/>
      <sheetName val="4 Analysis"/>
      <sheetName val="NOV_2001_br_"/>
      <sheetName val="F2-3-6 OH absorbtion rate "/>
      <sheetName val="ENQUIRY"/>
      <sheetName val="#REF"/>
      <sheetName val="TAX COMP"/>
      <sheetName val="G101"/>
      <sheetName val="Income Statement"/>
      <sheetName val="M_Maincomp"/>
      <sheetName val="InvoiceList"/>
      <sheetName val="M_CT_OUT"/>
      <sheetName val="INFO"/>
      <sheetName val="U1.6"/>
      <sheetName val="U1.2"/>
      <sheetName val="U1.5"/>
      <sheetName val="U1.1"/>
      <sheetName val="U1.3"/>
      <sheetName val="List_Control"/>
      <sheetName val="P&amp;L + BS"/>
      <sheetName val="Is_JDE"/>
      <sheetName val="OOCO_Orig"/>
      <sheetName val="J"/>
      <sheetName val="A3|1"/>
      <sheetName val="__x0006__x0003___"/>
      <sheetName val="___"/>
      <sheetName val="Fin_Perf_wc"/>
      <sheetName val="AP110_sup1"/>
      <sheetName val="FF_1"/>
      <sheetName val="FF-2_(1)1"/>
      <sheetName val="FF-2_(2)1"/>
      <sheetName val="FF-2_(3)1"/>
      <sheetName val="Q_1"/>
      <sheetName val="U-25_rawmat_consumption1"/>
      <sheetName val="FF_2__1_1"/>
      <sheetName val="addl_cost1"/>
      <sheetName val="Company_Info1"/>
      <sheetName val="CA_Comp1"/>
      <sheetName val="5_Analysis1"/>
      <sheetName val="CA_Sheet1"/>
      <sheetName val="1_LeadSchedule1"/>
      <sheetName val="Leasehold_improvement1"/>
      <sheetName val="Interim_--&gt;_Top1"/>
      <sheetName val="SCH_B1"/>
      <sheetName val="Main_orig1"/>
      <sheetName val="Cost_centre_expenditure1"/>
      <sheetName val="AnnualReportInfo_2_(P30_2)1"/>
      <sheetName val="BIS_LIST-NTH_181"/>
      <sheetName val="P12_41"/>
      <sheetName val="6_Analysis1"/>
      <sheetName val="Nst334_Awp1_without_adj1"/>
      <sheetName val="Income_Statements_1"/>
      <sheetName val="financial_statements"/>
      <sheetName val="Activity_Price"/>
      <sheetName val="SMHB_PlanDemand_1998_Report"/>
      <sheetName val="N_28_Camera"/>
      <sheetName val="Caspian_Norms"/>
      <sheetName val="_1"/>
      <sheetName val="Net_Trans_Sum"/>
      <sheetName val="Price_Master"/>
      <sheetName val="_IB-PL-00-01_SUMMARY"/>
      <sheetName val="TAX_COMP"/>
      <sheetName val="Cum_91-93"/>
      <sheetName val="Dec_94"/>
      <sheetName val="Assumptions"/>
      <sheetName val="_x0006__x0003_?"/>
      <sheetName val="G1 - Lead"/>
      <sheetName val="619030_oth admin"/>
      <sheetName val="PPE_listing"/>
      <sheetName val="Input Page"/>
      <sheetName val="MAS_rate"/>
      <sheetName val="??"/>
      <sheetName val="BS"/>
      <sheetName val="U1|2"/>
      <sheetName val="Reference"/>
      <sheetName val="F-5"/>
      <sheetName val="N2-1-f"/>
      <sheetName val="FA"/>
      <sheetName val="Electrical "/>
      <sheetName val="G2|1-MGS-SS"/>
      <sheetName val="Working"/>
      <sheetName val="Control"/>
      <sheetName val="Formatted"/>
      <sheetName val="SUBCODES"/>
      <sheetName val="K1-1 Addn"/>
      <sheetName val="inventory.qty.Dec"/>
      <sheetName val="Inventory Valuation Quantity"/>
      <sheetName val="H1_MGS"/>
      <sheetName val="n10"/>
      <sheetName val="Leasehold Land"/>
      <sheetName val="CA working"/>
      <sheetName val="TC"/>
      <sheetName val="SCH"/>
      <sheetName val="INDEX"/>
      <sheetName val="Electrical_"/>
      <sheetName val="K1-1_Addn"/>
      <sheetName val="inventory_qty_Dec"/>
      <sheetName val="Inventory_Valuation_Quantity"/>
      <sheetName val="Input"/>
      <sheetName val="F-1 F-2"/>
      <sheetName val="MFA00"/>
      <sheetName val="ManRevenue&amp;GrossProfitMargin"/>
      <sheetName val="Dir"/>
      <sheetName val="germany"/>
      <sheetName val="Bal Sheet"/>
      <sheetName val="MDN"/>
      <sheetName val="NGA"/>
      <sheetName val="stock1020v1.3"/>
      <sheetName val="JUNE EOH-MASTER (2)"/>
      <sheetName val="A4|1(f)"/>
      <sheetName val="Entity Data"/>
      <sheetName val="15100 Prepayment"/>
      <sheetName val="24100 Accr Liab"/>
      <sheetName val="6A CA"/>
      <sheetName val="Farm1"/>
      <sheetName val="COM"/>
      <sheetName val="110"/>
      <sheetName val="H1-Investments"/>
      <sheetName val="U -Income statement"/>
      <sheetName val="U 2-Oil Palm Products Trading"/>
      <sheetName val="U 5-Administrative expenses"/>
      <sheetName val="esxa"/>
      <sheetName val="G-35-3"/>
      <sheetName val="11.1"/>
      <sheetName val="Customize Your Loan Manager"/>
      <sheetName val="Loan Amortization Table"/>
      <sheetName val="FF_3"/>
      <sheetName val="LOOSECHKLIST"/>
      <sheetName val="Summary"/>
      <sheetName val="N1 &amp; N2- Sale analysis"/>
      <sheetName val="N3 - N5 Ratio "/>
      <sheetName val="TB"/>
      <sheetName val="PL DETAIL"/>
      <sheetName val="PL"/>
      <sheetName val="Cash Flow Stmt"/>
      <sheetName val="Mfg"/>
      <sheetName val="Notes -Current Assets"/>
      <sheetName val="Notes -Deposit"/>
      <sheetName val="Notes - Current Liabilities"/>
      <sheetName val="FA Sch."/>
      <sheetName val="lead "/>
      <sheetName val="BlSheet"/>
      <sheetName val="PLOSS"/>
      <sheetName val="PROOF"/>
      <sheetName val="Appx B"/>
      <sheetName val="SCH 2-5"/>
      <sheetName val="N2 Detailed Listing (Pre-final)"/>
      <sheetName val="PA"/>
      <sheetName val="GENERAL"/>
      <sheetName val="SHF (CE)"/>
      <sheetName val="SHF (FF)"/>
      <sheetName val="SHF (OE)"/>
      <sheetName val="_x0006__x0003_"/>
      <sheetName val="TO DO LIST"/>
      <sheetName val="LETTER"/>
      <sheetName val="acs"/>
      <sheetName val="OH"/>
      <sheetName val="P &amp; L EP"/>
      <sheetName val="P&amp;L JB"/>
      <sheetName val="C1-Cash"/>
      <sheetName val="DCF Inputs"/>
      <sheetName val="DECO INCOME"/>
      <sheetName val="C_Lead"/>
      <sheetName val="PATH-Edu"/>
      <sheetName val="MIS-ms'ia"/>
      <sheetName val="MIS Sin"/>
      <sheetName val="MIS uni"/>
      <sheetName val="MIS Aus"/>
      <sheetName val="MIS HK"/>
      <sheetName val="Path Viet"/>
      <sheetName val="SCIC"/>
      <sheetName val="SCIL"/>
      <sheetName val="Path Uni"/>
      <sheetName val="CRITERIA1"/>
      <sheetName val="AP110_sup2"/>
      <sheetName val="FF_2"/>
      <sheetName val="FF-2_(1)2"/>
      <sheetName val="FF-2_(2)2"/>
      <sheetName val="FF-2_(3)2"/>
      <sheetName val="Q_2"/>
      <sheetName val="U-25_rawmat_consumption2"/>
      <sheetName val="FF_2__1_2"/>
      <sheetName val="addl_cost2"/>
      <sheetName val="Company_Info2"/>
      <sheetName val="CA_Comp2"/>
      <sheetName val="CA_Sheet2"/>
      <sheetName val="1_LeadSchedule2"/>
      <sheetName val="Interim_--&gt;_Top2"/>
      <sheetName val="Leasehold_improvement2"/>
      <sheetName val="5_Analysis2"/>
      <sheetName val="Main_orig2"/>
      <sheetName val="SCH_B2"/>
      <sheetName val="AnnualReportInfo_2_(P30_2)2"/>
      <sheetName val="BIS_LIST-NTH_182"/>
      <sheetName val="Income_Statements_2"/>
      <sheetName val="Cost_centre_expenditure2"/>
      <sheetName val="P12_42"/>
      <sheetName val="financial_statements1"/>
      <sheetName val="Nst334_Awp1_without_adj2"/>
      <sheetName val="6_Analysis2"/>
      <sheetName val="Activity_Price1"/>
      <sheetName val="SMHB_PlanDemand_1998_Report1"/>
      <sheetName val="N_28_Camera1"/>
      <sheetName val="_2"/>
      <sheetName val="Net_Trans_Sum1"/>
      <sheetName val="Caspian_Norms1"/>
      <sheetName val="Price_Master1"/>
      <sheetName val="_IB-PL-00-01_SUMMARY1"/>
      <sheetName val="61_HR"/>
      <sheetName val="65_FINANCE"/>
      <sheetName val="U2_-_Sales"/>
      <sheetName val="U2_Sales"/>
      <sheetName val="4_Analysis"/>
      <sheetName val="Admin_expenses"/>
      <sheetName val="F2-3-6_OH_absorbtion_rate_"/>
      <sheetName val="U2_2"/>
      <sheetName val="Cum_91-931"/>
      <sheetName val="Dec_941"/>
      <sheetName val="G1_-_Lead"/>
      <sheetName val="TAX_COMP1"/>
      <sheetName val="?"/>
      <sheetName val="PPE"/>
      <sheetName val="Prod"/>
      <sheetName val="MFA"/>
      <sheetName val="Q-HP-44"/>
      <sheetName val="N2-1F"/>
      <sheetName val="AFA"/>
      <sheetName val="K3 - Depr reasonableness"/>
      <sheetName val="Q"/>
      <sheetName val="User Input &amp; Retrieval Button"/>
      <sheetName val="809"/>
      <sheetName val="Dept"/>
      <sheetName val="Comp equip"/>
      <sheetName val="Green details"/>
      <sheetName val="K301 - 三里河 (SS)"/>
      <sheetName val="N7-8-admin-finance"/>
      <sheetName val="Mach &amp; equip"/>
      <sheetName val="NZ_BS"/>
      <sheetName val="TW_BS"/>
      <sheetName val="_x0006__x0003__"/>
      <sheetName val="Sheet3"/>
      <sheetName val="Sch1"/>
      <sheetName val="TTL"/>
      <sheetName val="Permanent info"/>
      <sheetName val="ADD NA"/>
      <sheetName val="AP"/>
      <sheetName val="I101"/>
      <sheetName val="H1"/>
      <sheetName val="Aging_Report"/>
      <sheetName val="__"/>
      <sheetName val="CRA-Detail"/>
      <sheetName val="K2"/>
      <sheetName val="assum"/>
      <sheetName val="Note2"/>
      <sheetName val="Note 1"/>
      <sheetName val="K4. F&amp;F"/>
      <sheetName val="HP99"/>
      <sheetName val="PHSB_GL_TB"/>
      <sheetName val="Main Menu"/>
      <sheetName val="O2 TC"/>
      <sheetName val="Balance Sheet"/>
      <sheetName val="Main"/>
      <sheetName val="Ø©+"/>
      <sheetName val="spareparts8"/>
      <sheetName val="FF-5"/>
      <sheetName val="MMIP(JU)"/>
      <sheetName val="F-1&amp;F-2"/>
      <sheetName val="Approfit Zinc AWP 03"/>
      <sheetName val="Sch A to __"/>
      <sheetName val="Sheet11"/>
      <sheetName val="exchange Rate"/>
      <sheetName val="PLC"/>
      <sheetName val="Crest Grp CPL2"/>
      <sheetName val="Prob Grp CPL2"/>
      <sheetName val="JAN08"/>
      <sheetName val="JB"/>
      <sheetName val="Prai"/>
      <sheetName val="WP"/>
      <sheetName val="Sum"/>
      <sheetName val="Run"/>
      <sheetName val="B-4"/>
      <sheetName val="Parameter"/>
      <sheetName val="Data"/>
      <sheetName val="KSIexps"/>
      <sheetName val="cashflowcomp"/>
      <sheetName val="K10"/>
      <sheetName val="CA-PRE(P)"/>
      <sheetName val="BPR-Bloom"/>
      <sheetName val="hsbc"/>
      <sheetName val="Sch FA.4"/>
      <sheetName val="Currency deposit-MYR"/>
      <sheetName val="Journal"/>
      <sheetName val="O1-1CA Sheet"/>
      <sheetName val="SCH4B"/>
      <sheetName val="SCH5C"/>
      <sheetName val="SCH6(5-8)"/>
      <sheetName val="SCH 4D(i)"/>
      <sheetName val="SCH 7C"/>
      <sheetName val="JV"/>
      <sheetName val="ircnte"/>
      <sheetName val="itc"/>
      <sheetName val="Consolidated"/>
      <sheetName val="sch10-rm2"/>
      <sheetName val="sch6-rm"/>
      <sheetName val="other-rm"/>
      <sheetName val="3 P&amp;L "/>
      <sheetName val="Links"/>
      <sheetName val="Assumption sheet"/>
      <sheetName val="Cost"/>
      <sheetName val="O4_CA"/>
      <sheetName val="O5_IBA"/>
      <sheetName val="depn-Sep 03"/>
      <sheetName val="N101"/>
      <sheetName val="TAX COM"/>
      <sheetName val="U201"/>
      <sheetName val="detailed"/>
      <sheetName val="Reimbursements"/>
      <sheetName val="0110"/>
      <sheetName val="Disposal 2006"/>
      <sheetName val="D-PL"/>
      <sheetName val="G1 Deposits"/>
      <sheetName val="C-63"/>
      <sheetName val="Renovation"/>
      <sheetName val="sch9-jpn"/>
      <sheetName val="sch3-rm"/>
      <sheetName val="COVER"/>
      <sheetName val="My Inputs"/>
      <sheetName val="PRICE @ 31 Jan 2000"/>
      <sheetName val="SCHEDULE"/>
      <sheetName val="Q(HP)"/>
      <sheetName val="Q-HP-14"/>
      <sheetName val="Q-HP-31"/>
      <sheetName val="Q-HP-39"/>
      <sheetName val="SS"/>
      <sheetName val="1Q"/>
      <sheetName val="BOQ-Bill1-8"/>
      <sheetName val="PIR IS"/>
      <sheetName val="PIR_IS months "/>
      <sheetName val="Bdown KL-PIR"/>
      <sheetName val="PIR BS"/>
      <sheetName val="IS &amp; tax comp"/>
      <sheetName val="BS08_09"/>
      <sheetName val="ProposedBudget 2009"/>
      <sheetName val="PIR IS as at 31.3.08"/>
      <sheetName val="CF"/>
      <sheetName val="IS as at 31.12.08"/>
      <sheetName val="OT Cost-April"/>
      <sheetName val="Rates"/>
      <sheetName val="`Éµ_x000b__x000f__x0000__x0000__x0000__x0016_8_x001d__x0000__x0000__x0000__x0000__x0000__x0000__x0000__x0000__x0000_"/>
      <sheetName val="BB(_x0017_7_x0000__x0000__x0000__x0000__x0000__x0001__x0000__x0000__x0008_ies)"/>
      <sheetName val="BB-7À¤7#_x0000_"/>
      <sheetName val="Lead"/>
      <sheetName val="Sales &amp; COS"/>
      <sheetName val="Profit Margin-2008"/>
      <sheetName val="Provision for sales buy-back"/>
      <sheetName val="Other operating income"/>
      <sheetName val="S&amp;D, Admin &amp; Other OPEX"/>
      <sheetName val="Finance expenses"/>
      <sheetName val="Payroll 2008"/>
      <sheetName val="Interest reasonableness test"/>
      <sheetName val="BPCOR DETAILS"/>
      <sheetName val="BPMKT DETAILS"/>
      <sheetName val="NTFS 2003"/>
      <sheetName val="IS"/>
      <sheetName val="Final"/>
      <sheetName val="F_8"/>
      <sheetName val="F_1"/>
      <sheetName val="U-10"/>
      <sheetName val="Kod Negara "/>
      <sheetName val="_x005f_x0009__x005f_x0008__x005f_x0010_"/>
      <sheetName val="_x005f_x0000__x005f_x0006__x005f_x0003__x005f_x0000__x0"/>
      <sheetName val=" _x005f_x0008__x005f_x0010_"/>
      <sheetName val="?_x005f_x0006__x005f_x0003_??"/>
      <sheetName val="_x005f_x0006__x005f_x0003__x005f_x0000_"/>
      <sheetName val="_x005f_x0006__x005f_x0003_?"/>
      <sheetName val="__x005f_x0006__x005f_x0003___"/>
      <sheetName val="_x005f_x0006__x005f_x0003_"/>
      <sheetName val="`Éµ_x000b__x000f_???_x0016_8_x001d_?????????"/>
      <sheetName val="BB(_x0017_7?????_x0001_??_x0008_ies)"/>
      <sheetName val="BB-7À¤7#?"/>
      <sheetName val="AP110_sup3"/>
      <sheetName val="FF_4"/>
      <sheetName val="FF-2_(1)3"/>
      <sheetName val="FF-2_(2)3"/>
      <sheetName val="FF-2_(3)3"/>
      <sheetName val="Q_3"/>
      <sheetName val="U-25_rawmat_consumption3"/>
      <sheetName val="FF_2__1_3"/>
      <sheetName val="addl_cost3"/>
      <sheetName val="Company_Info3"/>
      <sheetName val="CA_Comp3"/>
      <sheetName val="CA_Sheet3"/>
      <sheetName val="1_LeadSchedule3"/>
      <sheetName val="Leasehold_improvement3"/>
      <sheetName val="5_Analysis3"/>
      <sheetName val="Main_orig3"/>
      <sheetName val="Interim_--&gt;_Top3"/>
      <sheetName val="SCH_B3"/>
      <sheetName val="AnnualReportInfo_2_(P30_2)3"/>
      <sheetName val="BIS_LIST-NTH_183"/>
      <sheetName val="Income_Statements_3"/>
      <sheetName val="Cost_centre_expenditure3"/>
      <sheetName val="P12_43"/>
      <sheetName val="financial_statements2"/>
      <sheetName val="Nst334_Awp1_without_adj3"/>
      <sheetName val="6_Analysis3"/>
      <sheetName val="Activity_Price2"/>
      <sheetName val="SMHB_PlanDemand_1998_Report2"/>
      <sheetName val="N_28_Camera2"/>
      <sheetName val="_3"/>
      <sheetName val="Net_Trans_Sum2"/>
      <sheetName val="Price_Master2"/>
      <sheetName val="Caspian_Norms2"/>
      <sheetName val="_IB-PL-00-01_SUMMARY2"/>
      <sheetName val="61_HR1"/>
      <sheetName val="65_FINANCE1"/>
      <sheetName val="U2_-_Sales1"/>
      <sheetName val="U2_Sales1"/>
      <sheetName val="4_Analysis1"/>
      <sheetName val="Admin_expenses1"/>
      <sheetName val="F2-3-6_OH_absorbtion_rate_1"/>
      <sheetName val="U2_21"/>
      <sheetName val="Cum_91-932"/>
      <sheetName val="Dec_942"/>
      <sheetName val="TAX_COMP2"/>
      <sheetName val="G1_-_Lead1"/>
      <sheetName val="619030_oth_admin"/>
      <sheetName val="Input_Page"/>
      <sheetName val="Appx_B"/>
      <sheetName val="N1_&amp;_N2-_Sale_analysis"/>
      <sheetName val="N3_-_N5_Ratio_"/>
      <sheetName val="PL_DETAIL"/>
      <sheetName val="Cash_Flow_Stmt"/>
      <sheetName val="Notes_-Current_Assets"/>
      <sheetName val="Notes_-Deposit"/>
      <sheetName val="Notes_-_Current_Liabilities"/>
      <sheetName val="FA_Sch_"/>
      <sheetName val="U_-Income_statement"/>
      <sheetName val="U_2-Oil_Palm_Products_Trading"/>
      <sheetName val="U_5-Administrative_expenses"/>
      <sheetName val="lead_"/>
      <sheetName val="SCH_2-5"/>
      <sheetName val="N2_Detailed_Listing_(Pre-final)"/>
      <sheetName val="U1_6"/>
      <sheetName val="U1_2"/>
      <sheetName val="U1_5"/>
      <sheetName val="U1_1"/>
      <sheetName val="U1_3"/>
      <sheetName val="2001"/>
      <sheetName val="SYS"/>
      <sheetName val="Lists"/>
      <sheetName val="U1 P&amp;L"/>
      <sheetName val="TO_DO_LIST"/>
      <sheetName val="Electrical_1"/>
      <sheetName val="K1-1_Addn1"/>
      <sheetName val="inventory_qty_Dec1"/>
      <sheetName val="Inventory_Valuation_Quantity1"/>
      <sheetName val="MainComp"/>
      <sheetName val="Leasehold_Land"/>
      <sheetName val="CA_working"/>
      <sheetName val="F-1_F-2"/>
      <sheetName val="Bal_Sheet"/>
      <sheetName val="stock1020v1_3"/>
      <sheetName val="JUNE_EOH-MASTER_(2)"/>
      <sheetName val="Entity_Data"/>
      <sheetName val="15100_Prepayment"/>
      <sheetName val="24100_Accr_Liab"/>
      <sheetName val="6A_CA"/>
      <sheetName val="SHF_(CE)"/>
      <sheetName val="SHF_(FF)"/>
      <sheetName val="SHF_(OE)"/>
      <sheetName val="Income_Statement"/>
      <sheetName val="P_&amp;_L_EP"/>
      <sheetName val="P&amp;L_JB"/>
      <sheetName val="DECO_INCOME"/>
      <sheetName val="MIS_Sin"/>
      <sheetName val="MIS_uni"/>
      <sheetName val="MIS_Aus"/>
      <sheetName val="MIS_HK"/>
      <sheetName val="Path_Viet"/>
      <sheetName val="Path_Uni"/>
      <sheetName val="Customize_Your_Loan_Manager"/>
      <sheetName val="Loan_Amortization_Table"/>
      <sheetName val="K3_-_Depr_reasonableness"/>
      <sheetName val="User_Input_&amp;_Retrieval_Button"/>
      <sheetName val="P&amp;L_+_BS"/>
      <sheetName val="11_1"/>
      <sheetName val="`Éµ8"/>
      <sheetName val="BB(7ies)"/>
      <sheetName val="BB-7À¤7#"/>
      <sheetName val="ADD_NA"/>
      <sheetName val="AP110_sup4"/>
      <sheetName val="FF_5"/>
      <sheetName val="FF-2_(1)4"/>
      <sheetName val="FF-2_(2)4"/>
      <sheetName val="FF-2_(3)4"/>
      <sheetName val="Q_4"/>
      <sheetName val="U-25_rawmat_consumption4"/>
      <sheetName val="FF_2__1_4"/>
      <sheetName val="addl_cost4"/>
      <sheetName val="Company_Info4"/>
      <sheetName val="CA_Comp4"/>
      <sheetName val="CA_Sheet4"/>
      <sheetName val="1_LeadSchedule4"/>
      <sheetName val="Leasehold_improvement4"/>
      <sheetName val="5_Analysis4"/>
      <sheetName val="Main_orig4"/>
      <sheetName val="Interim_--&gt;_Top4"/>
      <sheetName val="SCH_B4"/>
      <sheetName val="AnnualReportInfo_2_(P30_2)4"/>
      <sheetName val="BIS_LIST-NTH_184"/>
      <sheetName val="Income_Statements_4"/>
      <sheetName val="Cost_centre_expenditure4"/>
      <sheetName val="P12_44"/>
      <sheetName val="financial_statements3"/>
      <sheetName val="Nst334_Awp1_without_adj4"/>
      <sheetName val="6_Analysis4"/>
      <sheetName val="Activity_Price3"/>
      <sheetName val="SMHB_PlanDemand_1998_Report3"/>
      <sheetName val="N_28_Camera3"/>
      <sheetName val="_4"/>
      <sheetName val="Net_Trans_Sum3"/>
      <sheetName val="Price_Master3"/>
      <sheetName val="Caspian_Norms3"/>
      <sheetName val="_IB-PL-00-01_SUMMARY3"/>
      <sheetName val="61_HR2"/>
      <sheetName val="65_FINANCE2"/>
      <sheetName val="U2_-_Sales2"/>
      <sheetName val="U2_Sales2"/>
      <sheetName val="4_Analysis2"/>
      <sheetName val="Admin_expenses2"/>
      <sheetName val="F2-3-6_OH_absorbtion_rate_2"/>
      <sheetName val="U2_22"/>
      <sheetName val="Cum_91-933"/>
      <sheetName val="Dec_943"/>
      <sheetName val="TAX_COMP3"/>
      <sheetName val="G1_-_Lead2"/>
      <sheetName val="619030_oth_admin1"/>
      <sheetName val="Input_Page1"/>
      <sheetName val="Appx_B1"/>
      <sheetName val="N1_&amp;_N2-_Sale_analysis1"/>
      <sheetName val="N3_-_N5_Ratio_1"/>
      <sheetName val="PL_DETAIL1"/>
      <sheetName val="Cash_Flow_Stmt1"/>
      <sheetName val="Notes_-Current_Assets1"/>
      <sheetName val="Notes_-Deposit1"/>
      <sheetName val="Notes_-_Current_Liabilities1"/>
      <sheetName val="FA_Sch_1"/>
      <sheetName val="U_-Income_statement1"/>
      <sheetName val="U_2-Oil_Palm_Products_Trading1"/>
      <sheetName val="U_5-Administrative_expenses1"/>
      <sheetName val="lead_1"/>
      <sheetName val="SCH_2-51"/>
      <sheetName val="N2_Detailed_Listing_(Pre-final1"/>
      <sheetName val="U1_61"/>
      <sheetName val="U1_21"/>
      <sheetName val="U1_51"/>
      <sheetName val="U1_11"/>
      <sheetName val="U1_31"/>
      <sheetName val="TO_DO_LIST1"/>
      <sheetName val="Electrical_2"/>
      <sheetName val="K1-1_Addn2"/>
      <sheetName val="inventory_qty_Dec2"/>
      <sheetName val="Inventory_Valuation_Quantity2"/>
      <sheetName val="Leasehold_Land1"/>
      <sheetName val="CA_working1"/>
      <sheetName val="F-1_F-21"/>
      <sheetName val="Bal_Sheet1"/>
      <sheetName val="stock1020v1_31"/>
      <sheetName val="JUNE_EOH-MASTER_(2)1"/>
      <sheetName val="Entity_Data1"/>
      <sheetName val="15100_Prepayment1"/>
      <sheetName val="24100_Accr_Liab1"/>
      <sheetName val="6A_CA1"/>
      <sheetName val="SHF_(CE)1"/>
      <sheetName val="SHF_(FF)1"/>
      <sheetName val="SHF_(OE)1"/>
      <sheetName val="Income_Statement1"/>
      <sheetName val="P_&amp;_L_EP1"/>
      <sheetName val="P&amp;L_JB1"/>
      <sheetName val="DECO_INCOME1"/>
      <sheetName val="MIS_Sin1"/>
      <sheetName val="MIS_uni1"/>
      <sheetName val="MIS_Aus1"/>
      <sheetName val="MIS_HK1"/>
      <sheetName val="Path_Viet1"/>
      <sheetName val="Path_Uni1"/>
      <sheetName val="Customize_Your_Loan_Manager1"/>
      <sheetName val="Loan_Amortization_Table1"/>
      <sheetName val="K3_-_Depr_reasonableness1"/>
      <sheetName val="User_Input_&amp;_Retrieval_Button1"/>
      <sheetName val="P&amp;L_+_BS1"/>
      <sheetName val="11_11"/>
      <sheetName val="ADD_NA1"/>
      <sheetName val="供应商资料"/>
      <sheetName val="COMPUTATION"/>
      <sheetName val="A2-5"/>
      <sheetName val="U101 P&amp;L"/>
      <sheetName val="C1"/>
      <sheetName val="FS"/>
      <sheetName val="SAPTRAIAL"/>
      <sheetName val="E12"/>
      <sheetName val="I7A"/>
      <sheetName val="VENDORS COSTS"/>
      <sheetName val="jul97"/>
      <sheetName val="K101"/>
      <sheetName val="COMP"/>
      <sheetName val="MV"/>
      <sheetName val="HP int"/>
      <sheetName val="SCHE-F"/>
      <sheetName val="103"/>
      <sheetName val="Sort Of SAP-GL"/>
      <sheetName val="Library"/>
      <sheetName val="SAP"/>
      <sheetName val="_x005f_x0006__x005f_x0003__"/>
      <sheetName val="TT04"/>
      <sheetName val="E1-1ss"/>
      <sheetName val="FF-2(1)"/>
      <sheetName val="Sheet2"/>
      <sheetName val="Quarterly2"/>
      <sheetName val="Quarterly3"/>
      <sheetName val="IBACOMP.XLS"/>
      <sheetName val="Acc1"/>
      <sheetName val="O10"/>
      <sheetName val="Energy(update)"/>
      <sheetName val="App WP-11"/>
      <sheetName val="1257"/>
      <sheetName val="Acc"/>
      <sheetName val="Annx1"/>
      <sheetName val="SCH2"/>
      <sheetName val="SCH3"/>
      <sheetName val="SCH4"/>
      <sheetName val="SCH8"/>
      <sheetName val="CR.AJE"/>
      <sheetName val="M&amp;E"/>
      <sheetName val="Contr.,Time Delivery,Cus.Return"/>
      <sheetName val="U1"/>
      <sheetName val="Sch 22"/>
      <sheetName val="SCH 4B"/>
      <sheetName val="工时统计"/>
      <sheetName val="Q-HP-11"/>
      <sheetName val="Disposals"/>
      <sheetName val="EBC"/>
      <sheetName val="Materiallist-081002"/>
      <sheetName val="O4 CA"/>
      <sheetName val="WNS NA 31.03.04"/>
      <sheetName val="WNS UK 31.03.04"/>
      <sheetName val="M Control"/>
      <sheetName val="tnmf300"/>
      <sheetName val="endstk"/>
      <sheetName val="Used"/>
      <sheetName val="Status"/>
      <sheetName val="EMAS Overview"/>
      <sheetName val="table"/>
      <sheetName val="Staff Welfare"/>
      <sheetName val="O2_Tax comp"/>
      <sheetName val="U-not use"/>
      <sheetName val="Budget and Actual Units Input"/>
      <sheetName val="Prepayment list"/>
      <sheetName val="U2 _ Sales"/>
      <sheetName val="Engineer"/>
      <sheetName val="K4"/>
      <sheetName val="3-4"/>
      <sheetName val="COEFF"/>
      <sheetName val="Interest 365"/>
      <sheetName val="Anx1"/>
      <sheetName val="DataLookups"/>
      <sheetName val="LC _ TR Listing"/>
      <sheetName val="Weights"/>
      <sheetName val="Hyperion "/>
      <sheetName val="UFPrn20030904093309"/>
      <sheetName val="A4.4 (FY06)"/>
      <sheetName val="G103"/>
      <sheetName val="Sch16-27"/>
      <sheetName val="Annex"/>
      <sheetName val="FA_Rec"/>
      <sheetName val="FF-21"/>
      <sheetName val="100.1"/>
      <sheetName val="TB Worksheet"/>
      <sheetName val="materiallist"/>
      <sheetName val="WP-3  Inventories"/>
      <sheetName val="R-4 QE&amp;NQE"/>
      <sheetName val="ACT"/>
      <sheetName val="Input Director Info &amp; Part Q"/>
      <sheetName val="Sch 4"/>
      <sheetName val="10-20"/>
      <sheetName val="COM(1)"/>
      <sheetName val="OSM"/>
      <sheetName val="FFE"/>
      <sheetName val="ALLOWANCE"/>
      <sheetName val="RM Prices - Overheads"/>
      <sheetName val="Production"/>
      <sheetName val="WIRE"/>
      <sheetName val="DAILY BANK"/>
      <sheetName val="Contracts"/>
      <sheetName val="sales"/>
      <sheetName val="Cash flow  (2)"/>
      <sheetName val="outflow "/>
      <sheetName val="Budget vs Actual "/>
      <sheetName val="For Presentation"/>
      <sheetName val="Malaysia Tech Plan Rev 3"/>
      <sheetName val="BGR9186"/>
      <sheetName val="FADISP-FY2002(B)"/>
      <sheetName val="Criteria"/>
      <sheetName val="U52"/>
      <sheetName val="ADMIN"/>
      <sheetName val="AUDIT SCHEDULE"/>
      <sheetName val="K8-1"/>
      <sheetName val="A16"/>
      <sheetName val="平衡测试"/>
      <sheetName val="PL95"/>
      <sheetName val="AC"/>
      <sheetName val="2.2"/>
      <sheetName val="CA99"/>
      <sheetName val="PR"/>
      <sheetName val="Exchange"/>
      <sheetName val="AR APR'02"/>
      <sheetName val="R1.COVER"/>
      <sheetName val="FX"/>
      <sheetName val="I1_2002"/>
      <sheetName val="BOQ-1"/>
      <sheetName val="Schedule 2"/>
      <sheetName val="Schedule 3"/>
      <sheetName val="Schedule 4"/>
      <sheetName val="8.2-EX Summary"/>
      <sheetName val="其他应付-MTC销售佣金"/>
      <sheetName val="CCF"/>
      <sheetName val="CF CVC"/>
      <sheetName val="Trade_ Bill Pay"/>
      <sheetName val="Payment schedule-cablestay"/>
      <sheetName val="form004"/>
      <sheetName val="Note1"/>
      <sheetName val="Note3"/>
      <sheetName val="Note4"/>
      <sheetName val="Note5_7"/>
      <sheetName val="Note8_9"/>
      <sheetName val="Note12"/>
      <sheetName val="Note20(A)"/>
      <sheetName val="Note18"/>
      <sheetName val="Note20(B)"/>
      <sheetName val="Note22"/>
      <sheetName val="Note 19"/>
      <sheetName val="Note21"/>
      <sheetName val="Note15_17"/>
      <sheetName val="form027"/>
      <sheetName val="form028"/>
      <sheetName val="Q1"/>
      <sheetName val="MCA"/>
      <sheetName val="Pareto Daily"/>
      <sheetName val="A200 "/>
      <sheetName val="SOCI"/>
      <sheetName val="Snap Shot"/>
      <sheetName val="SOFP"/>
      <sheetName val="Appendix I "/>
      <sheetName val="Appendix II"/>
      <sheetName val="ssIC 12"/>
      <sheetName val="CLA"/>
      <sheetName val="SAD"/>
      <sheetName val="Snap shot K000-Lead"/>
      <sheetName val="SOFPss"/>
      <sheetName val="App A Prvt Agmt"/>
      <sheetName val="GRP-PL98B"/>
      <sheetName val="GVL-NC-M"/>
      <sheetName val="TB-SL"/>
      <sheetName val="TB-SS"/>
      <sheetName val="TB-SE"/>
      <sheetName val="TB-ST"/>
      <sheetName val="FS-conso"/>
      <sheetName val="FS-ST"/>
      <sheetName val="H101(OK)"/>
      <sheetName val="U401(OK)"/>
      <sheetName val="Parameter (HS)"/>
      <sheetName val="Lesematrix (HS)"/>
      <sheetName val="Mar2005"/>
      <sheetName val="`Éµ_x000b__x000f_"/>
      <sheetName val="BB(_x0017_7"/>
      <sheetName val="N002"/>
      <sheetName val="PTSB-BS(1)"/>
      <sheetName val="Jobs"/>
      <sheetName val="BP-CPX1"/>
      <sheetName val="Pnl-10"/>
      <sheetName val="70"/>
      <sheetName val="BS15"/>
      <sheetName val="To Generate"/>
      <sheetName val="Oct2001"/>
      <sheetName val="Waikiki Galleria P'tration 2000"/>
      <sheetName val="Nov2001"/>
      <sheetName val="Yen Spending 98"/>
      <sheetName val="July Ftes"/>
      <sheetName val="June ftes"/>
      <sheetName val="MOJ_OUTB.XLS"/>
      <sheetName val="Sept2001"/>
      <sheetName val="Profit &amp; Loss"/>
      <sheetName val="F4"/>
      <sheetName val="SPARES"/>
      <sheetName val="E1"/>
      <sheetName val="Sch18-34"/>
      <sheetName val="U10|20"/>
      <sheetName val="2000cy"/>
      <sheetName val="1 LeadSchedule (BI &amp; BII)"/>
      <sheetName val="CP4"/>
      <sheetName val="FF_6"/>
      <sheetName val="M201"/>
      <sheetName val="Amount_Assy"/>
      <sheetName val="Amount_ET"/>
      <sheetName val="Amount_RW"/>
      <sheetName val="HSA_Vol"/>
      <sheetName val="GA"/>
      <sheetName val="LIST"/>
      <sheetName val="Capex"/>
      <sheetName val="itc-inv"/>
      <sheetName val="chiet tinh"/>
      <sheetName val="Factors"/>
      <sheetName val="BodyPartSpec"/>
      <sheetName val="PTD"/>
      <sheetName val="Cover Page"/>
      <sheetName val="EfficiencyBldg3"/>
      <sheetName val="FlowchartHours"/>
      <sheetName val="Tickmarks"/>
      <sheetName val="E"/>
      <sheetName val="B- 1"/>
      <sheetName val="F-4l5"/>
      <sheetName val="TAX SCHEDULE"/>
      <sheetName val="P Cash Pmts 2003"/>
      <sheetName val="AccInfors"/>
      <sheetName val="6542"/>
      <sheetName val="Marco"/>
      <sheetName val="WOPROXY"/>
      <sheetName val="JDE"/>
      <sheetName val="KC TEO"/>
      <sheetName val="UTAMA"/>
      <sheetName val="PANDER"/>
      <sheetName val="A3-FSL"/>
      <sheetName val="U2 Cost of sales"/>
      <sheetName val="U4 Other income "/>
      <sheetName val="U3 Admin &amp; Fin Exp"/>
      <sheetName val="U5  Selling&amp;Distbn"/>
      <sheetName val="forecast"/>
      <sheetName val="coa"/>
      <sheetName val="MASTER"/>
      <sheetName val="O6"/>
      <sheetName val="A4-1&amp;2"/>
      <sheetName val="C104"/>
      <sheetName val="MAST"/>
      <sheetName val="Tables"/>
      <sheetName val="INN"/>
      <sheetName val="MM2"/>
      <sheetName val="O2.1"/>
      <sheetName val="Output 203"/>
      <sheetName val="Raw Materials"/>
      <sheetName val="SPI"/>
      <sheetName val="PDPC0908"/>
      <sheetName val="CA98"/>
      <sheetName val="Hf"/>
      <sheetName val="C2"/>
      <sheetName val="Nhapxuat"/>
      <sheetName val="(O3) CA Sheet"/>
      <sheetName val="DGduong"/>
      <sheetName val="dongia"/>
      <sheetName val="C9_4"/>
      <sheetName val="CA.1"/>
      <sheetName val="ACCLIST"/>
      <sheetName val="FASUM-DAP"/>
      <sheetName val="Parameters"/>
      <sheetName val="10401"/>
      <sheetName val="Atth CC"/>
      <sheetName val="Oil Mill Manu"/>
      <sheetName val="IC"/>
      <sheetName val="exchange_Rate"/>
      <sheetName val="Crest_Grp_CPL2"/>
      <sheetName val="Prob_Grp_CPL2"/>
      <sheetName val="Permanent_info"/>
      <sheetName val="Sch_FA_4"/>
      <sheetName val="Currency_deposit-MYR"/>
      <sheetName val="O1-1CA_Sheet"/>
      <sheetName val="SCH_4D(i)"/>
      <sheetName val="SCH_7C"/>
      <sheetName val="3_P&amp;L_"/>
      <sheetName val="Assumption_sheet"/>
      <sheetName val="depn-Sep_03"/>
      <sheetName val="TAX_COM"/>
      <sheetName val="Disposal_2006"/>
      <sheetName val="G1_Deposits"/>
      <sheetName val="My_Inputs"/>
      <sheetName val="PRICE_@_31_Jan_2000"/>
      <sheetName val="Note_1"/>
      <sheetName val="K4__F&amp;F"/>
      <sheetName val="Main_Menu"/>
      <sheetName val="Comp_equip"/>
      <sheetName val="Mach_&amp;_equip"/>
      <sheetName val="DCF_Inputs"/>
      <sheetName val="Approfit_Zinc_AWP_03"/>
      <sheetName val="Sch_A_to___"/>
      <sheetName val="Kod_Negara_"/>
      <sheetName val="_x0000__x0006__x0003__x0000__x0"/>
      <sheetName val="Kod_Negara_2"/>
      <sheetName val="U1_62"/>
      <sheetName val="U1_22"/>
      <sheetName val="U1_52"/>
      <sheetName val="U1_12"/>
      <sheetName val="U1_32"/>
      <sheetName val="619030_oth_admin2"/>
      <sheetName val="Input_Page2"/>
      <sheetName val="P_&amp;_L_EP2"/>
      <sheetName val="P&amp;L_JB2"/>
      <sheetName val="Kod_Negara_1"/>
      <sheetName val="Grp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IDSM ELECTRONICS SDN BHD</v>
          </cell>
        </row>
        <row r="2">
          <cell r="A2" t="str">
            <v>FILE NUMBER   :  C 4909072-00</v>
          </cell>
        </row>
        <row r="3">
          <cell r="A3" t="str">
            <v>YEAR OF ASSESSMENT 2000 (CURRENT YEAR)</v>
          </cell>
        </row>
        <row r="4">
          <cell r="A4" t="str">
            <v>SECTION 108 CREDIT BALANCE</v>
          </cell>
        </row>
        <row r="7">
          <cell r="A7" t="str">
            <v>YEAR</v>
          </cell>
          <cell r="B7" t="str">
            <v>BALANCE</v>
          </cell>
          <cell r="C7" t="str">
            <v>BALANCE</v>
          </cell>
          <cell r="D7" t="str">
            <v>DIVIDENDS</v>
          </cell>
          <cell r="E7" t="str">
            <v>CURRENT</v>
          </cell>
          <cell r="F7">
            <v>0</v>
          </cell>
          <cell r="G7">
            <v>0</v>
          </cell>
          <cell r="H7">
            <v>0</v>
          </cell>
          <cell r="I7" t="str">
            <v>DIVIDENDS</v>
          </cell>
          <cell r="J7">
            <v>0</v>
          </cell>
          <cell r="K7" t="str">
            <v>BALANCE</v>
          </cell>
        </row>
        <row r="8">
          <cell r="A8" t="str">
            <v>ENDED</v>
          </cell>
          <cell r="B8" t="str">
            <v>B/F</v>
          </cell>
          <cell r="C8" t="str">
            <v>B/F</v>
          </cell>
          <cell r="D8" t="str">
            <v>BALANCE</v>
          </cell>
          <cell r="E8" t="str">
            <v>YEAR</v>
          </cell>
          <cell r="F8" t="str">
            <v>C/F</v>
          </cell>
          <cell r="G8" t="str">
            <v>BALANCE</v>
          </cell>
          <cell r="H8">
            <v>0</v>
          </cell>
          <cell r="I8" t="str">
            <v>PAID</v>
          </cell>
          <cell r="J8">
            <v>0</v>
          </cell>
          <cell r="K8" t="str">
            <v>C/F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sheetData sheetId="655"/>
      <sheetData sheetId="656"/>
      <sheetData sheetId="657"/>
      <sheetData sheetId="658">
        <row r="1">
          <cell r="A1" t="str">
            <v>IDSM ELECTRONICS SDN BHD</v>
          </cell>
        </row>
      </sheetData>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ow r="1">
          <cell r="A1" t="str">
            <v>IDSM ELECTRONICS SDN BHD</v>
          </cell>
        </row>
      </sheetData>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sheetData sheetId="1179"/>
      <sheetData sheetId="1180"/>
      <sheetData sheetId="1181"/>
      <sheetData sheetId="118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loans"/>
      <sheetName val="summary"/>
      <sheetName val="CRC database"/>
      <sheetName val="CRC_database"/>
      <sheetName val="table"/>
    </sheetNames>
    <sheetDataSet>
      <sheetData sheetId="0" refreshError="1">
        <row r="7">
          <cell r="D7">
            <v>0</v>
          </cell>
        </row>
        <row r="8">
          <cell r="D8" t="str">
            <v>Board of Directors</v>
          </cell>
        </row>
        <row r="9">
          <cell r="D9" t="str">
            <v>Board of Directors</v>
          </cell>
        </row>
        <row r="10">
          <cell r="D10" t="str">
            <v>OCEO</v>
          </cell>
        </row>
        <row r="11">
          <cell r="D11" t="str">
            <v>OCOO</v>
          </cell>
        </row>
        <row r="12">
          <cell r="D12" t="str">
            <v>OCOO</v>
          </cell>
        </row>
        <row r="13">
          <cell r="D13" t="str">
            <v>OCOO</v>
          </cell>
        </row>
        <row r="14">
          <cell r="D14" t="str">
            <v>OCRO</v>
          </cell>
        </row>
        <row r="15">
          <cell r="D15" t="str">
            <v>OCRO</v>
          </cell>
        </row>
        <row r="16">
          <cell r="D16" t="str">
            <v>OCRO</v>
          </cell>
        </row>
        <row r="17">
          <cell r="D17" t="str">
            <v>OCRO</v>
          </cell>
        </row>
        <row r="18">
          <cell r="D18" t="str">
            <v>OCRO</v>
          </cell>
        </row>
        <row r="19">
          <cell r="D19" t="str">
            <v>OCRO</v>
          </cell>
        </row>
        <row r="20">
          <cell r="D20" t="str">
            <v>OCRO</v>
          </cell>
        </row>
        <row r="21">
          <cell r="D21" t="str">
            <v>OCRO</v>
          </cell>
        </row>
        <row r="22">
          <cell r="D22" t="str">
            <v>OCFO</v>
          </cell>
        </row>
        <row r="23">
          <cell r="D23" t="str">
            <v>OCFO</v>
          </cell>
        </row>
        <row r="24">
          <cell r="D24" t="str">
            <v>OCFO</v>
          </cell>
        </row>
        <row r="25">
          <cell r="D25" t="str">
            <v>OCFO</v>
          </cell>
        </row>
        <row r="26">
          <cell r="D26" t="str">
            <v>OCFO</v>
          </cell>
        </row>
        <row r="27">
          <cell r="D27" t="str">
            <v>OCFO</v>
          </cell>
        </row>
        <row r="28">
          <cell r="D28" t="str">
            <v>OCFO</v>
          </cell>
        </row>
        <row r="29">
          <cell r="D29" t="str">
            <v>OCMO</v>
          </cell>
        </row>
        <row r="30">
          <cell r="D30" t="str">
            <v>OCMO</v>
          </cell>
        </row>
        <row r="31">
          <cell r="D31" t="str">
            <v>OCMO</v>
          </cell>
        </row>
        <row r="32">
          <cell r="D32" t="str">
            <v>OCMO</v>
          </cell>
        </row>
        <row r="33">
          <cell r="D33" t="str">
            <v>OCMO</v>
          </cell>
        </row>
        <row r="34">
          <cell r="D34" t="str">
            <v>OCMO</v>
          </cell>
        </row>
        <row r="35">
          <cell r="D35" t="str">
            <v>Leisure &amp; Resorts (Common)</v>
          </cell>
        </row>
        <row r="36">
          <cell r="D36" t="str">
            <v>Leisure &amp; Resorts (Common)</v>
          </cell>
        </row>
        <row r="37">
          <cell r="D37" t="str">
            <v>Leisure &amp; Resorts (Common)</v>
          </cell>
        </row>
        <row r="38">
          <cell r="D38" t="str">
            <v>Peninsula de Punta Fuego</v>
          </cell>
        </row>
        <row r="39">
          <cell r="D39" t="str">
            <v>Amara en Terrazas</v>
          </cell>
        </row>
        <row r="40">
          <cell r="D40" t="str">
            <v>Amara en Terrazas</v>
          </cell>
        </row>
        <row r="41">
          <cell r="D41" t="str">
            <v>Amara en Terrazas</v>
          </cell>
        </row>
        <row r="42">
          <cell r="D42" t="str">
            <v>Terrazas de Punta Fuego</v>
          </cell>
        </row>
        <row r="43">
          <cell r="D43" t="str">
            <v>Terrazas de Punta Fuego</v>
          </cell>
        </row>
        <row r="44">
          <cell r="D44" t="str">
            <v>Terrazas de Punta Fuego</v>
          </cell>
        </row>
        <row r="45">
          <cell r="D45" t="str">
            <v>Playa Calatagan Residential</v>
          </cell>
        </row>
        <row r="46">
          <cell r="D46" t="str">
            <v>Playa Calatagan Residential</v>
          </cell>
        </row>
        <row r="47">
          <cell r="D47" t="str">
            <v>Playa Calatagan Residential</v>
          </cell>
        </row>
        <row r="48">
          <cell r="D48" t="str">
            <v>Playa Calatagan Commercial</v>
          </cell>
        </row>
        <row r="49">
          <cell r="D49" t="str">
            <v>Playa Calatagan Commercial</v>
          </cell>
        </row>
        <row r="50">
          <cell r="D50" t="str">
            <v>Playa Calatagan Commercial</v>
          </cell>
        </row>
        <row r="51">
          <cell r="D51" t="str">
            <v>Club Punta Fuego Shares</v>
          </cell>
        </row>
        <row r="52">
          <cell r="D52" t="str">
            <v>Club Punta Fuego Shares</v>
          </cell>
        </row>
        <row r="53">
          <cell r="D53" t="str">
            <v>Leisure Farms</v>
          </cell>
        </row>
        <row r="54">
          <cell r="D54" t="str">
            <v>Leisure Farms</v>
          </cell>
        </row>
        <row r="55">
          <cell r="D55" t="str">
            <v>Leisure Farms</v>
          </cell>
        </row>
        <row r="56">
          <cell r="D56" t="str">
            <v>Leisure Farms</v>
          </cell>
        </row>
        <row r="57">
          <cell r="D57" t="str">
            <v>Ponderosa Leisure Farms</v>
          </cell>
        </row>
        <row r="58">
          <cell r="D58" t="str">
            <v>Ponderosa Leisure Farms</v>
          </cell>
        </row>
        <row r="59">
          <cell r="D59" t="str">
            <v>Ponderosa Leisure Farms</v>
          </cell>
        </row>
        <row r="60">
          <cell r="D60" t="str">
            <v>Playa Laiya Residential</v>
          </cell>
        </row>
        <row r="61">
          <cell r="D61" t="str">
            <v>Playa Laiya Residential</v>
          </cell>
        </row>
        <row r="62">
          <cell r="D62" t="str">
            <v>Playa Laiya Residential</v>
          </cell>
        </row>
        <row r="63">
          <cell r="D63" t="str">
            <v>Playa Laiya Commercial</v>
          </cell>
        </row>
        <row r="64">
          <cell r="D64" t="str">
            <v>Playa Laiya Commercial</v>
          </cell>
        </row>
        <row r="65">
          <cell r="D65" t="str">
            <v>Playa Laiya Commercial</v>
          </cell>
        </row>
        <row r="66">
          <cell r="D66" t="str">
            <v>Hacienda Escudero Residential</v>
          </cell>
        </row>
        <row r="67">
          <cell r="D67" t="str">
            <v>Hacienda Escudero Residential</v>
          </cell>
        </row>
        <row r="68">
          <cell r="D68" t="str">
            <v>Hacienda Escudero Residential</v>
          </cell>
        </row>
        <row r="69">
          <cell r="D69" t="str">
            <v>Hacienda Escudero Commercial</v>
          </cell>
        </row>
        <row r="70">
          <cell r="D70" t="str">
            <v>Hacienda Escudero Commercial</v>
          </cell>
        </row>
        <row r="71">
          <cell r="D71" t="str">
            <v>Hacienda Escudero Commercial</v>
          </cell>
        </row>
        <row r="72">
          <cell r="D72" t="str">
            <v>Fuego Hotels</v>
          </cell>
        </row>
        <row r="73">
          <cell r="D73" t="str">
            <v>Leisure Tourism</v>
          </cell>
        </row>
        <row r="74">
          <cell r="D74" t="str">
            <v>Leisure Tourism</v>
          </cell>
        </row>
        <row r="75">
          <cell r="D75" t="str">
            <v>Playa Calatagan Beach Resort</v>
          </cell>
        </row>
        <row r="76">
          <cell r="D76" t="str">
            <v>Playa Calatagan Hotel</v>
          </cell>
        </row>
        <row r="77">
          <cell r="D77" t="str">
            <v>Hacienda Escudero WaterPark</v>
          </cell>
        </row>
        <row r="78">
          <cell r="D78" t="str">
            <v>Hacienda Escudero Agritainment</v>
          </cell>
        </row>
        <row r="79">
          <cell r="D79" t="str">
            <v>Hacienda Escudero Hotel</v>
          </cell>
        </row>
        <row r="80">
          <cell r="D80" t="str">
            <v>Playa Laiya Beach Resort</v>
          </cell>
        </row>
        <row r="81">
          <cell r="D81" t="str">
            <v>Playa Laiya Hotel</v>
          </cell>
        </row>
        <row r="82">
          <cell r="D82" t="str">
            <v>Hometown Communities (Common)</v>
          </cell>
        </row>
        <row r="83">
          <cell r="D83" t="str">
            <v>Hometown Communities (Common)</v>
          </cell>
        </row>
        <row r="84">
          <cell r="D84" t="str">
            <v>Hometown Communities (Common)</v>
          </cell>
        </row>
        <row r="85">
          <cell r="D85" t="str">
            <v>Hometown Communities (Common)</v>
          </cell>
        </row>
        <row r="86">
          <cell r="D86" t="str">
            <v>MonteLago</v>
          </cell>
        </row>
        <row r="87">
          <cell r="D87" t="str">
            <v>MonteLago</v>
          </cell>
        </row>
        <row r="88">
          <cell r="D88" t="str">
            <v>MonteLago</v>
          </cell>
        </row>
        <row r="89">
          <cell r="D89" t="str">
            <v>MonteLago</v>
          </cell>
        </row>
        <row r="90">
          <cell r="D90" t="str">
            <v>MonteLago</v>
          </cell>
        </row>
        <row r="91">
          <cell r="D91" t="str">
            <v>Waterwood</v>
          </cell>
        </row>
        <row r="92">
          <cell r="D92" t="str">
            <v>Waterwood</v>
          </cell>
        </row>
        <row r="93">
          <cell r="D93" t="str">
            <v>Waterwood</v>
          </cell>
        </row>
        <row r="94">
          <cell r="D94" t="str">
            <v>Waterwood</v>
          </cell>
        </row>
        <row r="95">
          <cell r="D95" t="str">
            <v>Waterwood</v>
          </cell>
        </row>
        <row r="96">
          <cell r="D96" t="str">
            <v>Waterwood</v>
          </cell>
        </row>
        <row r="97">
          <cell r="D97" t="str">
            <v>Waterwood</v>
          </cell>
        </row>
        <row r="98">
          <cell r="D98" t="str">
            <v>Woodgroove (San Fernando)</v>
          </cell>
        </row>
        <row r="99">
          <cell r="D99" t="str">
            <v>Woodgroove (San Fernando)</v>
          </cell>
        </row>
        <row r="100">
          <cell r="D100" t="str">
            <v>Woodgroove (San Fernando)</v>
          </cell>
        </row>
        <row r="101">
          <cell r="D101" t="str">
            <v>Woodgroove (San Fernando)</v>
          </cell>
        </row>
        <row r="102">
          <cell r="D102" t="str">
            <v>Woodgroove (San Fernando)</v>
          </cell>
        </row>
        <row r="103">
          <cell r="D103" t="str">
            <v>Zamboanga</v>
          </cell>
        </row>
        <row r="104">
          <cell r="D104" t="str">
            <v>Zamboanga</v>
          </cell>
        </row>
        <row r="105">
          <cell r="D105" t="str">
            <v>Zamboanga</v>
          </cell>
        </row>
        <row r="106">
          <cell r="D106" t="str">
            <v>Zamboanga</v>
          </cell>
        </row>
        <row r="107">
          <cell r="D107" t="str">
            <v>Zamboanga</v>
          </cell>
        </row>
        <row r="108">
          <cell r="D108" t="str">
            <v>Woodside Garden</v>
          </cell>
        </row>
        <row r="109">
          <cell r="D109" t="str">
            <v>Woodside Garden</v>
          </cell>
        </row>
        <row r="110">
          <cell r="D110" t="str">
            <v>Woodside Garden</v>
          </cell>
        </row>
        <row r="111">
          <cell r="D111" t="str">
            <v>Woodside Park</v>
          </cell>
        </row>
        <row r="112">
          <cell r="D112" t="str">
            <v>Woodside Park</v>
          </cell>
        </row>
        <row r="113">
          <cell r="D113" t="str">
            <v>Woodside Park</v>
          </cell>
        </row>
        <row r="114">
          <cell r="D114" t="str">
            <v>Woodside Park</v>
          </cell>
        </row>
        <row r="115">
          <cell r="D115" t="str">
            <v>Woodside Park</v>
          </cell>
        </row>
        <row r="116">
          <cell r="D116" t="str">
            <v>Lakewood</v>
          </cell>
        </row>
        <row r="117">
          <cell r="D117" t="str">
            <v>Lakewood</v>
          </cell>
        </row>
        <row r="118">
          <cell r="D118" t="str">
            <v>Lakewood</v>
          </cell>
        </row>
        <row r="119">
          <cell r="D119" t="str">
            <v xml:space="preserve">Courtyard @ Lakewood </v>
          </cell>
        </row>
        <row r="120">
          <cell r="D120" t="str">
            <v xml:space="preserve">Courtyard @ Lakewood </v>
          </cell>
        </row>
        <row r="121">
          <cell r="D121" t="str">
            <v xml:space="preserve">Courtyard @ Lakewood </v>
          </cell>
        </row>
        <row r="122">
          <cell r="D122" t="str">
            <v xml:space="preserve">Courtyard @ Lakewood </v>
          </cell>
        </row>
        <row r="123">
          <cell r="D123" t="str">
            <v xml:space="preserve">Courtyard @ Lakewood </v>
          </cell>
        </row>
        <row r="124">
          <cell r="D124" t="str">
            <v xml:space="preserve">Courtyard @ Lakewood </v>
          </cell>
        </row>
        <row r="125">
          <cell r="D125" t="str">
            <v>Pacific Heights</v>
          </cell>
        </row>
        <row r="126">
          <cell r="D126" t="str">
            <v>Ridgewood</v>
          </cell>
        </row>
        <row r="127">
          <cell r="D127" t="str">
            <v>Ridgewood</v>
          </cell>
        </row>
        <row r="128">
          <cell r="D128" t="str">
            <v>Urban Communities (Common)</v>
          </cell>
        </row>
        <row r="129">
          <cell r="D129" t="str">
            <v>Urban Communities (Common)</v>
          </cell>
        </row>
        <row r="130">
          <cell r="D130" t="str">
            <v>Urban Communities (Common)</v>
          </cell>
        </row>
        <row r="131">
          <cell r="D131" t="str">
            <v>Urban Communities (Common)</v>
          </cell>
        </row>
        <row r="132">
          <cell r="D132" t="str">
            <v>Tribeca</v>
          </cell>
        </row>
        <row r="133">
          <cell r="D133" t="str">
            <v>Tribeca</v>
          </cell>
        </row>
        <row r="134">
          <cell r="D134" t="str">
            <v>Tribeca</v>
          </cell>
        </row>
        <row r="135">
          <cell r="D135" t="str">
            <v>Tribeca</v>
          </cell>
        </row>
        <row r="136">
          <cell r="D136" t="str">
            <v>Tribeca</v>
          </cell>
        </row>
        <row r="137">
          <cell r="D137" t="str">
            <v>Stonecrest</v>
          </cell>
        </row>
        <row r="138">
          <cell r="D138" t="str">
            <v>Stonecrest</v>
          </cell>
        </row>
        <row r="139">
          <cell r="D139" t="str">
            <v>Stonecrest</v>
          </cell>
        </row>
        <row r="140">
          <cell r="D140" t="str">
            <v>VisMin (Common)</v>
          </cell>
        </row>
        <row r="141">
          <cell r="D141" t="str">
            <v>VisMin (Common)</v>
          </cell>
        </row>
        <row r="142">
          <cell r="D142" t="str">
            <v>VisMin (Common)</v>
          </cell>
        </row>
        <row r="143">
          <cell r="D143" t="str">
            <v>VisMin (Common)</v>
          </cell>
        </row>
        <row r="144">
          <cell r="D144" t="str">
            <v>Monterrazas de Cebu</v>
          </cell>
        </row>
        <row r="145">
          <cell r="D145" t="str">
            <v>Monterrazas de Cebu</v>
          </cell>
        </row>
        <row r="146">
          <cell r="D146" t="str">
            <v>Monterrazas de Cebu</v>
          </cell>
        </row>
        <row r="147">
          <cell r="D147" t="str">
            <v>Monterrazas de Cebu</v>
          </cell>
        </row>
        <row r="148">
          <cell r="D148" t="str">
            <v>Monterrazas de Cebu</v>
          </cell>
        </row>
        <row r="149">
          <cell r="D149" t="str">
            <v>Mall Management (LPCI Common)</v>
          </cell>
        </row>
        <row r="150">
          <cell r="D150" t="str">
            <v>Mall Management (LPCI Common)</v>
          </cell>
        </row>
        <row r="151">
          <cell r="D151" t="str">
            <v>Mall Management (LPCI Common)</v>
          </cell>
        </row>
        <row r="152">
          <cell r="D152" t="str">
            <v>NE Pacific</v>
          </cell>
        </row>
        <row r="153">
          <cell r="D153" t="str">
            <v>PM Lucena</v>
          </cell>
        </row>
        <row r="154">
          <cell r="D154" t="str">
            <v>PM Legazpi</v>
          </cell>
        </row>
        <row r="155">
          <cell r="D155" t="str">
            <v>CBD Legazpi</v>
          </cell>
        </row>
        <row r="156">
          <cell r="D156" t="str">
            <v>LCC Davao</v>
          </cell>
        </row>
        <row r="157">
          <cell r="D157" t="str">
            <v>Forest Lake Management</v>
          </cell>
        </row>
        <row r="158">
          <cell r="D158" t="str">
            <v>Forest Lake Management</v>
          </cell>
        </row>
        <row r="159">
          <cell r="D159" t="str">
            <v>Forest Lake Management</v>
          </cell>
        </row>
        <row r="160">
          <cell r="D160" t="str">
            <v>Forest Lake Management</v>
          </cell>
        </row>
        <row r="161">
          <cell r="D161" t="str">
            <v>Forest Lake Management</v>
          </cell>
        </row>
        <row r="162">
          <cell r="D162" t="str">
            <v>Forest Lake Management</v>
          </cell>
        </row>
        <row r="163">
          <cell r="D163" t="str">
            <v>Forest Lake Management</v>
          </cell>
        </row>
        <row r="164">
          <cell r="D164" t="str">
            <v>Forest Lake Iloilo</v>
          </cell>
        </row>
        <row r="165">
          <cell r="D165" t="str">
            <v>Forest Lake Iloilo</v>
          </cell>
        </row>
        <row r="166">
          <cell r="D166" t="str">
            <v>Forest Lake Iloilo</v>
          </cell>
        </row>
        <row r="167">
          <cell r="D167" t="str">
            <v>Forest Lake Iloilo</v>
          </cell>
        </row>
        <row r="168">
          <cell r="D168" t="str">
            <v>Forest Lake Zambo</v>
          </cell>
        </row>
        <row r="169">
          <cell r="D169" t="str">
            <v>Forest Lake Zambo</v>
          </cell>
        </row>
        <row r="170">
          <cell r="D170" t="str">
            <v>Forest Lake Zambo</v>
          </cell>
        </row>
        <row r="171">
          <cell r="D171" t="str">
            <v>Forest Lake Zambo</v>
          </cell>
        </row>
        <row r="172">
          <cell r="D172" t="str">
            <v>Forest Lake Davao</v>
          </cell>
        </row>
        <row r="173">
          <cell r="D173" t="str">
            <v>Forest Lake Davao</v>
          </cell>
        </row>
        <row r="174">
          <cell r="D174" t="str">
            <v>Forest Lake Davao</v>
          </cell>
        </row>
        <row r="175">
          <cell r="D175" t="str">
            <v>Forest Lake Davao</v>
          </cell>
        </row>
        <row r="176">
          <cell r="D176" t="str">
            <v>Forest Lake San Pedro</v>
          </cell>
        </row>
        <row r="177">
          <cell r="D177" t="str">
            <v>Forest Lake La Union</v>
          </cell>
        </row>
        <row r="178">
          <cell r="D178" t="str">
            <v>Forest Lake La Union</v>
          </cell>
        </row>
        <row r="179">
          <cell r="D179" t="str">
            <v>Forest Lake La Union</v>
          </cell>
        </row>
        <row r="180">
          <cell r="D180" t="str">
            <v>Forest Lake La Union</v>
          </cell>
        </row>
        <row r="181">
          <cell r="D181" t="str">
            <v>Forest Lake CDO</v>
          </cell>
        </row>
        <row r="182">
          <cell r="D182" t="str">
            <v>Forest Lake CDO</v>
          </cell>
        </row>
        <row r="183">
          <cell r="D183" t="str">
            <v>Forest Lake CDO</v>
          </cell>
        </row>
        <row r="184">
          <cell r="D184" t="str">
            <v>Forest Lake CDO</v>
          </cell>
        </row>
        <row r="185">
          <cell r="D185" t="str">
            <v>Forest Lake Binan</v>
          </cell>
        </row>
        <row r="186">
          <cell r="D186" t="str">
            <v>Forest Lake General Santos</v>
          </cell>
        </row>
        <row r="187">
          <cell r="D187" t="str">
            <v>Forest Lake East Zambo</v>
          </cell>
        </row>
        <row r="188">
          <cell r="D188" t="str">
            <v>Forest Lake East Zambo</v>
          </cell>
        </row>
        <row r="189">
          <cell r="D189" t="str">
            <v>Forest Lake East Zambo</v>
          </cell>
        </row>
        <row r="190">
          <cell r="D190" t="str">
            <v>Forest Lake East Zambo</v>
          </cell>
        </row>
      </sheetData>
      <sheetData sheetId="1" refreshError="1"/>
      <sheetData sheetId="2" refreshError="1"/>
      <sheetData sheetId="3" refreshError="1"/>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loans"/>
      <sheetName val="summary"/>
    </sheetNames>
    <sheetDataSet>
      <sheetData sheetId="0" refreshError="1">
        <row r="7">
          <cell r="D7">
            <v>0</v>
          </cell>
        </row>
        <row r="8">
          <cell r="D8" t="str">
            <v>Board of Directors</v>
          </cell>
        </row>
        <row r="9">
          <cell r="D9" t="str">
            <v>Board of Directors</v>
          </cell>
        </row>
        <row r="10">
          <cell r="D10" t="str">
            <v>OCEO</v>
          </cell>
        </row>
        <row r="11">
          <cell r="D11" t="str">
            <v>OCOO</v>
          </cell>
        </row>
        <row r="12">
          <cell r="D12" t="str">
            <v>OCOO</v>
          </cell>
        </row>
        <row r="13">
          <cell r="D13" t="str">
            <v>OCOO</v>
          </cell>
        </row>
        <row r="14">
          <cell r="D14" t="str">
            <v>OCRO</v>
          </cell>
        </row>
        <row r="15">
          <cell r="D15" t="str">
            <v>OCRO</v>
          </cell>
        </row>
        <row r="16">
          <cell r="D16" t="str">
            <v>OCRO</v>
          </cell>
        </row>
        <row r="17">
          <cell r="D17" t="str">
            <v>OCRO</v>
          </cell>
        </row>
        <row r="18">
          <cell r="D18" t="str">
            <v>OCRO</v>
          </cell>
        </row>
        <row r="19">
          <cell r="D19" t="str">
            <v>OCRO</v>
          </cell>
        </row>
        <row r="20">
          <cell r="D20" t="str">
            <v>OCRO</v>
          </cell>
        </row>
        <row r="21">
          <cell r="D21" t="str">
            <v>OCRO</v>
          </cell>
        </row>
        <row r="22">
          <cell r="D22" t="str">
            <v>OCFO</v>
          </cell>
        </row>
        <row r="23">
          <cell r="D23" t="str">
            <v>OCFO</v>
          </cell>
        </row>
        <row r="24">
          <cell r="D24" t="str">
            <v>OCFO</v>
          </cell>
        </row>
        <row r="25">
          <cell r="D25" t="str">
            <v>OCFO</v>
          </cell>
        </row>
        <row r="26">
          <cell r="D26" t="str">
            <v>OCFO</v>
          </cell>
        </row>
        <row r="27">
          <cell r="D27" t="str">
            <v>OCFO</v>
          </cell>
        </row>
        <row r="28">
          <cell r="D28" t="str">
            <v>OCFO</v>
          </cell>
        </row>
        <row r="29">
          <cell r="D29" t="str">
            <v>OCMO</v>
          </cell>
        </row>
        <row r="30">
          <cell r="D30" t="str">
            <v>OCMO</v>
          </cell>
        </row>
        <row r="31">
          <cell r="D31" t="str">
            <v>OCMO</v>
          </cell>
        </row>
        <row r="32">
          <cell r="D32" t="str">
            <v>OCMO</v>
          </cell>
        </row>
        <row r="33">
          <cell r="D33" t="str">
            <v>OCMO</v>
          </cell>
        </row>
        <row r="34">
          <cell r="D34" t="str">
            <v>OCMO</v>
          </cell>
        </row>
        <row r="35">
          <cell r="D35" t="str">
            <v>Leisure &amp; Resorts (Common)</v>
          </cell>
        </row>
        <row r="36">
          <cell r="D36" t="str">
            <v>Leisure &amp; Resorts (Common)</v>
          </cell>
        </row>
        <row r="37">
          <cell r="D37" t="str">
            <v>Leisure &amp; Resorts (Common)</v>
          </cell>
        </row>
        <row r="38">
          <cell r="D38" t="str">
            <v>Peninsula de Punta Fuego</v>
          </cell>
        </row>
        <row r="39">
          <cell r="D39" t="str">
            <v>Amara en Terrazas</v>
          </cell>
        </row>
        <row r="40">
          <cell r="D40" t="str">
            <v>Amara en Terrazas</v>
          </cell>
        </row>
        <row r="41">
          <cell r="D41" t="str">
            <v>Amara en Terrazas</v>
          </cell>
        </row>
        <row r="42">
          <cell r="D42" t="str">
            <v>Terrazas de Punta Fuego</v>
          </cell>
        </row>
        <row r="43">
          <cell r="D43" t="str">
            <v>Terrazas de Punta Fuego</v>
          </cell>
        </row>
        <row r="44">
          <cell r="D44" t="str">
            <v>Terrazas de Punta Fuego</v>
          </cell>
        </row>
        <row r="45">
          <cell r="D45" t="str">
            <v>Playa Calatagan Residential</v>
          </cell>
        </row>
        <row r="46">
          <cell r="D46" t="str">
            <v>Playa Calatagan Residential</v>
          </cell>
        </row>
        <row r="47">
          <cell r="D47" t="str">
            <v>Playa Calatagan Residential</v>
          </cell>
        </row>
        <row r="48">
          <cell r="D48" t="str">
            <v>Playa Calatagan Commercial</v>
          </cell>
        </row>
        <row r="49">
          <cell r="D49" t="str">
            <v>Playa Calatagan Commercial</v>
          </cell>
        </row>
        <row r="50">
          <cell r="D50" t="str">
            <v>Playa Calatagan Commercial</v>
          </cell>
        </row>
        <row r="51">
          <cell r="D51" t="str">
            <v>Club Punta Fuego Shares</v>
          </cell>
        </row>
        <row r="52">
          <cell r="D52" t="str">
            <v>Club Punta Fuego Shares</v>
          </cell>
        </row>
        <row r="53">
          <cell r="D53" t="str">
            <v>Leisure Farms</v>
          </cell>
        </row>
        <row r="54">
          <cell r="D54" t="str">
            <v>Leisure Farms</v>
          </cell>
        </row>
        <row r="55">
          <cell r="D55" t="str">
            <v>Leisure Farms</v>
          </cell>
        </row>
        <row r="56">
          <cell r="D56" t="str">
            <v>Leisure Farms</v>
          </cell>
        </row>
        <row r="57">
          <cell r="D57" t="str">
            <v>Ponderosa Leisure Farms</v>
          </cell>
        </row>
        <row r="58">
          <cell r="D58" t="str">
            <v>Ponderosa Leisure Farms</v>
          </cell>
        </row>
        <row r="59">
          <cell r="D59" t="str">
            <v>Ponderosa Leisure Farms</v>
          </cell>
        </row>
        <row r="60">
          <cell r="D60" t="str">
            <v>Playa Laiya Residential</v>
          </cell>
        </row>
        <row r="61">
          <cell r="D61" t="str">
            <v>Playa Laiya Residential</v>
          </cell>
        </row>
        <row r="62">
          <cell r="D62" t="str">
            <v>Playa Laiya Residential</v>
          </cell>
        </row>
        <row r="63">
          <cell r="D63" t="str">
            <v>Playa Laiya Commercial</v>
          </cell>
        </row>
        <row r="64">
          <cell r="D64" t="str">
            <v>Playa Laiya Commercial</v>
          </cell>
        </row>
        <row r="65">
          <cell r="D65" t="str">
            <v>Playa Laiya Commercial</v>
          </cell>
        </row>
        <row r="66">
          <cell r="D66" t="str">
            <v>Hacienda Escudero Residential</v>
          </cell>
        </row>
        <row r="67">
          <cell r="D67" t="str">
            <v>Hacienda Escudero Residential</v>
          </cell>
        </row>
        <row r="68">
          <cell r="D68" t="str">
            <v>Hacienda Escudero Residential</v>
          </cell>
        </row>
        <row r="69">
          <cell r="D69" t="str">
            <v>Hacienda Escudero Commercial</v>
          </cell>
        </row>
        <row r="70">
          <cell r="D70" t="str">
            <v>Hacienda Escudero Commercial</v>
          </cell>
        </row>
        <row r="71">
          <cell r="D71" t="str">
            <v>Hacienda Escudero Commercial</v>
          </cell>
        </row>
        <row r="72">
          <cell r="D72" t="str">
            <v>Fuego Hotels</v>
          </cell>
        </row>
        <row r="73">
          <cell r="D73" t="str">
            <v>Leisure Tourism</v>
          </cell>
        </row>
        <row r="74">
          <cell r="D74" t="str">
            <v>Leisure Tourism</v>
          </cell>
        </row>
        <row r="75">
          <cell r="D75" t="str">
            <v>Playa Calatagan Beach Resort</v>
          </cell>
        </row>
        <row r="76">
          <cell r="D76" t="str">
            <v>Playa Calatagan Hotel</v>
          </cell>
        </row>
        <row r="77">
          <cell r="D77" t="str">
            <v>Hacienda Escudero WaterPark</v>
          </cell>
        </row>
        <row r="78">
          <cell r="D78" t="str">
            <v>Hacienda Escudero Agritainment</v>
          </cell>
        </row>
        <row r="79">
          <cell r="D79" t="str">
            <v>Hacienda Escudero Hotel</v>
          </cell>
        </row>
        <row r="80">
          <cell r="D80" t="str">
            <v>Playa Laiya Beach Resort</v>
          </cell>
        </row>
        <row r="81">
          <cell r="D81" t="str">
            <v>Playa Laiya Hotel</v>
          </cell>
        </row>
        <row r="82">
          <cell r="D82" t="str">
            <v>Hometown Communities (Common)</v>
          </cell>
        </row>
        <row r="83">
          <cell r="D83" t="str">
            <v>Hometown Communities (Common)</v>
          </cell>
        </row>
        <row r="84">
          <cell r="D84" t="str">
            <v>Hometown Communities (Common)</v>
          </cell>
        </row>
        <row r="85">
          <cell r="D85" t="str">
            <v>Hometown Communities (Common)</v>
          </cell>
        </row>
        <row r="86">
          <cell r="D86" t="str">
            <v>MonteLago</v>
          </cell>
        </row>
        <row r="87">
          <cell r="D87" t="str">
            <v>MonteLago</v>
          </cell>
        </row>
        <row r="88">
          <cell r="D88" t="str">
            <v>MonteLago</v>
          </cell>
        </row>
        <row r="89">
          <cell r="D89" t="str">
            <v>MonteLago</v>
          </cell>
        </row>
        <row r="90">
          <cell r="D90" t="str">
            <v>MonteLago</v>
          </cell>
        </row>
        <row r="91">
          <cell r="D91" t="str">
            <v>Waterwood</v>
          </cell>
        </row>
        <row r="92">
          <cell r="D92" t="str">
            <v>Waterwood</v>
          </cell>
        </row>
        <row r="93">
          <cell r="D93" t="str">
            <v>Waterwood</v>
          </cell>
        </row>
        <row r="94">
          <cell r="D94" t="str">
            <v>Waterwood</v>
          </cell>
        </row>
        <row r="95">
          <cell r="D95" t="str">
            <v>Waterwood</v>
          </cell>
        </row>
        <row r="96">
          <cell r="D96" t="str">
            <v>Waterwood</v>
          </cell>
        </row>
        <row r="97">
          <cell r="D97" t="str">
            <v>Waterwood</v>
          </cell>
        </row>
        <row r="98">
          <cell r="D98" t="str">
            <v>Woodgroove (San Fernando)</v>
          </cell>
        </row>
        <row r="99">
          <cell r="D99" t="str">
            <v>Woodgroove (San Fernando)</v>
          </cell>
        </row>
        <row r="100">
          <cell r="D100" t="str">
            <v>Woodgroove (San Fernando)</v>
          </cell>
        </row>
        <row r="101">
          <cell r="D101" t="str">
            <v>Woodgroove (San Fernando)</v>
          </cell>
        </row>
        <row r="102">
          <cell r="D102" t="str">
            <v>Woodgroove (San Fernando)</v>
          </cell>
        </row>
        <row r="103">
          <cell r="D103" t="str">
            <v>Zamboanga</v>
          </cell>
        </row>
        <row r="104">
          <cell r="D104" t="str">
            <v>Zamboanga</v>
          </cell>
        </row>
        <row r="105">
          <cell r="D105" t="str">
            <v>Zamboanga</v>
          </cell>
        </row>
        <row r="106">
          <cell r="D106" t="str">
            <v>Zamboanga</v>
          </cell>
        </row>
        <row r="107">
          <cell r="D107" t="str">
            <v>Zamboanga</v>
          </cell>
        </row>
        <row r="108">
          <cell r="D108" t="str">
            <v>Woodside Garden</v>
          </cell>
        </row>
        <row r="109">
          <cell r="D109" t="str">
            <v>Woodside Garden</v>
          </cell>
        </row>
        <row r="110">
          <cell r="D110" t="str">
            <v>Woodside Garden</v>
          </cell>
        </row>
        <row r="111">
          <cell r="D111" t="str">
            <v>Woodside Park</v>
          </cell>
        </row>
        <row r="112">
          <cell r="D112" t="str">
            <v>Woodside Park</v>
          </cell>
        </row>
        <row r="113">
          <cell r="D113" t="str">
            <v>Woodside Park</v>
          </cell>
        </row>
        <row r="114">
          <cell r="D114" t="str">
            <v>Woodside Park</v>
          </cell>
        </row>
        <row r="115">
          <cell r="D115" t="str">
            <v>Woodside Park</v>
          </cell>
        </row>
        <row r="116">
          <cell r="D116" t="str">
            <v>Lakewood</v>
          </cell>
        </row>
        <row r="117">
          <cell r="D117" t="str">
            <v>Lakewood</v>
          </cell>
        </row>
        <row r="118">
          <cell r="D118" t="str">
            <v>Lakewood</v>
          </cell>
        </row>
        <row r="119">
          <cell r="D119" t="str">
            <v xml:space="preserve">Courtyard @ Lakewood </v>
          </cell>
        </row>
        <row r="120">
          <cell r="D120" t="str">
            <v xml:space="preserve">Courtyard @ Lakewood </v>
          </cell>
        </row>
        <row r="121">
          <cell r="D121" t="str">
            <v xml:space="preserve">Courtyard @ Lakewood </v>
          </cell>
        </row>
        <row r="122">
          <cell r="D122" t="str">
            <v xml:space="preserve">Courtyard @ Lakewood </v>
          </cell>
        </row>
        <row r="123">
          <cell r="D123" t="str">
            <v xml:space="preserve">Courtyard @ Lakewood </v>
          </cell>
        </row>
        <row r="124">
          <cell r="D124" t="str">
            <v xml:space="preserve">Courtyard @ Lakewood </v>
          </cell>
        </row>
        <row r="125">
          <cell r="D125" t="str">
            <v>Pacific Heights</v>
          </cell>
        </row>
        <row r="126">
          <cell r="D126" t="str">
            <v>Ridgewood</v>
          </cell>
        </row>
        <row r="127">
          <cell r="D127" t="str">
            <v>Ridgewood</v>
          </cell>
        </row>
        <row r="128">
          <cell r="D128" t="str">
            <v>Urban Communities (Common)</v>
          </cell>
        </row>
        <row r="129">
          <cell r="D129" t="str">
            <v>Urban Communities (Common)</v>
          </cell>
        </row>
        <row r="130">
          <cell r="D130" t="str">
            <v>Urban Communities (Common)</v>
          </cell>
        </row>
        <row r="131">
          <cell r="D131" t="str">
            <v>Urban Communities (Common)</v>
          </cell>
        </row>
        <row r="132">
          <cell r="D132" t="str">
            <v>Tribeca</v>
          </cell>
        </row>
        <row r="133">
          <cell r="D133" t="str">
            <v>Tribeca</v>
          </cell>
        </row>
        <row r="134">
          <cell r="D134" t="str">
            <v>Tribeca</v>
          </cell>
        </row>
        <row r="135">
          <cell r="D135" t="str">
            <v>Tribeca</v>
          </cell>
        </row>
        <row r="136">
          <cell r="D136" t="str">
            <v>Tribeca</v>
          </cell>
        </row>
        <row r="137">
          <cell r="D137" t="str">
            <v>Stonecrest</v>
          </cell>
        </row>
        <row r="138">
          <cell r="D138" t="str">
            <v>Stonecrest</v>
          </cell>
        </row>
        <row r="139">
          <cell r="D139" t="str">
            <v>Stonecrest</v>
          </cell>
        </row>
        <row r="140">
          <cell r="D140" t="str">
            <v>VisMin (Common)</v>
          </cell>
        </row>
        <row r="141">
          <cell r="D141" t="str">
            <v>VisMin (Common)</v>
          </cell>
        </row>
        <row r="142">
          <cell r="D142" t="str">
            <v>VisMin (Common)</v>
          </cell>
        </row>
        <row r="143">
          <cell r="D143" t="str">
            <v>VisMin (Common)</v>
          </cell>
        </row>
        <row r="144">
          <cell r="D144" t="str">
            <v>Monterrazas de Cebu</v>
          </cell>
        </row>
        <row r="145">
          <cell r="D145" t="str">
            <v>Monterrazas de Cebu</v>
          </cell>
        </row>
        <row r="146">
          <cell r="D146" t="str">
            <v>Monterrazas de Cebu</v>
          </cell>
        </row>
        <row r="147">
          <cell r="D147" t="str">
            <v>Monterrazas de Cebu</v>
          </cell>
        </row>
        <row r="148">
          <cell r="D148" t="str">
            <v>Monterrazas de Cebu</v>
          </cell>
        </row>
        <row r="149">
          <cell r="D149" t="str">
            <v>Mall Management (LPCI Common)</v>
          </cell>
        </row>
        <row r="150">
          <cell r="D150" t="str">
            <v>Mall Management (LPCI Common)</v>
          </cell>
        </row>
        <row r="151">
          <cell r="D151" t="str">
            <v>Mall Management (LPCI Common)</v>
          </cell>
        </row>
        <row r="152">
          <cell r="D152" t="str">
            <v>NE Pacific</v>
          </cell>
        </row>
        <row r="153">
          <cell r="D153" t="str">
            <v>PM Lucena</v>
          </cell>
        </row>
        <row r="154">
          <cell r="D154" t="str">
            <v>PM Legazpi</v>
          </cell>
        </row>
        <row r="155">
          <cell r="D155" t="str">
            <v>CBD Legazpi</v>
          </cell>
        </row>
        <row r="156">
          <cell r="D156" t="str">
            <v>LCC Davao</v>
          </cell>
        </row>
        <row r="157">
          <cell r="D157" t="str">
            <v>Forest Lake Management</v>
          </cell>
        </row>
        <row r="158">
          <cell r="D158" t="str">
            <v>Forest Lake Management</v>
          </cell>
        </row>
        <row r="159">
          <cell r="D159" t="str">
            <v>Forest Lake Management</v>
          </cell>
        </row>
        <row r="160">
          <cell r="D160" t="str">
            <v>Forest Lake Management</v>
          </cell>
        </row>
        <row r="161">
          <cell r="D161" t="str">
            <v>Forest Lake Management</v>
          </cell>
        </row>
        <row r="162">
          <cell r="D162" t="str">
            <v>Forest Lake Management</v>
          </cell>
        </row>
        <row r="163">
          <cell r="D163" t="str">
            <v>Forest Lake Management</v>
          </cell>
        </row>
        <row r="164">
          <cell r="D164" t="str">
            <v>Forest Lake Iloilo</v>
          </cell>
        </row>
        <row r="165">
          <cell r="D165" t="str">
            <v>Forest Lake Iloilo</v>
          </cell>
        </row>
        <row r="166">
          <cell r="D166" t="str">
            <v>Forest Lake Iloilo</v>
          </cell>
        </row>
        <row r="167">
          <cell r="D167" t="str">
            <v>Forest Lake Iloilo</v>
          </cell>
        </row>
        <row r="168">
          <cell r="D168" t="str">
            <v>Forest Lake Zambo</v>
          </cell>
        </row>
        <row r="169">
          <cell r="D169" t="str">
            <v>Forest Lake Zambo</v>
          </cell>
        </row>
        <row r="170">
          <cell r="D170" t="str">
            <v>Forest Lake Zambo</v>
          </cell>
        </row>
        <row r="171">
          <cell r="D171" t="str">
            <v>Forest Lake Zambo</v>
          </cell>
        </row>
        <row r="172">
          <cell r="D172" t="str">
            <v>Forest Lake Davao</v>
          </cell>
        </row>
        <row r="173">
          <cell r="D173" t="str">
            <v>Forest Lake Davao</v>
          </cell>
        </row>
        <row r="174">
          <cell r="D174" t="str">
            <v>Forest Lake Davao</v>
          </cell>
        </row>
        <row r="175">
          <cell r="D175" t="str">
            <v>Forest Lake Davao</v>
          </cell>
        </row>
        <row r="176">
          <cell r="D176" t="str">
            <v>Forest Lake San Pedro</v>
          </cell>
        </row>
        <row r="177">
          <cell r="D177" t="str">
            <v>Forest Lake La Union</v>
          </cell>
        </row>
        <row r="178">
          <cell r="D178" t="str">
            <v>Forest Lake La Union</v>
          </cell>
        </row>
        <row r="179">
          <cell r="D179" t="str">
            <v>Forest Lake La Union</v>
          </cell>
        </row>
        <row r="180">
          <cell r="D180" t="str">
            <v>Forest Lake La Union</v>
          </cell>
        </row>
        <row r="181">
          <cell r="D181" t="str">
            <v>Forest Lake CDO</v>
          </cell>
        </row>
        <row r="182">
          <cell r="D182" t="str">
            <v>Forest Lake CDO</v>
          </cell>
        </row>
        <row r="183">
          <cell r="D183" t="str">
            <v>Forest Lake CDO</v>
          </cell>
        </row>
        <row r="184">
          <cell r="D184" t="str">
            <v>Forest Lake CDO</v>
          </cell>
        </row>
        <row r="185">
          <cell r="D185" t="str">
            <v>Forest Lake Binan</v>
          </cell>
        </row>
        <row r="186">
          <cell r="D186" t="str">
            <v>Forest Lake General Santos</v>
          </cell>
        </row>
        <row r="187">
          <cell r="D187" t="str">
            <v>Forest Lake East Zambo</v>
          </cell>
        </row>
        <row r="188">
          <cell r="D188" t="str">
            <v>Forest Lake East Zambo</v>
          </cell>
        </row>
        <row r="189">
          <cell r="D189" t="str">
            <v>Forest Lake East Zambo</v>
          </cell>
        </row>
        <row r="190">
          <cell r="D190" t="str">
            <v>Forest Lake East Zambo</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amp; TOC"/>
      <sheetName val="Assumption Sheet"/>
      <sheetName val="Sales"/>
      <sheetName val="dbase"/>
      <sheetName val="RC list"/>
      <sheetName val="Info_Sheet_&amp;_TOC"/>
      <sheetName val="Assumption_Sheet"/>
      <sheetName val="RC_list"/>
      <sheetName val="E330_Lakeside Fairways"/>
    </sheetNames>
    <sheetDataSet>
      <sheetData sheetId="0" refreshError="1"/>
      <sheetData sheetId="1" refreshError="1"/>
      <sheetData sheetId="2" refreshError="1"/>
      <sheetData sheetId="3" refreshError="1">
        <row r="7">
          <cell r="B7" t="str">
            <v>Jan</v>
          </cell>
        </row>
        <row r="8">
          <cell r="B8" t="str">
            <v>Feb</v>
          </cell>
        </row>
        <row r="9">
          <cell r="B9" t="str">
            <v>Mar</v>
          </cell>
        </row>
        <row r="10">
          <cell r="B10" t="str">
            <v>Apr</v>
          </cell>
        </row>
        <row r="11">
          <cell r="B11" t="str">
            <v>May</v>
          </cell>
        </row>
        <row r="12">
          <cell r="B12" t="str">
            <v>Jun</v>
          </cell>
        </row>
        <row r="13">
          <cell r="B13" t="str">
            <v>Jul</v>
          </cell>
        </row>
        <row r="14">
          <cell r="B14" t="str">
            <v>Aug</v>
          </cell>
        </row>
        <row r="15">
          <cell r="B15" t="str">
            <v>Sep</v>
          </cell>
        </row>
        <row r="16">
          <cell r="B16" t="str">
            <v>Oct</v>
          </cell>
        </row>
        <row r="17">
          <cell r="B17" t="str">
            <v>Nov</v>
          </cell>
        </row>
        <row r="18">
          <cell r="B18" t="str">
            <v>Dec</v>
          </cell>
        </row>
        <row r="22">
          <cell r="B22">
            <v>2007</v>
          </cell>
        </row>
        <row r="23">
          <cell r="B23">
            <v>2008</v>
          </cell>
        </row>
        <row r="24">
          <cell r="B24">
            <v>2009</v>
          </cell>
        </row>
        <row r="25">
          <cell r="B25">
            <v>2010</v>
          </cell>
        </row>
        <row r="26">
          <cell r="B26">
            <v>2011</v>
          </cell>
        </row>
        <row r="27">
          <cell r="B27">
            <v>2012</v>
          </cell>
        </row>
      </sheetData>
      <sheetData sheetId="4" refreshError="1"/>
      <sheetData sheetId="5"/>
      <sheetData sheetId="6"/>
      <sheetData sheetId="7"/>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comp"/>
      <sheetName val="cashflowcomp (2)"/>
      <sheetName val="working papers"/>
      <sheetName val="Interim --&gt; Top"/>
    </sheetNames>
    <sheetDataSet>
      <sheetData sheetId="0">
        <row r="3">
          <cell r="D3" t="str">
            <v>GAS DISTRICT COOLING (PJ) SDN. BHD.</v>
          </cell>
        </row>
        <row r="4">
          <cell r="D4" t="str">
            <v>( Incorporated in Malaysia)</v>
          </cell>
        </row>
        <row r="7">
          <cell r="D7" t="str">
            <v xml:space="preserve"> CASH FLOW STATEMENT </v>
          </cell>
        </row>
        <row r="8">
          <cell r="D8" t="str">
            <v>FOR THE YEAR ENDED 31 MARCH , 2001</v>
          </cell>
        </row>
        <row r="10">
          <cell r="I10" t="str">
            <v>2001</v>
          </cell>
          <cell r="J10" t="str">
            <v>2000</v>
          </cell>
        </row>
        <row r="11">
          <cell r="D11" t="str">
            <v>CASH FLOWS FROM OPERATING ACTIVITIES</v>
          </cell>
          <cell r="I11" t="str">
            <v>RM</v>
          </cell>
          <cell r="J11" t="str">
            <v>RM</v>
          </cell>
        </row>
        <row r="13">
          <cell r="D13" t="str">
            <v>Cash receipts from customers</v>
          </cell>
          <cell r="I13">
            <v>3697160.66</v>
          </cell>
          <cell r="J13">
            <v>716427</v>
          </cell>
        </row>
        <row r="14">
          <cell r="D14" t="str">
            <v>Cash paid to suppliers and employees</v>
          </cell>
          <cell r="I14">
            <v>-21667502.68</v>
          </cell>
          <cell r="J14">
            <v>-5367923</v>
          </cell>
        </row>
        <row r="15">
          <cell r="I15">
            <v>-17970342.02</v>
          </cell>
          <cell r="J15">
            <v>-4651496</v>
          </cell>
        </row>
        <row r="16">
          <cell r="D16" t="str">
            <v>Interest Income from fund investments  (in respect</v>
          </cell>
          <cell r="J16" t="str">
            <v>-</v>
          </cell>
        </row>
        <row r="17">
          <cell r="D17" t="str">
            <v>of operating activities only)</v>
          </cell>
        </row>
        <row r="18">
          <cell r="D18" t="str">
            <v>Interest Expenses(in respect of operating activities only)</v>
          </cell>
        </row>
        <row r="19">
          <cell r="D19" t="str">
            <v>Taxation paid</v>
          </cell>
          <cell r="J19">
            <v>-28700</v>
          </cell>
        </row>
        <row r="21">
          <cell r="D21" t="str">
            <v>Net cash generated from operating activities</v>
          </cell>
          <cell r="I21">
            <v>-17970342.02</v>
          </cell>
          <cell r="J21">
            <v>-4680196</v>
          </cell>
        </row>
        <row r="23">
          <cell r="D23" t="str">
            <v>CASH FLOWS FROM INVESTING ACTIVITIES</v>
          </cell>
        </row>
        <row r="25">
          <cell r="D25" t="str">
            <v>Investment in subsidiary/ies</v>
          </cell>
        </row>
        <row r="26">
          <cell r="D26" t="str">
            <v>Proceeds from partial disposal of investment in subsiadiary/ies</v>
          </cell>
        </row>
        <row r="27">
          <cell r="D27" t="str">
            <v>Interest Income from fund investments</v>
          </cell>
          <cell r="I27">
            <v>10269.969999999999</v>
          </cell>
        </row>
        <row r="28">
          <cell r="D28" t="str">
            <v>Purchase of property, plant and equipment</v>
          </cell>
          <cell r="I28">
            <v>-8539614.5199999996</v>
          </cell>
          <cell r="J28">
            <v>-38429521</v>
          </cell>
        </row>
        <row r="29">
          <cell r="D29" t="str">
            <v>Proceeds from sale of property, plant and equipment</v>
          </cell>
          <cell r="J29" t="str">
            <v>-</v>
          </cell>
        </row>
        <row r="30">
          <cell r="D30" t="str">
            <v>Redemption of loan stocks</v>
          </cell>
          <cell r="J30" t="str">
            <v>-</v>
          </cell>
        </row>
        <row r="31">
          <cell r="D31" t="str">
            <v>Dividends received</v>
          </cell>
          <cell r="J31" t="str">
            <v>-</v>
          </cell>
        </row>
        <row r="32">
          <cell r="D32" t="str">
            <v>Long Term receivables</v>
          </cell>
          <cell r="J32" t="str">
            <v>-</v>
          </cell>
        </row>
        <row r="33">
          <cell r="D33" t="str">
            <v>Investment in Associates</v>
          </cell>
          <cell r="J33" t="str">
            <v>-</v>
          </cell>
        </row>
        <row r="34">
          <cell r="D34" t="str">
            <v>Purchase of other investments</v>
          </cell>
          <cell r="J34" t="str">
            <v>-</v>
          </cell>
        </row>
        <row r="35">
          <cell r="D35" t="str">
            <v>Exp c/f</v>
          </cell>
          <cell r="J35">
            <v>-2961</v>
          </cell>
        </row>
        <row r="37">
          <cell r="D37" t="str">
            <v>Net cash used in investing activities</v>
          </cell>
          <cell r="I37">
            <v>-8529344.5499999989</v>
          </cell>
          <cell r="J37">
            <v>-38432482</v>
          </cell>
        </row>
        <row r="40">
          <cell r="D40" t="str">
            <v>CASH FLOWS FROM FINANCING ACTIVITIES</v>
          </cell>
        </row>
        <row r="42">
          <cell r="D42" t="str">
            <v>Drawdown of Murabahah Note Issuance facilities and</v>
          </cell>
        </row>
        <row r="43">
          <cell r="D43" t="str">
            <v>Al Bai'bithaman Ajil long term facility</v>
          </cell>
        </row>
        <row r="44">
          <cell r="D44" t="str">
            <v xml:space="preserve">Repayment of Murabahah Note Issuance facilities and </v>
          </cell>
        </row>
        <row r="45">
          <cell r="D45" t="str">
            <v>Redeemable Islamic Debt Securities</v>
          </cell>
        </row>
        <row r="46">
          <cell r="D46" t="str">
            <v>Repayment of term loans</v>
          </cell>
        </row>
        <row r="47">
          <cell r="D47" t="str">
            <v>Interest expenses paid</v>
          </cell>
        </row>
        <row r="48">
          <cell r="D48" t="str">
            <v>Drawdown of term loans</v>
          </cell>
        </row>
        <row r="49">
          <cell r="D49" t="str">
            <v>Payment of finance lease /hire purchase liabilities</v>
          </cell>
        </row>
        <row r="50">
          <cell r="D50" t="str">
            <v>Interco Loan Drawdown</v>
          </cell>
          <cell r="I50">
            <v>28740000</v>
          </cell>
          <cell r="J50">
            <v>126262800</v>
          </cell>
        </row>
        <row r="51">
          <cell r="D51" t="str">
            <v>Interco Interest Expense</v>
          </cell>
          <cell r="J51">
            <v>-83231800</v>
          </cell>
        </row>
        <row r="53">
          <cell r="D53" t="str">
            <v>Net cash (used in)/generated from financing activities</v>
          </cell>
          <cell r="I53">
            <v>28740000</v>
          </cell>
          <cell r="J53">
            <v>43031000</v>
          </cell>
        </row>
        <row r="55">
          <cell r="D55" t="str">
            <v>NET INCREASE/(DECREASE) IN CASH AND CASH EQUIVALENTS</v>
          </cell>
          <cell r="I55">
            <v>2240313.4300000034</v>
          </cell>
          <cell r="J55">
            <v>-81678</v>
          </cell>
        </row>
        <row r="56">
          <cell r="D56" t="str">
            <v>CASH AND CASH EQUIVALENTS AT BEGINNING OF THE YEAR</v>
          </cell>
          <cell r="I56">
            <v>87335</v>
          </cell>
          <cell r="J56">
            <v>169013</v>
          </cell>
        </row>
        <row r="57">
          <cell r="I57">
            <v>2327648.4300000034</v>
          </cell>
          <cell r="J57">
            <v>87335</v>
          </cell>
        </row>
        <row r="59">
          <cell r="D59" t="str">
            <v>CASH AND CASH EQUIVALENTS AT END OF THE YEAR</v>
          </cell>
          <cell r="I59">
            <v>2327648.4300000034</v>
          </cell>
          <cell r="J59">
            <v>87335</v>
          </cell>
        </row>
        <row r="62">
          <cell r="D62" t="str">
            <v>CASH AND CASH EQUIVALENTS AT END OF THE YEAR</v>
          </cell>
        </row>
        <row r="64">
          <cell r="D64" t="str">
            <v>Cash and bank balances</v>
          </cell>
          <cell r="I64">
            <v>53648</v>
          </cell>
          <cell r="J64">
            <v>87335</v>
          </cell>
        </row>
        <row r="65">
          <cell r="D65" t="str">
            <v>Deposits</v>
          </cell>
          <cell r="I65">
            <v>2274000</v>
          </cell>
        </row>
        <row r="66">
          <cell r="D66" t="str">
            <v>Bank overdrafts</v>
          </cell>
        </row>
        <row r="67">
          <cell r="I67">
            <v>2327648</v>
          </cell>
          <cell r="J67">
            <v>87335</v>
          </cell>
        </row>
      </sheetData>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CRITERIA2"/>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LIST"/>
      <sheetName val="TOC"/>
      <sheetName val="BALANCE SHEET"/>
      <sheetName val="Receivables"/>
      <sheetName val="Invty &amp; Real Estate for Sale"/>
      <sheetName val="Due (to) From Related Parties"/>
      <sheetName val="Other Current Assets"/>
      <sheetName val="Investments"/>
      <sheetName val="PPE"/>
      <sheetName val="Investment Properties"/>
      <sheetName val="Other Noncurrent Assets"/>
      <sheetName val="Accrued Expense &amp; Other CL"/>
      <sheetName val="Movements"/>
      <sheetName val="SALES BY STATUS"/>
      <sheetName val="List"/>
      <sheetName val="RC_LIST"/>
      <sheetName val="BALANCE_SHEET"/>
      <sheetName val="Invty_&amp;_Real_Estate_for_Sale"/>
      <sheetName val="Due_(to)_From_Related_Parties"/>
      <sheetName val="Other_Current_Assets"/>
      <sheetName val="Investment_Properties"/>
      <sheetName val="Other_Noncurrent_Assets"/>
      <sheetName val="Accrued_Expense_&amp;_Other_CL"/>
      <sheetName val="SALES_BY_STATUS"/>
      <sheetName val="E1"/>
      <sheetName val="O1"/>
    </sheetNames>
    <sheetDataSet>
      <sheetData sheetId="0" refreshError="1">
        <row r="7">
          <cell r="E7">
            <v>0</v>
          </cell>
        </row>
        <row r="8">
          <cell r="E8" t="str">
            <v>Landco Pacific Corporation</v>
          </cell>
        </row>
        <row r="9">
          <cell r="E9" t="str">
            <v>Landco Pacific Corporation</v>
          </cell>
        </row>
        <row r="10">
          <cell r="E10" t="str">
            <v>Fuego Land Corporation</v>
          </cell>
        </row>
        <row r="11">
          <cell r="E11" t="str">
            <v>Fuego Land Corporation</v>
          </cell>
        </row>
        <row r="12">
          <cell r="E12" t="str">
            <v>Landco Pacific Corporation</v>
          </cell>
        </row>
        <row r="13">
          <cell r="E13" t="str">
            <v>Fuego Development Corporation</v>
          </cell>
        </row>
        <row r="14">
          <cell r="E14" t="str">
            <v>Landco Pacific Corporation</v>
          </cell>
        </row>
        <row r="15">
          <cell r="E15" t="str">
            <v>Leisure Farms Tagaytay, Inc.</v>
          </cell>
        </row>
        <row r="16">
          <cell r="E16" t="str">
            <v>Landco Leisure Development, Inc.</v>
          </cell>
        </row>
        <row r="17">
          <cell r="E17" t="str">
            <v>Landco Pacific Corporation</v>
          </cell>
        </row>
        <row r="18">
          <cell r="E18" t="str">
            <v>Landco Pacific Corporation</v>
          </cell>
        </row>
        <row r="19">
          <cell r="E19" t="str">
            <v>Fuego Hotels &amp; Property Mgmt. Inc.</v>
          </cell>
        </row>
        <row r="20">
          <cell r="E20" t="str">
            <v>Landco Pacific Corporation</v>
          </cell>
        </row>
        <row r="21">
          <cell r="E21" t="str">
            <v>Landco Pacific Corporation</v>
          </cell>
        </row>
        <row r="22">
          <cell r="E22" t="str">
            <v>Landco Pacific Corporation</v>
          </cell>
        </row>
        <row r="23">
          <cell r="E23" t="str">
            <v>Landco Pacific Corporation</v>
          </cell>
        </row>
        <row r="24">
          <cell r="E24" t="str">
            <v>Landco Pacific Corporation</v>
          </cell>
        </row>
        <row r="25">
          <cell r="E25" t="str">
            <v>Landco Pacific Corporation</v>
          </cell>
        </row>
        <row r="26">
          <cell r="E26" t="str">
            <v>Landco Pacific Corporation</v>
          </cell>
        </row>
        <row r="27">
          <cell r="E27" t="str">
            <v>Landco Pacific Corporation</v>
          </cell>
        </row>
        <row r="28">
          <cell r="E28" t="str">
            <v>Landco Pacific Corporation</v>
          </cell>
        </row>
        <row r="29">
          <cell r="E29" t="str">
            <v>Landco Pacific Corporation</v>
          </cell>
        </row>
        <row r="30">
          <cell r="E30" t="str">
            <v>Waterwood Land Incorporated</v>
          </cell>
        </row>
        <row r="31">
          <cell r="E31" t="str">
            <v>Landco Bulacan Properties Inc.</v>
          </cell>
        </row>
        <row r="32">
          <cell r="E32" t="str">
            <v>Landco Pacific Corporation</v>
          </cell>
        </row>
        <row r="33">
          <cell r="E33" t="str">
            <v>Landco Pacific Corporation</v>
          </cell>
        </row>
        <row r="34">
          <cell r="E34" t="str">
            <v>Landco Urdaneta Properties, Inc.</v>
          </cell>
        </row>
        <row r="35">
          <cell r="E35" t="str">
            <v>Landco NE Resources Ventures, Inc.</v>
          </cell>
        </row>
        <row r="36">
          <cell r="E36" t="str">
            <v>Nueva Ecija Land Co., Inc.</v>
          </cell>
        </row>
        <row r="37">
          <cell r="E37" t="str">
            <v>Nueva Ecija Land Co., Inc.</v>
          </cell>
        </row>
        <row r="38">
          <cell r="E38" t="str">
            <v>Landco Pacific Corporation</v>
          </cell>
        </row>
        <row r="39">
          <cell r="E39" t="str">
            <v>First Pacific Cebu Land Co., Inc.</v>
          </cell>
        </row>
        <row r="40">
          <cell r="E40" t="str">
            <v>Landco Pacific Corporation</v>
          </cell>
        </row>
        <row r="41">
          <cell r="E41" t="str">
            <v>Lucena Land Corporation</v>
          </cell>
        </row>
        <row r="42">
          <cell r="E42" t="str">
            <v>Landco Pacific Corporation</v>
          </cell>
        </row>
        <row r="43">
          <cell r="E43" t="str">
            <v>Landco Pacific Corporation</v>
          </cell>
        </row>
        <row r="44">
          <cell r="E44" t="str">
            <v>Landco Pacific Corporation</v>
          </cell>
        </row>
        <row r="45">
          <cell r="E45" t="str">
            <v>Landco Pacific Centers, Inc.</v>
          </cell>
        </row>
        <row r="46">
          <cell r="E46" t="str">
            <v>NE Pacific Shopping Centers Corp.</v>
          </cell>
        </row>
        <row r="47">
          <cell r="E47" t="str">
            <v>Pacific Mall Corporation</v>
          </cell>
        </row>
        <row r="48">
          <cell r="E48" t="str">
            <v>Pacific Mall Corporation</v>
          </cell>
        </row>
        <row r="49">
          <cell r="E49" t="str">
            <v>Landco Pacific Corporation</v>
          </cell>
        </row>
        <row r="50">
          <cell r="E50" t="str">
            <v>Landco Corporate Center, Inc.</v>
          </cell>
        </row>
        <row r="51">
          <cell r="E51" t="str">
            <v>FL Memorial Parks, Inc.</v>
          </cell>
        </row>
        <row r="52">
          <cell r="E52" t="str">
            <v>Forest Lake Development, Inc.</v>
          </cell>
        </row>
        <row r="53">
          <cell r="E53" t="str">
            <v>Forest Lake Development, Inc.</v>
          </cell>
        </row>
        <row r="54">
          <cell r="E54" t="str">
            <v>Forest Lake Development, Inc.</v>
          </cell>
        </row>
        <row r="55">
          <cell r="E55" t="str">
            <v>Forest Lake San Pedro, Inc.</v>
          </cell>
        </row>
        <row r="56">
          <cell r="E56" t="str">
            <v>FL Memorial Parks, Inc.</v>
          </cell>
        </row>
        <row r="57">
          <cell r="E57" t="str">
            <v>FL Memorial Parks, Inc.</v>
          </cell>
        </row>
        <row r="58">
          <cell r="E58" t="str">
            <v>Forest Lake Manila South, Inc.</v>
          </cell>
        </row>
        <row r="59">
          <cell r="E59" t="str">
            <v>Forest Lake General Santos, Inc.</v>
          </cell>
        </row>
        <row r="60">
          <cell r="E60" t="str">
            <v>Zambopark Ventures,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E7">
            <v>0</v>
          </cell>
        </row>
      </sheetData>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database"/>
      <sheetName val="RC info sheet"/>
      <sheetName val="ToC"/>
      <sheetName val="Proj Specs"/>
      <sheetName val="Pricing"/>
      <sheetName val="Sales Velocity"/>
      <sheetName val="Terms"/>
      <sheetName val="DB.Cash (Def) Open Lots"/>
      <sheetName val="DB.Cash (Def) H&amp;L"/>
      <sheetName val="DB.Install (2) Open Lots"/>
      <sheetName val="Sales Dist (PhP)"/>
      <sheetName val="DB.Mktg (Open Lots)"/>
      <sheetName val="DB.Mktg (H&amp;L)"/>
      <sheetName val="Sales Dist (Units)"/>
      <sheetName val="TCP"/>
      <sheetName val="Cash"/>
      <sheetName val="Cash(Deferred)"/>
      <sheetName val="Installments"/>
      <sheetName val="VAT (Install)"/>
      <sheetName val="VAT (Cash)"/>
      <sheetName val="VAT (Deferred)"/>
      <sheetName val="Install (1)"/>
      <sheetName val="Install (2)"/>
      <sheetName val="Marketing"/>
      <sheetName val="Install (3)"/>
      <sheetName val="Fin Summary"/>
      <sheetName val="DB.Install (1) Open Lots"/>
      <sheetName val="DB.Cash (Spot) H&amp;L"/>
      <sheetName val="DB.Cash (Spot) Open Lots"/>
      <sheetName val="DB.Install (3) Open Lots"/>
      <sheetName val="DB.Install (1) H&amp;L"/>
      <sheetName val="DB.Install (2) H&amp;L"/>
      <sheetName val="DB.Install (3) H&amp;L"/>
      <sheetName val="SALES BY STATUS"/>
      <sheetName val="SALES PER MONTH (2008)"/>
      <sheetName val="dbase"/>
      <sheetName val="RC_database"/>
      <sheetName val="RC_info_sheet"/>
      <sheetName val="Proj_Specs"/>
      <sheetName val="Sales_Velocity"/>
      <sheetName val="DB_Cash_(Def)_Open_Lots"/>
      <sheetName val="DB_Cash_(Def)_H&amp;L"/>
      <sheetName val="DB_Install_(2)_Open_Lots"/>
      <sheetName val="Sales_Dist_(PhP)"/>
      <sheetName val="DB_Mktg_(Open_Lots)"/>
      <sheetName val="DB_Mktg_(H&amp;L)"/>
      <sheetName val="Sales_Dist_(Units)"/>
      <sheetName val="VAT_(Install)"/>
      <sheetName val="VAT_(Cash)"/>
      <sheetName val="VAT_(Deferred)"/>
      <sheetName val="Install_(1)"/>
      <sheetName val="Install_(2)"/>
      <sheetName val="Install_(3)"/>
      <sheetName val="Fin_Summary"/>
      <sheetName val="DB_Install_(1)_Open_Lots"/>
      <sheetName val="DB_Cash_(Spot)_H&amp;L"/>
      <sheetName val="DB_Cash_(Spot)_Open_Lots"/>
      <sheetName val="DB_Install_(3)_Open_Lots"/>
      <sheetName val="DB_Install_(1)_H&amp;L"/>
      <sheetName val="DB_Install_(2)_H&amp;L"/>
      <sheetName val="DB_Install_(3)_H&amp;L"/>
      <sheetName val="SALES_BY_STATUS"/>
      <sheetName val="SALES_PER_MONTH_(2008)"/>
      <sheetName val="E330_Lakeside Fairways"/>
    </sheetNames>
    <sheetDataSet>
      <sheetData sheetId="0" refreshError="1">
        <row r="7">
          <cell r="B7">
            <v>0</v>
          </cell>
        </row>
        <row r="8">
          <cell r="B8" t="str">
            <v>Board of Directors</v>
          </cell>
        </row>
        <row r="9">
          <cell r="B9" t="str">
            <v>OCEO</v>
          </cell>
        </row>
        <row r="10">
          <cell r="B10" t="str">
            <v>HROD</v>
          </cell>
        </row>
        <row r="11">
          <cell r="B11" t="str">
            <v>OCOO</v>
          </cell>
        </row>
        <row r="12">
          <cell r="B12" t="str">
            <v>Corporate Business Devt</v>
          </cell>
        </row>
        <row r="13">
          <cell r="B13" t="str">
            <v>Landco Homes</v>
          </cell>
        </row>
        <row r="14">
          <cell r="B14" t="str">
            <v>Property Management/Operations</v>
          </cell>
        </row>
        <row r="15">
          <cell r="B15" t="str">
            <v>Corporate Technical</v>
          </cell>
        </row>
        <row r="16">
          <cell r="B16" t="str">
            <v>OCFO</v>
          </cell>
        </row>
        <row r="17">
          <cell r="B17" t="str">
            <v>Treasury</v>
          </cell>
        </row>
        <row r="18">
          <cell r="B18" t="str">
            <v>Corporate Finance</v>
          </cell>
        </row>
        <row r="19">
          <cell r="B19" t="str">
            <v>General Accounting</v>
          </cell>
        </row>
        <row r="20">
          <cell r="B20" t="str">
            <v>Systems &amp; Process</v>
          </cell>
        </row>
        <row r="21">
          <cell r="B21" t="str">
            <v>Corporate IT</v>
          </cell>
        </row>
        <row r="22">
          <cell r="B22" t="str">
            <v>Tax Planning &amp; Compliance</v>
          </cell>
        </row>
        <row r="23">
          <cell r="B23" t="str">
            <v>Purchasing &amp; Admin</v>
          </cell>
        </row>
        <row r="24">
          <cell r="B24" t="str">
            <v>Sales Administration</v>
          </cell>
        </row>
        <row r="25">
          <cell r="B25" t="str">
            <v>OCMO</v>
          </cell>
        </row>
        <row r="26">
          <cell r="B26" t="str">
            <v>Corporate Communications</v>
          </cell>
        </row>
        <row r="27">
          <cell r="B27" t="str">
            <v>Marketing Services</v>
          </cell>
        </row>
        <row r="28">
          <cell r="B28" t="str">
            <v>Sales In-house</v>
          </cell>
        </row>
        <row r="29">
          <cell r="B29" t="str">
            <v>Sales Elite</v>
          </cell>
        </row>
        <row r="30">
          <cell r="B30" t="str">
            <v>Sales Allied</v>
          </cell>
        </row>
        <row r="31">
          <cell r="B31" t="str">
            <v>Sales International</v>
          </cell>
        </row>
        <row r="32">
          <cell r="B32" t="str">
            <v>Residential Resorts (Common)</v>
          </cell>
        </row>
        <row r="38">
          <cell r="B38" t="str">
            <v>Punta Fuego</v>
          </cell>
        </row>
        <row r="43">
          <cell r="B43" t="str">
            <v>Amara</v>
          </cell>
        </row>
        <row r="48">
          <cell r="B48" t="str">
            <v>Terrazas (Common)</v>
          </cell>
        </row>
        <row r="53">
          <cell r="B53" t="str">
            <v>Terrazas 1a (Peace)</v>
          </cell>
        </row>
        <row r="58">
          <cell r="B58" t="str">
            <v>Terrazas 2 (MB)</v>
          </cell>
        </row>
        <row r="63">
          <cell r="B63" t="str">
            <v>Terrazas 1b (Lhuillier)</v>
          </cell>
        </row>
        <row r="68">
          <cell r="B68" t="str">
            <v>Terrazas 3 (Angara/SR)</v>
          </cell>
        </row>
        <row r="73">
          <cell r="B73" t="str">
            <v>Terrazas 1c (Angara/SR/Lhuillier)</v>
          </cell>
        </row>
        <row r="78">
          <cell r="B78" t="str">
            <v>Playa Residential</v>
          </cell>
        </row>
        <row r="83">
          <cell r="B83" t="str">
            <v>Playa Commercial</v>
          </cell>
        </row>
        <row r="88">
          <cell r="B88" t="str">
            <v>PF Shares</v>
          </cell>
        </row>
        <row r="93">
          <cell r="B93" t="str">
            <v>Leisure Farms</v>
          </cell>
        </row>
        <row r="98">
          <cell r="B98" t="str">
            <v>Ponderosa (Common)</v>
          </cell>
        </row>
        <row r="103">
          <cell r="B103" t="str">
            <v>Ponderosa 1</v>
          </cell>
        </row>
        <row r="108">
          <cell r="B108" t="str">
            <v>Ponderosa 2</v>
          </cell>
        </row>
        <row r="113">
          <cell r="B113" t="str">
            <v>Ponderosa Heights</v>
          </cell>
        </row>
        <row r="118">
          <cell r="B118" t="str">
            <v>Fuego Hotels</v>
          </cell>
        </row>
        <row r="119">
          <cell r="B119" t="str">
            <v>FHP Common</v>
          </cell>
        </row>
        <row r="126">
          <cell r="B126" t="str">
            <v>Waterwood (Common)</v>
          </cell>
        </row>
        <row r="132">
          <cell r="B132" t="str">
            <v>Waterwood 1</v>
          </cell>
        </row>
        <row r="138">
          <cell r="B138" t="str">
            <v>Waterwood 2a</v>
          </cell>
        </row>
        <row r="144">
          <cell r="B144" t="str">
            <v>Waterwood 2b</v>
          </cell>
        </row>
        <row r="150">
          <cell r="B150" t="str">
            <v>Waterwood 2c</v>
          </cell>
        </row>
        <row r="156">
          <cell r="B156" t="str">
            <v>Waterwood 1 LO</v>
          </cell>
        </row>
        <row r="157">
          <cell r="B157" t="str">
            <v>Waterwood 2a LO</v>
          </cell>
        </row>
        <row r="158">
          <cell r="B158" t="str">
            <v>Waterwood 2b LO</v>
          </cell>
        </row>
        <row r="159">
          <cell r="B159" t="str">
            <v>Woodside Gdn</v>
          </cell>
        </row>
        <row r="165">
          <cell r="B165" t="str">
            <v>Woodside Park</v>
          </cell>
        </row>
        <row r="171">
          <cell r="B171" t="str">
            <v>Lakewood (Common)</v>
          </cell>
        </row>
        <row r="177">
          <cell r="B177" t="str">
            <v>Lakewood 1</v>
          </cell>
        </row>
        <row r="183">
          <cell r="B183" t="str">
            <v>Lakewood Exp</v>
          </cell>
        </row>
        <row r="189">
          <cell r="B189" t="str">
            <v>Pacific Heights</v>
          </cell>
        </row>
        <row r="195">
          <cell r="B195" t="str">
            <v>Ridgewood</v>
          </cell>
        </row>
        <row r="202">
          <cell r="B202" t="str">
            <v>FH South MM  (Common)</v>
          </cell>
        </row>
        <row r="208">
          <cell r="B208" t="str">
            <v>Stonecrest</v>
          </cell>
        </row>
        <row r="213">
          <cell r="B213" t="str">
            <v>MonteLago</v>
          </cell>
        </row>
        <row r="220">
          <cell r="B220" t="str">
            <v>Escudero</v>
          </cell>
        </row>
        <row r="225">
          <cell r="B225" t="str">
            <v>NEQC</v>
          </cell>
        </row>
        <row r="231">
          <cell r="B231" t="str">
            <v>Mall Management (LPCI Common)</v>
          </cell>
        </row>
        <row r="239">
          <cell r="B239" t="str">
            <v>NE Pacific</v>
          </cell>
        </row>
        <row r="246">
          <cell r="B246" t="str">
            <v>PM Lucena</v>
          </cell>
        </row>
        <row r="253">
          <cell r="B253" t="str">
            <v>PM Legazpi</v>
          </cell>
        </row>
        <row r="260">
          <cell r="B260" t="str">
            <v>CBD Legazpi</v>
          </cell>
        </row>
        <row r="265">
          <cell r="B265" t="str">
            <v>LCC Davao</v>
          </cell>
        </row>
        <row r="268">
          <cell r="B268" t="str">
            <v>MP Management (Common)</v>
          </cell>
        </row>
        <row r="277">
          <cell r="B277" t="str">
            <v>FL Iloilo</v>
          </cell>
        </row>
        <row r="284">
          <cell r="B284" t="str">
            <v xml:space="preserve">FL Zambo </v>
          </cell>
        </row>
        <row r="291">
          <cell r="B291" t="str">
            <v>FL Davao</v>
          </cell>
        </row>
        <row r="301">
          <cell r="B301" t="str">
            <v>FL La Union</v>
          </cell>
        </row>
        <row r="308">
          <cell r="B308" t="str">
            <v>FL CDO</v>
          </cell>
        </row>
        <row r="315">
          <cell r="B315" t="str">
            <v>FL Binan</v>
          </cell>
        </row>
        <row r="322">
          <cell r="B322" t="str">
            <v>FL GenSan</v>
          </cell>
        </row>
        <row r="329">
          <cell r="B329" t="str">
            <v>FL East Zambo</v>
          </cell>
        </row>
        <row r="336">
          <cell r="B336" t="str">
            <v>Cebu</v>
          </cell>
        </row>
        <row r="342">
          <cell r="B342" t="str">
            <v>FH Condo</v>
          </cell>
        </row>
        <row r="348">
          <cell r="B348" t="str">
            <v>Leisure Tourism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7">
          <cell r="B7">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ACCT2"/>
      <sheetName val="RCLIST1"/>
      <sheetName val="P&amp;L"/>
      <sheetName val="RC LIST"/>
      <sheetName val="RC_LIST"/>
      <sheetName val="RC database"/>
    </sheetNames>
    <sheetDataSet>
      <sheetData sheetId="0" refreshError="1"/>
      <sheetData sheetId="1" refreshError="1"/>
      <sheetData sheetId="2" refreshError="1">
        <row r="7">
          <cell r="B7">
            <v>0</v>
          </cell>
        </row>
        <row r="8">
          <cell r="B8" t="str">
            <v>Office of the Chief Marketing Officer (OCMO)</v>
          </cell>
        </row>
        <row r="9">
          <cell r="B9" t="str">
            <v>Peninsula de Punta Fuego</v>
          </cell>
        </row>
        <row r="10">
          <cell r="B10" t="str">
            <v>Amara en Terrazas - Case del Mar</v>
          </cell>
        </row>
        <row r="11">
          <cell r="B11" t="str">
            <v>Amara en Terrazas - Case de Amor</v>
          </cell>
        </row>
        <row r="12">
          <cell r="B12" t="str">
            <v>Terrazas de Punta Fuego Phase 1 (Peace)</v>
          </cell>
        </row>
        <row r="13">
          <cell r="B13" t="str">
            <v>Terrazas de Punta Fuego Phase 1 (Tamesis)</v>
          </cell>
        </row>
        <row r="14">
          <cell r="B14" t="str">
            <v>Terrazas de Punta Fuego Phase 2 (Munting Buhangin)</v>
          </cell>
        </row>
        <row r="15">
          <cell r="B15" t="str">
            <v>Terrazas de Punta Fuego Phase 2 (GMA)</v>
          </cell>
        </row>
        <row r="16">
          <cell r="B16" t="str">
            <v>Terrazas de Punta Fuego Phase 1B (The Peak)</v>
          </cell>
        </row>
        <row r="17">
          <cell r="B17" t="str">
            <v>Terrazas de Punta Fuego Phase 3 (The Ridge)</v>
          </cell>
        </row>
        <row r="18">
          <cell r="B18" t="str">
            <v>Playa Calatagan Residential 1</v>
          </cell>
        </row>
        <row r="19">
          <cell r="B19" t="str">
            <v>Playa Calatagan Residential 2a</v>
          </cell>
        </row>
        <row r="20">
          <cell r="B20" t="str">
            <v>Playa Calatagan Residential 2b</v>
          </cell>
        </row>
        <row r="21">
          <cell r="B21" t="str">
            <v>Playa Calatagan Residential 2c</v>
          </cell>
        </row>
        <row r="22">
          <cell r="B22" t="str">
            <v>Playa Calatagan Residential 3</v>
          </cell>
        </row>
        <row r="23">
          <cell r="B23" t="str">
            <v>Playa Calatagan Residential 4</v>
          </cell>
        </row>
        <row r="24">
          <cell r="B24" t="str">
            <v>Playa Calatagan Commercial (Sale)</v>
          </cell>
        </row>
        <row r="25">
          <cell r="B25" t="str">
            <v>Playa Calatagan Commercial (Lease)</v>
          </cell>
        </row>
        <row r="26">
          <cell r="B26" t="str">
            <v>Punta Fuego Shares (Sale)</v>
          </cell>
        </row>
        <row r="27">
          <cell r="B27" t="str">
            <v>Punta Fuego Shares (Assignment Fee)</v>
          </cell>
        </row>
        <row r="28">
          <cell r="B28" t="str">
            <v>Leisure Farms 1 &amp; 2</v>
          </cell>
        </row>
        <row r="29">
          <cell r="B29" t="str">
            <v>Leisure Farms 3</v>
          </cell>
        </row>
        <row r="30">
          <cell r="B30" t="str">
            <v>LFTI</v>
          </cell>
        </row>
        <row r="31">
          <cell r="B31" t="str">
            <v>Ponderosa 1</v>
          </cell>
        </row>
        <row r="32">
          <cell r="B32" t="str">
            <v>Ponderosa 2</v>
          </cell>
        </row>
        <row r="33">
          <cell r="B33" t="str">
            <v>Ponderosa 3A</v>
          </cell>
        </row>
        <row r="34">
          <cell r="B34" t="str">
            <v>Ponderosa 3B</v>
          </cell>
        </row>
        <row r="35">
          <cell r="B35" t="str">
            <v>Hacienda Escudero Residential 1A</v>
          </cell>
        </row>
        <row r="36">
          <cell r="B36" t="str">
            <v>Hacienda Escudero Residential 1B</v>
          </cell>
        </row>
        <row r="37">
          <cell r="B37" t="str">
            <v>Playa Laiya Residential</v>
          </cell>
        </row>
        <row r="38">
          <cell r="B38" t="str">
            <v>Fuego Hotels</v>
          </cell>
        </row>
        <row r="39">
          <cell r="B39" t="str">
            <v>Playa Calatagan Beach Resort</v>
          </cell>
        </row>
        <row r="40">
          <cell r="B40" t="str">
            <v>Playa Calatagan Hotel</v>
          </cell>
        </row>
        <row r="41">
          <cell r="B41" t="str">
            <v>Hacienda Escudero WaterPark</v>
          </cell>
        </row>
        <row r="42">
          <cell r="B42" t="str">
            <v>Hacienda Escudero Agritainment</v>
          </cell>
        </row>
        <row r="43">
          <cell r="B43" t="str">
            <v>Hacienda Escudero Hotel</v>
          </cell>
        </row>
        <row r="44">
          <cell r="B44" t="str">
            <v>Playa Laiya Beach Resort</v>
          </cell>
        </row>
        <row r="45">
          <cell r="B45" t="str">
            <v>Playa Laiya Hotel</v>
          </cell>
        </row>
        <row r="46">
          <cell r="B46" t="str">
            <v>Hometown Communities (Common)</v>
          </cell>
        </row>
        <row r="47">
          <cell r="B47" t="str">
            <v>MonteLago</v>
          </cell>
        </row>
        <row r="48">
          <cell r="B48" t="str">
            <v>Waterwood</v>
          </cell>
        </row>
        <row r="49">
          <cell r="B49" t="str">
            <v>Waterwood -  Landowner WLI</v>
          </cell>
        </row>
        <row r="50">
          <cell r="B50" t="str">
            <v>Waterwood -  Landowner LBPI</v>
          </cell>
        </row>
        <row r="51">
          <cell r="B51" t="str">
            <v>Woodgroove (San Fernando)</v>
          </cell>
        </row>
        <row r="52">
          <cell r="B52" t="str">
            <v>Zamboanga</v>
          </cell>
        </row>
        <row r="53">
          <cell r="B53" t="str">
            <v>Woodside Garden</v>
          </cell>
        </row>
        <row r="54">
          <cell r="B54" t="str">
            <v xml:space="preserve">Woodside Park </v>
          </cell>
        </row>
        <row r="55">
          <cell r="B55" t="str">
            <v>Lakewood</v>
          </cell>
        </row>
        <row r="56">
          <cell r="B56" t="str">
            <v>Courtyard -  Landowner</v>
          </cell>
        </row>
        <row r="57">
          <cell r="B57" t="str">
            <v>Courtyard -  Developer</v>
          </cell>
        </row>
        <row r="58">
          <cell r="B58" t="str">
            <v>Pacific Heights</v>
          </cell>
        </row>
        <row r="59">
          <cell r="B59" t="str">
            <v>Ridgewood - Developer</v>
          </cell>
        </row>
        <row r="60">
          <cell r="B60" t="str">
            <v>Ridgewood -  Landowner</v>
          </cell>
        </row>
        <row r="61">
          <cell r="B61" t="str">
            <v>Tribeca</v>
          </cell>
        </row>
        <row r="62">
          <cell r="B62" t="str">
            <v>Stonecrest</v>
          </cell>
        </row>
        <row r="63">
          <cell r="B63" t="str">
            <v>Monterrazas</v>
          </cell>
        </row>
        <row r="64">
          <cell r="B64" t="str">
            <v>LPCI</v>
          </cell>
        </row>
        <row r="65">
          <cell r="B65" t="str">
            <v>NE Pacific Mall</v>
          </cell>
        </row>
        <row r="66">
          <cell r="B66" t="str">
            <v>Pacific Mall Lucena</v>
          </cell>
        </row>
        <row r="67">
          <cell r="B67" t="str">
            <v>Pacific Mall Legazpi</v>
          </cell>
        </row>
        <row r="68">
          <cell r="B68" t="str">
            <v>Landco Business Park (Legazpi)</v>
          </cell>
        </row>
        <row r="69">
          <cell r="B69" t="str">
            <v>Landco Corporate Center (Davao)</v>
          </cell>
        </row>
        <row r="70">
          <cell r="B70" t="str">
            <v>Memorial Parks Management</v>
          </cell>
        </row>
        <row r="71">
          <cell r="B71" t="str">
            <v>Forest Lake Iloilo</v>
          </cell>
        </row>
        <row r="72">
          <cell r="B72" t="str">
            <v>Forest Lake Zambo</v>
          </cell>
        </row>
        <row r="73">
          <cell r="B73" t="str">
            <v>Forest Lake Davao</v>
          </cell>
        </row>
        <row r="74">
          <cell r="B74" t="str">
            <v>Forest Lake San Pedro</v>
          </cell>
        </row>
        <row r="75">
          <cell r="B75" t="str">
            <v>Forest Lake La Union</v>
          </cell>
        </row>
        <row r="76">
          <cell r="B76" t="str">
            <v xml:space="preserve">Forest Lake CDO </v>
          </cell>
        </row>
        <row r="77">
          <cell r="B77" t="str">
            <v>Forest Lake Binan</v>
          </cell>
        </row>
        <row r="78">
          <cell r="B78" t="str">
            <v>Forest Lake General Santos</v>
          </cell>
        </row>
        <row r="79">
          <cell r="B79" t="str">
            <v xml:space="preserve">Forest Lake East Zambo </v>
          </cell>
        </row>
      </sheetData>
      <sheetData sheetId="3" refreshError="1"/>
      <sheetData sheetId="4" refreshError="1"/>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
      <sheetName val="B"/>
      <sheetName val="Interim --&gt; Top"/>
      <sheetName val="actg"/>
      <sheetName val="2006"/>
      <sheetName val="QTD297EXP"/>
      <sheetName val="REVENUE PIVOT"/>
      <sheetName val="UNITS PIVOT"/>
      <sheetName val="SEP"/>
      <sheetName val="MCMD95"/>
      <sheetName val="CA99"/>
      <sheetName val="TC"/>
      <sheetName val="P&amp;L"/>
      <sheetName val="ADD"/>
      <sheetName val="SCH"/>
      <sheetName val="Macro1"/>
      <sheetName val="FF-21(a)"/>
      <sheetName val="Adjust"/>
      <sheetName val="Menu"/>
      <sheetName val="10"/>
      <sheetName val="4 Analysis"/>
      <sheetName val="SCH 2"/>
      <sheetName val="Dirlist"/>
      <sheetName val="1A TaxComp (pi)"/>
      <sheetName val="FF-1"/>
      <sheetName val="P12.4"/>
      <sheetName val="U"/>
      <sheetName val="CA Sheet"/>
      <sheetName val="CP5"/>
      <sheetName val="Section B"/>
      <sheetName val="Cover"/>
      <sheetName val="Adm97"/>
      <sheetName val="C"/>
      <sheetName val="CA"/>
      <sheetName val="1 LeadSchedule"/>
      <sheetName val="exchange Rate"/>
      <sheetName val="Interim_--&gt;_Top"/>
      <sheetName val="4_Analysis"/>
      <sheetName val="SCH_2"/>
      <sheetName val="1A_TaxComp_(pi)"/>
      <sheetName val="P12_4"/>
      <sheetName val="CA_Sheet"/>
      <sheetName val="Section_B"/>
      <sheetName val="1_LeadSchedule"/>
      <sheetName val="A-1"/>
      <sheetName val="FF-21"/>
      <sheetName val="C1"/>
      <sheetName val="U10|20"/>
      <sheetName val="D"/>
      <sheetName val="FF-6"/>
      <sheetName val="F-4l5"/>
      <sheetName val="BS"/>
      <sheetName val="Entity Data"/>
      <sheetName val="BPR"/>
      <sheetName val="DIL"/>
      <sheetName val="gl"/>
      <sheetName val="CBO0497"/>
      <sheetName val="Farm1"/>
      <sheetName val="in0"/>
      <sheetName val="in1"/>
      <sheetName val="Assumptions"/>
      <sheetName val="COM"/>
      <sheetName val="Lists"/>
      <sheetName val="12017000"/>
      <sheetName val="Manual Adjustments"/>
      <sheetName val="Conversion Date"/>
      <sheetName val="Inventory"/>
      <sheetName val="BPCOR DETAILS"/>
      <sheetName val="BPMKT DETAILS"/>
      <sheetName val="K1-1 Addn"/>
      <sheetName val="Action Items"/>
      <sheetName val="Back Charges"/>
      <sheetName val="Project Status Overview"/>
      <sheetName val="Variances Month"/>
      <sheetName val="Closeout"/>
      <sheetName val="Commissioning Dates"/>
      <sheetName val="Contingency"/>
      <sheetName val="Contract"/>
      <sheetName val="Contract Dates"/>
      <sheetName val="Fab Subcont Cost"/>
      <sheetName val="Health Check List"/>
      <sheetName val="Cover Page"/>
      <sheetName val="Formatting examples"/>
      <sheetName val="Major Equip Dates"/>
      <sheetName val="R and O"/>
      <sheetName val="Marine Status"/>
      <sheetName val="Cost Summary"/>
      <sheetName val="Procure Mat Cost"/>
      <sheetName val="PSI"/>
      <sheetName val="Safety"/>
      <sheetName val="Varainces CTD"/>
      <sheetName val="Varainces QTR"/>
      <sheetName val="Interim_--&gt;_Top1"/>
      <sheetName val="CA_Sheet1"/>
      <sheetName val="Section_B1"/>
      <sheetName val="P12_41"/>
      <sheetName val="4_Analysis1"/>
      <sheetName val="SCH_21"/>
      <sheetName val="1A_TaxComp_(pi)1"/>
      <sheetName val="1_LeadSchedule1"/>
      <sheetName val="exchange_Rate"/>
      <sheetName val="Entity_Data"/>
      <sheetName val="Company Info"/>
      <sheetName val="B1"/>
      <sheetName val="PnL"/>
      <sheetName val="FF-2"/>
      <sheetName val="Hp"/>
      <sheetName val="tax-ss"/>
      <sheetName val="Interim_--&gt;_Top2"/>
      <sheetName val="4_Analysis2"/>
      <sheetName val="SCH_22"/>
      <sheetName val="1A_TaxComp_(pi)2"/>
      <sheetName val="P12_42"/>
      <sheetName val="CA_Sheet2"/>
      <sheetName val="Section_B2"/>
      <sheetName val="exchange_Rate1"/>
      <sheetName val="1_LeadSchedule2"/>
      <sheetName val="Entity_Data1"/>
      <sheetName val="BPCOR_DETAILS"/>
      <sheetName val="BPMKT_DETAILS"/>
      <sheetName val="Manual_Adjustments"/>
      <sheetName val="Conversion_Date"/>
      <sheetName val="K1-1_Addn"/>
      <sheetName val="Action_Items"/>
      <sheetName val="Back_Charges"/>
      <sheetName val="Project_Status_Overview"/>
      <sheetName val="Variances_Month"/>
      <sheetName val="Commissioning_Dates"/>
      <sheetName val="Contract_Dates"/>
      <sheetName val="Fab_Subcont_Cost"/>
      <sheetName val="Health_Check_List"/>
      <sheetName val="Cover_Page"/>
      <sheetName val="Formatting_examples"/>
      <sheetName val="Major_Equip_Dates"/>
      <sheetName val="R_and_O"/>
      <sheetName val="Marine_Status"/>
      <sheetName val="Cost_Summary"/>
      <sheetName val="Procure_Mat_Cost"/>
      <sheetName val="Varainces_CTD"/>
      <sheetName val="Varainces_QTR"/>
      <sheetName val="Company_Info"/>
      <sheetName val="0110"/>
      <sheetName val="J"/>
      <sheetName val="M_Maincomp"/>
      <sheetName val="U2 - Sales"/>
      <sheetName val="Approfit Zinc AWP 03"/>
      <sheetName val="itc"/>
      <sheetName val="Actual"/>
      <sheetName val="invadditions"/>
      <sheetName val="Op.Exp.(Input)"/>
      <sheetName val="tax comp"/>
      <sheetName val="NSMALJUN"/>
      <sheetName val="Actuals98"/>
      <sheetName val="Actuals99"/>
      <sheetName val="Acc"/>
      <sheetName val="A3-1"/>
      <sheetName val="Config sheet"/>
      <sheetName val="AFA"/>
      <sheetName val="REVENUE"/>
      <sheetName val="Bldg Brkdown"/>
      <sheetName val="Authorisation"/>
      <sheetName val="BI"/>
      <sheetName val="CC Infrastructure"/>
      <sheetName val="Operations"/>
      <sheetName val="DETAILS"/>
      <sheetName val="Act_vs_budg"/>
      <sheetName val="IS"/>
      <sheetName val="1997_vs_1998"/>
      <sheetName val="Cum.91-93"/>
      <sheetName val="Dec 94"/>
      <sheetName val="Sheet2"/>
      <sheetName val="PL"/>
      <sheetName val="PL3"/>
      <sheetName val="adj"/>
      <sheetName val="structure"/>
      <sheetName val="income"/>
      <sheetName val="data"/>
      <sheetName val="instruction"/>
      <sheetName val="pg3"/>
      <sheetName val="Customize Your Loan Manager"/>
      <sheetName val="Loan Amortization Table"/>
      <sheetName val="GM"/>
      <sheetName val="HR"/>
      <sheetName val="1.SAP GR55 ZCOS (2)"/>
      <sheetName val="2.PV (2)"/>
      <sheetName val="1.SAP GR55 ZCOS"/>
      <sheetName val="MK Summary"/>
      <sheetName val="AD Summary"/>
      <sheetName val="HR Summary"/>
      <sheetName val="2.PV"/>
      <sheetName val="LOCAL HR"/>
      <sheetName val="LOCAL ADMIN"/>
      <sheetName val="SALESFORCE"/>
      <sheetName val="CUST MARKETING"/>
      <sheetName val="ADMIN"/>
      <sheetName val="Sheet1"/>
      <sheetName val="Map"/>
      <sheetName val="BPC Code"/>
      <sheetName val="CC"/>
      <sheetName val="GR55-2015"/>
      <sheetName val="GR55"/>
      <sheetName val="Sheet4"/>
      <sheetName val="A2"/>
      <sheetName val="A"/>
      <sheetName val="A2.1"/>
      <sheetName val="A2(60F)"/>
      <sheetName val="B2"/>
      <sheetName val="A3.1"/>
      <sheetName val="Index"/>
      <sheetName val="A4.2"/>
      <sheetName val="B3"/>
      <sheetName val="A1"/>
      <sheetName val="FA2"/>
      <sheetName val="DFA"/>
      <sheetName val="Interim_--&gt;_Top3"/>
      <sheetName val="SCH_23"/>
      <sheetName val="1A_TaxComp_(pi)3"/>
      <sheetName val="4_Analysis3"/>
      <sheetName val="P12_43"/>
      <sheetName val="1_LeadSchedule3"/>
      <sheetName val="CA_Sheet3"/>
      <sheetName val="Section_B3"/>
      <sheetName val="exchange_Rate2"/>
      <sheetName val="Entity_Data2"/>
      <sheetName val="BPCOR_DETAILS1"/>
      <sheetName val="BPMKT_DETAILS1"/>
      <sheetName val="Manual_Adjustments1"/>
      <sheetName val="Conversion_Date1"/>
      <sheetName val="K1-1_Addn1"/>
      <sheetName val="Action_Items1"/>
      <sheetName val="Back_Charges1"/>
      <sheetName val="Project_Status_Overview1"/>
      <sheetName val="Variances_Month1"/>
      <sheetName val="Commissioning_Dates1"/>
      <sheetName val="Contract_Dates1"/>
      <sheetName val="Fab_Subcont_Cost1"/>
      <sheetName val="Health_Check_List1"/>
      <sheetName val="Cover_Page1"/>
      <sheetName val="Formatting_examples1"/>
      <sheetName val="Major_Equip_Dates1"/>
      <sheetName val="R_and_O1"/>
      <sheetName val="Marine_Status1"/>
      <sheetName val="Cost_Summary1"/>
      <sheetName val="Procure_Mat_Cost1"/>
      <sheetName val="Varainces_CTD1"/>
      <sheetName val="Varainces_QTR1"/>
      <sheetName val="Company_Info1"/>
      <sheetName val="Config_sheet"/>
      <sheetName val="tax_comp"/>
      <sheetName val="Op_Exp_(Input)"/>
      <sheetName val="Approfit_Zinc_AWP_03"/>
      <sheetName val="Atth CC"/>
      <sheetName val="hilites"/>
    </sheetNames>
    <sheetDataSet>
      <sheetData sheetId="0" refreshError="1">
        <row r="2">
          <cell r="A2" t="str">
            <v>COUNTRY : 341 MALAYSIA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list"/>
      <sheetName val="CRC list"/>
      <sheetName val="COMPANY"/>
      <sheetName val="ACCOUNT"/>
      <sheetName val="SBU&amp; Projects"/>
      <sheetName val="dbase"/>
      <sheetName val="Sheet4"/>
      <sheetName val="RC_list"/>
      <sheetName val="CRC_list"/>
      <sheetName val="SBU&amp;_Projects"/>
      <sheetName val="table"/>
    </sheetNames>
    <sheetDataSet>
      <sheetData sheetId="0"/>
      <sheetData sheetId="1"/>
      <sheetData sheetId="2"/>
      <sheetData sheetId="3"/>
      <sheetData sheetId="4"/>
      <sheetData sheetId="5" refreshError="1">
        <row r="5">
          <cell r="C5" t="str">
            <v>Y</v>
          </cell>
        </row>
        <row r="6">
          <cell r="C6" t="str">
            <v>N</v>
          </cell>
        </row>
        <row r="16">
          <cell r="E16" t="str">
            <v>AXB</v>
          </cell>
        </row>
        <row r="17">
          <cell r="E17" t="str">
            <v>FVC</v>
          </cell>
        </row>
        <row r="18">
          <cell r="E18" t="str">
            <v>AGM</v>
          </cell>
        </row>
        <row r="19">
          <cell r="E19" t="str">
            <v>PAV</v>
          </cell>
        </row>
        <row r="20">
          <cell r="E20" t="str">
            <v>AXBIII</v>
          </cell>
        </row>
        <row r="21">
          <cell r="E21" t="str">
            <v>MGR</v>
          </cell>
        </row>
        <row r="22">
          <cell r="E22" t="str">
            <v>EBM</v>
          </cell>
        </row>
        <row r="23">
          <cell r="E23" t="str">
            <v>CMZ</v>
          </cell>
        </row>
        <row r="24">
          <cell r="E24" t="str">
            <v>MRR</v>
          </cell>
        </row>
        <row r="25">
          <cell r="E25" t="str">
            <v>JAXB</v>
          </cell>
        </row>
        <row r="26">
          <cell r="E26" t="str">
            <v>GCM</v>
          </cell>
        </row>
        <row r="27">
          <cell r="E27" t="str">
            <v>SLS</v>
          </cell>
        </row>
      </sheetData>
      <sheetData sheetId="6"/>
      <sheetData sheetId="7"/>
      <sheetData sheetId="8"/>
      <sheetData sheetId="9"/>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Up"/>
      <sheetName val="data"/>
      <sheetName val="GAE8'97"/>
    </sheetNames>
    <sheetDataSet>
      <sheetData sheetId="0"/>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Up"/>
      <sheetName val="data"/>
      <sheetName val="GAE8'97"/>
    </sheetNames>
    <sheetDataSet>
      <sheetData sheetId="0"/>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summary"/>
      <sheetName val="sec1"/>
      <sheetName val="sec2"/>
      <sheetName val="sec3"/>
      <sheetName val="sec4"/>
      <sheetName val="sec5"/>
      <sheetName val="sec6"/>
      <sheetName val="sec7"/>
      <sheetName val="area tabulation"/>
      <sheetName val="land use summary"/>
      <sheetName val="lot summary"/>
    </sheetNames>
    <sheetDataSet>
      <sheetData sheetId="0"/>
      <sheetData sheetId="1"/>
      <sheetData sheetId="2"/>
      <sheetData sheetId="3"/>
      <sheetData sheetId="4"/>
      <sheetData sheetId="5"/>
      <sheetData sheetId="6"/>
      <sheetData sheetId="7"/>
      <sheetData sheetId="8"/>
      <sheetData sheetId="9"/>
      <sheetData sheetId="10"/>
      <sheetData sheetId="11">
        <row r="1">
          <cell r="F1" t="str">
            <v>count</v>
          </cell>
          <cell r="G1" t="str">
            <v>saleable</v>
          </cell>
          <cell r="H1" t="str">
            <v>block</v>
          </cell>
          <cell r="I1" t="str">
            <v>lot</v>
          </cell>
          <cell r="J1" t="str">
            <v>area</v>
          </cell>
        </row>
        <row r="2">
          <cell r="F2">
            <v>1</v>
          </cell>
          <cell r="G2">
            <v>1</v>
          </cell>
          <cell r="H2">
            <v>1</v>
          </cell>
          <cell r="I2">
            <v>1</v>
          </cell>
          <cell r="J2">
            <v>282</v>
          </cell>
        </row>
        <row r="3">
          <cell r="F3">
            <v>2</v>
          </cell>
          <cell r="G3">
            <v>1</v>
          </cell>
          <cell r="H3">
            <v>1</v>
          </cell>
          <cell r="I3">
            <v>2</v>
          </cell>
          <cell r="J3">
            <v>264</v>
          </cell>
        </row>
        <row r="4">
          <cell r="F4">
            <v>3</v>
          </cell>
          <cell r="G4">
            <v>1</v>
          </cell>
          <cell r="H4">
            <v>1</v>
          </cell>
          <cell r="I4">
            <v>3</v>
          </cell>
          <cell r="J4">
            <v>264</v>
          </cell>
        </row>
        <row r="5">
          <cell r="F5">
            <v>0</v>
          </cell>
          <cell r="G5">
            <v>0</v>
          </cell>
          <cell r="H5">
            <v>0</v>
          </cell>
          <cell r="I5">
            <v>0</v>
          </cell>
          <cell r="J5">
            <v>0</v>
          </cell>
        </row>
        <row r="6">
          <cell r="F6">
            <v>4</v>
          </cell>
          <cell r="G6">
            <v>1</v>
          </cell>
          <cell r="H6">
            <v>1</v>
          </cell>
          <cell r="I6">
            <v>5</v>
          </cell>
          <cell r="J6">
            <v>264</v>
          </cell>
        </row>
        <row r="7">
          <cell r="F7">
            <v>5</v>
          </cell>
          <cell r="G7">
            <v>1</v>
          </cell>
          <cell r="H7">
            <v>1</v>
          </cell>
          <cell r="I7">
            <v>6</v>
          </cell>
          <cell r="J7">
            <v>264</v>
          </cell>
        </row>
        <row r="8">
          <cell r="F8">
            <v>6</v>
          </cell>
          <cell r="G8">
            <v>1</v>
          </cell>
          <cell r="H8">
            <v>1</v>
          </cell>
          <cell r="I8">
            <v>7</v>
          </cell>
          <cell r="J8">
            <v>264</v>
          </cell>
        </row>
        <row r="9">
          <cell r="F9">
            <v>7</v>
          </cell>
          <cell r="G9">
            <v>1</v>
          </cell>
          <cell r="H9">
            <v>1</v>
          </cell>
          <cell r="I9">
            <v>8</v>
          </cell>
          <cell r="J9">
            <v>257</v>
          </cell>
        </row>
        <row r="10">
          <cell r="F10">
            <v>8</v>
          </cell>
          <cell r="G10">
            <v>1</v>
          </cell>
          <cell r="H10">
            <v>1</v>
          </cell>
          <cell r="I10">
            <v>9</v>
          </cell>
          <cell r="J10">
            <v>256</v>
          </cell>
        </row>
        <row r="11">
          <cell r="F11">
            <v>9</v>
          </cell>
          <cell r="G11">
            <v>1</v>
          </cell>
          <cell r="H11">
            <v>1</v>
          </cell>
          <cell r="I11">
            <v>10</v>
          </cell>
          <cell r="J11">
            <v>255</v>
          </cell>
        </row>
        <row r="12">
          <cell r="F12">
            <v>10</v>
          </cell>
          <cell r="G12">
            <v>1</v>
          </cell>
          <cell r="H12">
            <v>1</v>
          </cell>
          <cell r="I12">
            <v>11</v>
          </cell>
          <cell r="J12">
            <v>507</v>
          </cell>
        </row>
        <row r="13">
          <cell r="F13">
            <v>11</v>
          </cell>
          <cell r="G13">
            <v>1</v>
          </cell>
          <cell r="H13">
            <v>1</v>
          </cell>
          <cell r="I13">
            <v>12</v>
          </cell>
          <cell r="J13">
            <v>299</v>
          </cell>
        </row>
        <row r="14">
          <cell r="F14">
            <v>0</v>
          </cell>
          <cell r="G14">
            <v>0</v>
          </cell>
          <cell r="H14">
            <v>0</v>
          </cell>
          <cell r="I14">
            <v>0</v>
          </cell>
          <cell r="J14">
            <v>0</v>
          </cell>
        </row>
        <row r="15">
          <cell r="F15">
            <v>12</v>
          </cell>
          <cell r="G15">
            <v>1</v>
          </cell>
          <cell r="H15">
            <v>1</v>
          </cell>
          <cell r="I15">
            <v>15</v>
          </cell>
          <cell r="J15">
            <v>251</v>
          </cell>
        </row>
        <row r="16">
          <cell r="F16">
            <v>13</v>
          </cell>
          <cell r="G16">
            <v>1</v>
          </cell>
          <cell r="H16">
            <v>1</v>
          </cell>
          <cell r="I16">
            <v>16</v>
          </cell>
          <cell r="J16">
            <v>248</v>
          </cell>
        </row>
        <row r="17">
          <cell r="F17">
            <v>14</v>
          </cell>
          <cell r="G17">
            <v>1</v>
          </cell>
          <cell r="H17">
            <v>1</v>
          </cell>
          <cell r="I17">
            <v>17</v>
          </cell>
          <cell r="J17">
            <v>250</v>
          </cell>
        </row>
        <row r="18">
          <cell r="F18">
            <v>15</v>
          </cell>
          <cell r="G18">
            <v>1</v>
          </cell>
          <cell r="H18">
            <v>1</v>
          </cell>
          <cell r="I18">
            <v>18</v>
          </cell>
          <cell r="J18">
            <v>250</v>
          </cell>
        </row>
        <row r="19">
          <cell r="F19">
            <v>16</v>
          </cell>
          <cell r="G19">
            <v>1</v>
          </cell>
          <cell r="H19">
            <v>1</v>
          </cell>
          <cell r="I19">
            <v>19</v>
          </cell>
          <cell r="J19">
            <v>252</v>
          </cell>
        </row>
        <row r="20">
          <cell r="F20">
            <v>17</v>
          </cell>
          <cell r="G20">
            <v>1</v>
          </cell>
          <cell r="H20">
            <v>1</v>
          </cell>
          <cell r="I20">
            <v>20</v>
          </cell>
          <cell r="J20">
            <v>286</v>
          </cell>
        </row>
        <row r="21">
          <cell r="F21">
            <v>18</v>
          </cell>
          <cell r="G21">
            <v>1</v>
          </cell>
          <cell r="H21">
            <v>2</v>
          </cell>
          <cell r="I21">
            <v>1</v>
          </cell>
          <cell r="J21">
            <v>288</v>
          </cell>
        </row>
        <row r="22">
          <cell r="F22">
            <v>19</v>
          </cell>
          <cell r="G22">
            <v>1</v>
          </cell>
          <cell r="H22">
            <v>2</v>
          </cell>
          <cell r="I22">
            <v>2</v>
          </cell>
          <cell r="J22">
            <v>278</v>
          </cell>
        </row>
        <row r="23">
          <cell r="F23">
            <v>20</v>
          </cell>
          <cell r="G23">
            <v>1</v>
          </cell>
          <cell r="H23">
            <v>2</v>
          </cell>
          <cell r="I23">
            <v>3</v>
          </cell>
          <cell r="J23">
            <v>267</v>
          </cell>
        </row>
        <row r="24">
          <cell r="F24">
            <v>21</v>
          </cell>
          <cell r="G24">
            <v>1</v>
          </cell>
          <cell r="H24">
            <v>2</v>
          </cell>
          <cell r="I24">
            <v>5</v>
          </cell>
          <cell r="J24">
            <v>297</v>
          </cell>
        </row>
        <row r="25">
          <cell r="F25">
            <v>22</v>
          </cell>
          <cell r="G25">
            <v>1</v>
          </cell>
          <cell r="H25">
            <v>2</v>
          </cell>
          <cell r="I25">
            <v>6</v>
          </cell>
          <cell r="J25">
            <v>301</v>
          </cell>
        </row>
        <row r="26">
          <cell r="F26">
            <v>23</v>
          </cell>
          <cell r="G26">
            <v>1</v>
          </cell>
          <cell r="H26">
            <v>2</v>
          </cell>
          <cell r="I26">
            <v>7</v>
          </cell>
          <cell r="J26">
            <v>289</v>
          </cell>
        </row>
        <row r="27">
          <cell r="F27">
            <v>24</v>
          </cell>
          <cell r="G27">
            <v>1</v>
          </cell>
          <cell r="H27">
            <v>2</v>
          </cell>
          <cell r="I27">
            <v>8</v>
          </cell>
          <cell r="J27">
            <v>297</v>
          </cell>
        </row>
        <row r="28">
          <cell r="F28">
            <v>25</v>
          </cell>
          <cell r="G28">
            <v>1</v>
          </cell>
          <cell r="H28">
            <v>2</v>
          </cell>
          <cell r="I28">
            <v>9</v>
          </cell>
          <cell r="J28">
            <v>266</v>
          </cell>
        </row>
        <row r="29">
          <cell r="F29">
            <v>26</v>
          </cell>
          <cell r="G29">
            <v>1</v>
          </cell>
          <cell r="H29">
            <v>2</v>
          </cell>
          <cell r="I29">
            <v>10</v>
          </cell>
          <cell r="J29">
            <v>272</v>
          </cell>
        </row>
        <row r="30">
          <cell r="F30">
            <v>27</v>
          </cell>
          <cell r="G30">
            <v>1</v>
          </cell>
          <cell r="H30">
            <v>2</v>
          </cell>
          <cell r="I30">
            <v>11</v>
          </cell>
          <cell r="J30">
            <v>254</v>
          </cell>
        </row>
        <row r="31">
          <cell r="F31">
            <v>28</v>
          </cell>
          <cell r="G31">
            <v>1</v>
          </cell>
          <cell r="H31">
            <v>2</v>
          </cell>
          <cell r="I31">
            <v>12</v>
          </cell>
          <cell r="J31">
            <v>356</v>
          </cell>
        </row>
        <row r="32">
          <cell r="F32">
            <v>29</v>
          </cell>
          <cell r="G32">
            <v>1</v>
          </cell>
          <cell r="H32">
            <v>2</v>
          </cell>
          <cell r="I32">
            <v>15</v>
          </cell>
          <cell r="J32">
            <v>303</v>
          </cell>
        </row>
        <row r="33">
          <cell r="F33">
            <v>30</v>
          </cell>
          <cell r="G33">
            <v>1</v>
          </cell>
          <cell r="H33">
            <v>3</v>
          </cell>
          <cell r="I33">
            <v>1</v>
          </cell>
          <cell r="J33">
            <v>273</v>
          </cell>
        </row>
        <row r="34">
          <cell r="F34">
            <v>31</v>
          </cell>
          <cell r="G34">
            <v>1</v>
          </cell>
          <cell r="H34">
            <v>3</v>
          </cell>
          <cell r="I34">
            <v>2</v>
          </cell>
          <cell r="J34">
            <v>281</v>
          </cell>
        </row>
        <row r="35">
          <cell r="F35">
            <v>32</v>
          </cell>
          <cell r="G35">
            <v>1</v>
          </cell>
          <cell r="H35">
            <v>3</v>
          </cell>
          <cell r="I35">
            <v>3</v>
          </cell>
          <cell r="J35">
            <v>238</v>
          </cell>
        </row>
        <row r="36">
          <cell r="F36">
            <v>33</v>
          </cell>
          <cell r="G36">
            <v>1</v>
          </cell>
          <cell r="H36">
            <v>3</v>
          </cell>
          <cell r="I36">
            <v>5</v>
          </cell>
          <cell r="J36">
            <v>238</v>
          </cell>
        </row>
        <row r="37">
          <cell r="F37">
            <v>34</v>
          </cell>
          <cell r="G37">
            <v>1</v>
          </cell>
          <cell r="H37">
            <v>3</v>
          </cell>
          <cell r="I37">
            <v>6</v>
          </cell>
          <cell r="J37">
            <v>252</v>
          </cell>
        </row>
        <row r="38">
          <cell r="F38">
            <v>35</v>
          </cell>
          <cell r="G38">
            <v>1</v>
          </cell>
          <cell r="H38">
            <v>3</v>
          </cell>
          <cell r="I38">
            <v>7</v>
          </cell>
          <cell r="J38">
            <v>238</v>
          </cell>
        </row>
        <row r="39">
          <cell r="F39">
            <v>36</v>
          </cell>
          <cell r="G39">
            <v>1</v>
          </cell>
          <cell r="H39">
            <v>3</v>
          </cell>
          <cell r="I39">
            <v>8</v>
          </cell>
          <cell r="J39">
            <v>252</v>
          </cell>
        </row>
        <row r="40">
          <cell r="F40">
            <v>37</v>
          </cell>
          <cell r="G40">
            <v>1</v>
          </cell>
          <cell r="H40">
            <v>3</v>
          </cell>
          <cell r="I40">
            <v>9</v>
          </cell>
          <cell r="J40">
            <v>238</v>
          </cell>
        </row>
        <row r="41">
          <cell r="F41">
            <v>38</v>
          </cell>
          <cell r="G41">
            <v>1</v>
          </cell>
          <cell r="H41">
            <v>3</v>
          </cell>
          <cell r="I41">
            <v>10</v>
          </cell>
          <cell r="J41">
            <v>252</v>
          </cell>
        </row>
        <row r="42">
          <cell r="F42">
            <v>39</v>
          </cell>
          <cell r="G42">
            <v>1</v>
          </cell>
          <cell r="H42">
            <v>3</v>
          </cell>
          <cell r="I42">
            <v>11</v>
          </cell>
          <cell r="J42">
            <v>238</v>
          </cell>
        </row>
        <row r="43">
          <cell r="F43">
            <v>40</v>
          </cell>
          <cell r="G43">
            <v>1</v>
          </cell>
          <cell r="H43">
            <v>3</v>
          </cell>
          <cell r="I43">
            <v>12</v>
          </cell>
          <cell r="J43">
            <v>252</v>
          </cell>
        </row>
        <row r="44">
          <cell r="F44">
            <v>0</v>
          </cell>
          <cell r="G44">
            <v>0</v>
          </cell>
          <cell r="H44">
            <v>0</v>
          </cell>
          <cell r="I44">
            <v>0</v>
          </cell>
          <cell r="J44">
            <v>0</v>
          </cell>
        </row>
        <row r="45">
          <cell r="F45">
            <v>41</v>
          </cell>
          <cell r="G45">
            <v>1</v>
          </cell>
          <cell r="H45">
            <v>3</v>
          </cell>
          <cell r="I45">
            <v>15</v>
          </cell>
          <cell r="J45">
            <v>232</v>
          </cell>
        </row>
        <row r="46">
          <cell r="F46">
            <v>42</v>
          </cell>
          <cell r="G46">
            <v>1</v>
          </cell>
          <cell r="H46">
            <v>3</v>
          </cell>
          <cell r="I46">
            <v>16</v>
          </cell>
          <cell r="J46">
            <v>267</v>
          </cell>
        </row>
        <row r="47">
          <cell r="F47">
            <v>43</v>
          </cell>
          <cell r="G47">
            <v>1</v>
          </cell>
          <cell r="H47">
            <v>3</v>
          </cell>
          <cell r="I47">
            <v>17</v>
          </cell>
          <cell r="J47">
            <v>218</v>
          </cell>
        </row>
        <row r="48">
          <cell r="F48">
            <v>44</v>
          </cell>
          <cell r="G48">
            <v>1</v>
          </cell>
          <cell r="H48">
            <v>3</v>
          </cell>
          <cell r="I48">
            <v>18</v>
          </cell>
          <cell r="J48">
            <v>351</v>
          </cell>
        </row>
        <row r="49">
          <cell r="F49">
            <v>45</v>
          </cell>
          <cell r="G49">
            <v>1</v>
          </cell>
          <cell r="H49">
            <v>3</v>
          </cell>
          <cell r="I49">
            <v>19</v>
          </cell>
          <cell r="J49">
            <v>262</v>
          </cell>
        </row>
        <row r="50">
          <cell r="F50">
            <v>46</v>
          </cell>
          <cell r="G50">
            <v>1</v>
          </cell>
          <cell r="H50">
            <v>3</v>
          </cell>
          <cell r="I50">
            <v>20</v>
          </cell>
          <cell r="J50">
            <v>297</v>
          </cell>
        </row>
        <row r="51">
          <cell r="F51">
            <v>47</v>
          </cell>
          <cell r="G51">
            <v>1</v>
          </cell>
          <cell r="H51">
            <v>3</v>
          </cell>
          <cell r="I51">
            <v>21</v>
          </cell>
          <cell r="J51">
            <v>221</v>
          </cell>
        </row>
        <row r="52">
          <cell r="F52">
            <v>48</v>
          </cell>
          <cell r="G52">
            <v>1</v>
          </cell>
          <cell r="H52">
            <v>3</v>
          </cell>
          <cell r="I52">
            <v>22</v>
          </cell>
          <cell r="J52">
            <v>257</v>
          </cell>
        </row>
        <row r="53">
          <cell r="F53">
            <v>49</v>
          </cell>
          <cell r="G53">
            <v>1</v>
          </cell>
          <cell r="H53">
            <v>3</v>
          </cell>
          <cell r="I53">
            <v>23</v>
          </cell>
          <cell r="J53">
            <v>219</v>
          </cell>
        </row>
        <row r="54">
          <cell r="F54">
            <v>50</v>
          </cell>
          <cell r="G54">
            <v>1</v>
          </cell>
          <cell r="H54">
            <v>3</v>
          </cell>
          <cell r="I54">
            <v>25</v>
          </cell>
          <cell r="J54">
            <v>257</v>
          </cell>
        </row>
        <row r="55">
          <cell r="F55">
            <v>51</v>
          </cell>
          <cell r="G55">
            <v>1</v>
          </cell>
          <cell r="H55">
            <v>3</v>
          </cell>
          <cell r="I55">
            <v>26</v>
          </cell>
          <cell r="J55">
            <v>308</v>
          </cell>
        </row>
        <row r="56">
          <cell r="F56">
            <v>52</v>
          </cell>
          <cell r="G56">
            <v>1</v>
          </cell>
          <cell r="H56">
            <v>3</v>
          </cell>
          <cell r="I56">
            <v>27</v>
          </cell>
          <cell r="J56">
            <v>253</v>
          </cell>
        </row>
        <row r="57">
          <cell r="F57">
            <v>53</v>
          </cell>
          <cell r="G57">
            <v>1</v>
          </cell>
          <cell r="H57">
            <v>3</v>
          </cell>
          <cell r="I57">
            <v>28</v>
          </cell>
          <cell r="J57">
            <v>318</v>
          </cell>
        </row>
        <row r="58">
          <cell r="F58">
            <v>0</v>
          </cell>
          <cell r="G58">
            <v>0</v>
          </cell>
          <cell r="H58">
            <v>0</v>
          </cell>
          <cell r="I58">
            <v>0</v>
          </cell>
          <cell r="J58">
            <v>0</v>
          </cell>
        </row>
        <row r="59">
          <cell r="F59">
            <v>54</v>
          </cell>
          <cell r="G59">
            <v>1</v>
          </cell>
          <cell r="H59">
            <v>5</v>
          </cell>
          <cell r="I59">
            <v>1</v>
          </cell>
          <cell r="J59">
            <v>255</v>
          </cell>
        </row>
        <row r="60">
          <cell r="F60">
            <v>55</v>
          </cell>
          <cell r="G60">
            <v>1</v>
          </cell>
          <cell r="H60">
            <v>5</v>
          </cell>
          <cell r="I60">
            <v>2</v>
          </cell>
          <cell r="J60">
            <v>268</v>
          </cell>
        </row>
        <row r="61">
          <cell r="F61">
            <v>56</v>
          </cell>
          <cell r="G61">
            <v>1</v>
          </cell>
          <cell r="H61">
            <v>5</v>
          </cell>
          <cell r="I61">
            <v>3</v>
          </cell>
          <cell r="J61">
            <v>244</v>
          </cell>
        </row>
        <row r="62">
          <cell r="F62">
            <v>57</v>
          </cell>
          <cell r="G62">
            <v>1</v>
          </cell>
          <cell r="H62">
            <v>5</v>
          </cell>
          <cell r="I62">
            <v>5</v>
          </cell>
          <cell r="J62">
            <v>244</v>
          </cell>
        </row>
        <row r="63">
          <cell r="F63">
            <v>58</v>
          </cell>
          <cell r="G63">
            <v>1</v>
          </cell>
          <cell r="H63">
            <v>5</v>
          </cell>
          <cell r="I63">
            <v>6</v>
          </cell>
          <cell r="J63">
            <v>258</v>
          </cell>
        </row>
        <row r="64">
          <cell r="F64">
            <v>59</v>
          </cell>
          <cell r="G64">
            <v>1</v>
          </cell>
          <cell r="H64">
            <v>5</v>
          </cell>
          <cell r="I64">
            <v>7</v>
          </cell>
          <cell r="J64">
            <v>244</v>
          </cell>
        </row>
        <row r="65">
          <cell r="F65">
            <v>60</v>
          </cell>
          <cell r="G65">
            <v>1</v>
          </cell>
          <cell r="H65">
            <v>5</v>
          </cell>
          <cell r="I65">
            <v>8</v>
          </cell>
          <cell r="J65">
            <v>256</v>
          </cell>
        </row>
        <row r="66">
          <cell r="F66">
            <v>61</v>
          </cell>
          <cell r="G66">
            <v>1</v>
          </cell>
          <cell r="H66">
            <v>5</v>
          </cell>
          <cell r="I66">
            <v>9</v>
          </cell>
          <cell r="J66">
            <v>244</v>
          </cell>
        </row>
        <row r="67">
          <cell r="F67">
            <v>62</v>
          </cell>
          <cell r="G67">
            <v>1</v>
          </cell>
          <cell r="H67">
            <v>5</v>
          </cell>
          <cell r="I67">
            <v>10</v>
          </cell>
          <cell r="J67">
            <v>255</v>
          </cell>
        </row>
        <row r="68">
          <cell r="F68">
            <v>63</v>
          </cell>
          <cell r="G68">
            <v>1</v>
          </cell>
          <cell r="H68">
            <v>5</v>
          </cell>
          <cell r="I68">
            <v>11</v>
          </cell>
          <cell r="J68">
            <v>244</v>
          </cell>
        </row>
        <row r="69">
          <cell r="F69">
            <v>64</v>
          </cell>
          <cell r="G69">
            <v>1</v>
          </cell>
          <cell r="H69">
            <v>5</v>
          </cell>
          <cell r="I69">
            <v>12</v>
          </cell>
          <cell r="J69">
            <v>252</v>
          </cell>
        </row>
        <row r="70">
          <cell r="F70">
            <v>65</v>
          </cell>
          <cell r="G70">
            <v>1</v>
          </cell>
          <cell r="H70">
            <v>5</v>
          </cell>
          <cell r="I70">
            <v>15</v>
          </cell>
          <cell r="J70">
            <v>244</v>
          </cell>
        </row>
        <row r="71">
          <cell r="F71">
            <v>66</v>
          </cell>
          <cell r="G71">
            <v>1</v>
          </cell>
          <cell r="H71">
            <v>5</v>
          </cell>
          <cell r="I71">
            <v>16</v>
          </cell>
          <cell r="J71">
            <v>250</v>
          </cell>
        </row>
        <row r="72">
          <cell r="F72">
            <v>67</v>
          </cell>
          <cell r="G72">
            <v>1</v>
          </cell>
          <cell r="H72">
            <v>5</v>
          </cell>
          <cell r="I72">
            <v>17</v>
          </cell>
          <cell r="J72">
            <v>244</v>
          </cell>
        </row>
        <row r="73">
          <cell r="F73">
            <v>68</v>
          </cell>
          <cell r="G73">
            <v>1</v>
          </cell>
          <cell r="H73">
            <v>5</v>
          </cell>
          <cell r="I73">
            <v>18</v>
          </cell>
          <cell r="J73">
            <v>252</v>
          </cell>
        </row>
        <row r="74">
          <cell r="F74">
            <v>69</v>
          </cell>
          <cell r="G74">
            <v>1</v>
          </cell>
          <cell r="H74">
            <v>5</v>
          </cell>
          <cell r="I74">
            <v>19</v>
          </cell>
          <cell r="J74">
            <v>244</v>
          </cell>
        </row>
        <row r="75">
          <cell r="F75">
            <v>70</v>
          </cell>
          <cell r="G75">
            <v>1</v>
          </cell>
          <cell r="H75">
            <v>5</v>
          </cell>
          <cell r="I75">
            <v>20</v>
          </cell>
          <cell r="J75">
            <v>261</v>
          </cell>
        </row>
        <row r="76">
          <cell r="F76">
            <v>71</v>
          </cell>
          <cell r="G76">
            <v>1</v>
          </cell>
          <cell r="H76">
            <v>5</v>
          </cell>
          <cell r="I76">
            <v>21</v>
          </cell>
          <cell r="J76">
            <v>242</v>
          </cell>
        </row>
        <row r="77">
          <cell r="F77">
            <v>72</v>
          </cell>
          <cell r="G77">
            <v>1</v>
          </cell>
          <cell r="H77">
            <v>5</v>
          </cell>
          <cell r="I77">
            <v>22</v>
          </cell>
          <cell r="J77">
            <v>312</v>
          </cell>
        </row>
        <row r="78">
          <cell r="F78">
            <v>73</v>
          </cell>
          <cell r="G78">
            <v>1</v>
          </cell>
          <cell r="H78">
            <v>5</v>
          </cell>
          <cell r="I78">
            <v>23</v>
          </cell>
          <cell r="J78">
            <v>307</v>
          </cell>
        </row>
        <row r="79">
          <cell r="F79">
            <v>0</v>
          </cell>
          <cell r="G79">
            <v>0</v>
          </cell>
          <cell r="H79">
            <v>0</v>
          </cell>
          <cell r="I79">
            <v>0</v>
          </cell>
          <cell r="J79">
            <v>0</v>
          </cell>
        </row>
        <row r="80">
          <cell r="F80">
            <v>74</v>
          </cell>
          <cell r="G80">
            <v>1</v>
          </cell>
          <cell r="H80">
            <v>5</v>
          </cell>
          <cell r="I80">
            <v>25</v>
          </cell>
          <cell r="J80">
            <v>276</v>
          </cell>
        </row>
        <row r="81">
          <cell r="F81">
            <v>75</v>
          </cell>
          <cell r="G81">
            <v>1</v>
          </cell>
          <cell r="H81">
            <v>5</v>
          </cell>
          <cell r="I81">
            <v>26</v>
          </cell>
          <cell r="J81">
            <v>228</v>
          </cell>
        </row>
        <row r="82">
          <cell r="F82">
            <v>76</v>
          </cell>
          <cell r="G82">
            <v>1</v>
          </cell>
          <cell r="H82">
            <v>5</v>
          </cell>
          <cell r="I82">
            <v>27</v>
          </cell>
          <cell r="J82">
            <v>244</v>
          </cell>
        </row>
        <row r="83">
          <cell r="F83">
            <v>77</v>
          </cell>
          <cell r="G83">
            <v>1</v>
          </cell>
          <cell r="H83">
            <v>5</v>
          </cell>
          <cell r="I83">
            <v>28</v>
          </cell>
          <cell r="J83">
            <v>241</v>
          </cell>
        </row>
        <row r="84">
          <cell r="F84">
            <v>78</v>
          </cell>
          <cell r="G84">
            <v>1</v>
          </cell>
          <cell r="H84">
            <v>5</v>
          </cell>
          <cell r="I84">
            <v>29</v>
          </cell>
          <cell r="J84">
            <v>277</v>
          </cell>
        </row>
        <row r="85">
          <cell r="F85">
            <v>79</v>
          </cell>
          <cell r="G85">
            <v>1</v>
          </cell>
          <cell r="H85">
            <v>5</v>
          </cell>
          <cell r="I85">
            <v>30</v>
          </cell>
          <cell r="J85">
            <v>242</v>
          </cell>
        </row>
        <row r="86">
          <cell r="F86">
            <v>80</v>
          </cell>
          <cell r="G86">
            <v>1</v>
          </cell>
          <cell r="H86">
            <v>5</v>
          </cell>
          <cell r="I86">
            <v>31</v>
          </cell>
          <cell r="J86">
            <v>243</v>
          </cell>
        </row>
        <row r="87">
          <cell r="F87">
            <v>81</v>
          </cell>
          <cell r="G87">
            <v>1</v>
          </cell>
          <cell r="H87">
            <v>5</v>
          </cell>
          <cell r="I87">
            <v>32</v>
          </cell>
          <cell r="J87">
            <v>271</v>
          </cell>
        </row>
        <row r="88">
          <cell r="F88">
            <v>82</v>
          </cell>
          <cell r="G88">
            <v>1</v>
          </cell>
          <cell r="H88">
            <v>5</v>
          </cell>
          <cell r="I88">
            <v>33</v>
          </cell>
          <cell r="J88">
            <v>243</v>
          </cell>
        </row>
        <row r="89">
          <cell r="F89">
            <v>0</v>
          </cell>
          <cell r="G89">
            <v>0</v>
          </cell>
          <cell r="H89">
            <v>0</v>
          </cell>
          <cell r="I89">
            <v>0</v>
          </cell>
          <cell r="J89">
            <v>0</v>
          </cell>
        </row>
        <row r="90">
          <cell r="F90">
            <v>83</v>
          </cell>
          <cell r="G90">
            <v>1</v>
          </cell>
          <cell r="H90">
            <v>5</v>
          </cell>
          <cell r="I90">
            <v>35</v>
          </cell>
          <cell r="J90">
            <v>270</v>
          </cell>
        </row>
        <row r="91">
          <cell r="F91">
            <v>84</v>
          </cell>
          <cell r="G91">
            <v>1</v>
          </cell>
          <cell r="H91">
            <v>5</v>
          </cell>
          <cell r="I91">
            <v>36</v>
          </cell>
          <cell r="J91">
            <v>275</v>
          </cell>
        </row>
        <row r="92">
          <cell r="F92">
            <v>85</v>
          </cell>
          <cell r="G92">
            <v>1</v>
          </cell>
          <cell r="H92">
            <v>5</v>
          </cell>
          <cell r="I92">
            <v>37</v>
          </cell>
          <cell r="J92">
            <v>252</v>
          </cell>
        </row>
        <row r="93">
          <cell r="F93">
            <v>86</v>
          </cell>
          <cell r="G93">
            <v>1</v>
          </cell>
          <cell r="H93">
            <v>5</v>
          </cell>
          <cell r="I93">
            <v>38</v>
          </cell>
          <cell r="J93">
            <v>258</v>
          </cell>
        </row>
        <row r="94">
          <cell r="F94">
            <v>87</v>
          </cell>
          <cell r="G94">
            <v>1</v>
          </cell>
          <cell r="H94">
            <v>5</v>
          </cell>
          <cell r="I94">
            <v>39</v>
          </cell>
          <cell r="J94">
            <v>243</v>
          </cell>
        </row>
        <row r="95">
          <cell r="F95">
            <v>88</v>
          </cell>
          <cell r="G95">
            <v>1</v>
          </cell>
          <cell r="H95">
            <v>5</v>
          </cell>
          <cell r="I95">
            <v>40</v>
          </cell>
          <cell r="J95">
            <v>260</v>
          </cell>
        </row>
        <row r="96">
          <cell r="F96">
            <v>89</v>
          </cell>
          <cell r="G96">
            <v>1</v>
          </cell>
          <cell r="H96">
            <v>5</v>
          </cell>
          <cell r="I96">
            <v>41</v>
          </cell>
          <cell r="J96">
            <v>243</v>
          </cell>
        </row>
        <row r="97">
          <cell r="F97">
            <v>90</v>
          </cell>
          <cell r="G97">
            <v>1</v>
          </cell>
          <cell r="H97">
            <v>5</v>
          </cell>
          <cell r="I97">
            <v>42</v>
          </cell>
          <cell r="J97">
            <v>281</v>
          </cell>
        </row>
        <row r="98">
          <cell r="F98">
            <v>91</v>
          </cell>
          <cell r="G98">
            <v>1</v>
          </cell>
          <cell r="H98">
            <v>5</v>
          </cell>
          <cell r="I98">
            <v>43</v>
          </cell>
          <cell r="J98">
            <v>246</v>
          </cell>
        </row>
        <row r="99">
          <cell r="F99">
            <v>92</v>
          </cell>
          <cell r="G99">
            <v>1</v>
          </cell>
          <cell r="H99">
            <v>5</v>
          </cell>
          <cell r="I99">
            <v>45</v>
          </cell>
          <cell r="J99">
            <v>268</v>
          </cell>
        </row>
        <row r="100">
          <cell r="F100">
            <v>93</v>
          </cell>
          <cell r="G100">
            <v>1</v>
          </cell>
          <cell r="H100">
            <v>5</v>
          </cell>
          <cell r="I100">
            <v>46</v>
          </cell>
          <cell r="J100">
            <v>283</v>
          </cell>
        </row>
        <row r="101">
          <cell r="F101">
            <v>94</v>
          </cell>
          <cell r="G101">
            <v>1</v>
          </cell>
          <cell r="H101">
            <v>5</v>
          </cell>
          <cell r="I101">
            <v>47</v>
          </cell>
          <cell r="J101">
            <v>278</v>
          </cell>
        </row>
        <row r="102">
          <cell r="F102">
            <v>95</v>
          </cell>
          <cell r="G102">
            <v>1</v>
          </cell>
          <cell r="H102">
            <v>5</v>
          </cell>
          <cell r="I102">
            <v>48</v>
          </cell>
          <cell r="J102">
            <v>282</v>
          </cell>
        </row>
        <row r="103">
          <cell r="F103">
            <v>96</v>
          </cell>
          <cell r="G103">
            <v>1</v>
          </cell>
          <cell r="H103">
            <v>5</v>
          </cell>
          <cell r="I103">
            <v>49</v>
          </cell>
          <cell r="J103">
            <v>276</v>
          </cell>
        </row>
        <row r="104">
          <cell r="F104">
            <v>97</v>
          </cell>
          <cell r="G104">
            <v>1</v>
          </cell>
          <cell r="H104">
            <v>5</v>
          </cell>
          <cell r="I104">
            <v>50</v>
          </cell>
          <cell r="J104">
            <v>296</v>
          </cell>
        </row>
        <row r="105">
          <cell r="F105">
            <v>98</v>
          </cell>
          <cell r="G105">
            <v>1</v>
          </cell>
          <cell r="H105">
            <v>5</v>
          </cell>
          <cell r="I105">
            <v>51</v>
          </cell>
          <cell r="J105">
            <v>270</v>
          </cell>
        </row>
        <row r="106">
          <cell r="F106">
            <v>99</v>
          </cell>
          <cell r="G106">
            <v>1</v>
          </cell>
          <cell r="H106">
            <v>5</v>
          </cell>
          <cell r="I106">
            <v>52</v>
          </cell>
          <cell r="J106">
            <v>366</v>
          </cell>
        </row>
        <row r="107">
          <cell r="F107">
            <v>100</v>
          </cell>
          <cell r="G107">
            <v>1</v>
          </cell>
          <cell r="H107">
            <v>5</v>
          </cell>
          <cell r="I107">
            <v>53</v>
          </cell>
          <cell r="J107">
            <v>281</v>
          </cell>
        </row>
        <row r="108">
          <cell r="F108">
            <v>101</v>
          </cell>
          <cell r="G108">
            <v>1</v>
          </cell>
          <cell r="H108">
            <v>5</v>
          </cell>
          <cell r="I108">
            <v>55</v>
          </cell>
          <cell r="J108">
            <v>353</v>
          </cell>
        </row>
        <row r="109">
          <cell r="F109">
            <v>102</v>
          </cell>
          <cell r="G109">
            <v>1</v>
          </cell>
          <cell r="H109">
            <v>6</v>
          </cell>
          <cell r="I109">
            <v>1</v>
          </cell>
          <cell r="J109">
            <v>390</v>
          </cell>
        </row>
        <row r="110">
          <cell r="F110">
            <v>103</v>
          </cell>
          <cell r="G110">
            <v>1</v>
          </cell>
          <cell r="H110">
            <v>6</v>
          </cell>
          <cell r="I110">
            <v>2</v>
          </cell>
          <cell r="J110">
            <v>304</v>
          </cell>
        </row>
        <row r="111">
          <cell r="F111">
            <v>104</v>
          </cell>
          <cell r="G111">
            <v>1</v>
          </cell>
          <cell r="H111">
            <v>6</v>
          </cell>
          <cell r="I111">
            <v>3</v>
          </cell>
          <cell r="J111">
            <v>270</v>
          </cell>
        </row>
        <row r="112">
          <cell r="F112">
            <v>105</v>
          </cell>
          <cell r="G112">
            <v>1</v>
          </cell>
          <cell r="H112">
            <v>6</v>
          </cell>
          <cell r="I112">
            <v>5</v>
          </cell>
          <cell r="J112">
            <v>277</v>
          </cell>
        </row>
        <row r="113">
          <cell r="F113">
            <v>106</v>
          </cell>
          <cell r="G113">
            <v>1</v>
          </cell>
          <cell r="H113">
            <v>6</v>
          </cell>
          <cell r="I113">
            <v>6</v>
          </cell>
          <cell r="J113">
            <v>247</v>
          </cell>
        </row>
        <row r="114">
          <cell r="F114">
            <v>107</v>
          </cell>
          <cell r="G114">
            <v>1</v>
          </cell>
          <cell r="H114">
            <v>6</v>
          </cell>
          <cell r="I114">
            <v>7</v>
          </cell>
          <cell r="J114">
            <v>379</v>
          </cell>
        </row>
        <row r="115">
          <cell r="F115">
            <v>108</v>
          </cell>
          <cell r="G115">
            <v>1</v>
          </cell>
          <cell r="H115">
            <v>6</v>
          </cell>
          <cell r="I115">
            <v>8</v>
          </cell>
          <cell r="J115">
            <v>248</v>
          </cell>
        </row>
        <row r="116">
          <cell r="F116">
            <v>109</v>
          </cell>
          <cell r="G116">
            <v>1</v>
          </cell>
          <cell r="H116">
            <v>6</v>
          </cell>
          <cell r="I116">
            <v>9</v>
          </cell>
          <cell r="J116">
            <v>249</v>
          </cell>
        </row>
        <row r="117">
          <cell r="F117">
            <v>110</v>
          </cell>
          <cell r="G117">
            <v>1</v>
          </cell>
          <cell r="H117">
            <v>6</v>
          </cell>
          <cell r="I117">
            <v>10</v>
          </cell>
          <cell r="J117">
            <v>350</v>
          </cell>
        </row>
        <row r="118">
          <cell r="F118">
            <v>111</v>
          </cell>
          <cell r="G118">
            <v>1</v>
          </cell>
          <cell r="H118">
            <v>6</v>
          </cell>
          <cell r="I118">
            <v>11</v>
          </cell>
          <cell r="J118">
            <v>251</v>
          </cell>
        </row>
        <row r="119">
          <cell r="F119">
            <v>112</v>
          </cell>
          <cell r="G119">
            <v>1</v>
          </cell>
          <cell r="H119">
            <v>6</v>
          </cell>
          <cell r="I119">
            <v>12</v>
          </cell>
          <cell r="J119">
            <v>273</v>
          </cell>
        </row>
        <row r="120">
          <cell r="F120">
            <v>113</v>
          </cell>
          <cell r="G120">
            <v>1</v>
          </cell>
          <cell r="H120">
            <v>6</v>
          </cell>
          <cell r="I120">
            <v>15</v>
          </cell>
          <cell r="J120">
            <v>253</v>
          </cell>
        </row>
        <row r="121">
          <cell r="F121">
            <v>114</v>
          </cell>
          <cell r="G121">
            <v>1</v>
          </cell>
          <cell r="H121">
            <v>6</v>
          </cell>
          <cell r="I121">
            <v>16</v>
          </cell>
          <cell r="J121">
            <v>251</v>
          </cell>
        </row>
        <row r="122">
          <cell r="F122">
            <v>115</v>
          </cell>
          <cell r="G122">
            <v>1</v>
          </cell>
          <cell r="H122">
            <v>6</v>
          </cell>
          <cell r="I122">
            <v>17</v>
          </cell>
          <cell r="J122">
            <v>253</v>
          </cell>
        </row>
        <row r="123">
          <cell r="F123">
            <v>116</v>
          </cell>
          <cell r="G123">
            <v>1</v>
          </cell>
          <cell r="H123">
            <v>6</v>
          </cell>
          <cell r="I123">
            <v>18</v>
          </cell>
          <cell r="J123">
            <v>251</v>
          </cell>
        </row>
        <row r="124">
          <cell r="F124">
            <v>117</v>
          </cell>
          <cell r="G124">
            <v>1</v>
          </cell>
          <cell r="H124">
            <v>6</v>
          </cell>
          <cell r="I124">
            <v>19</v>
          </cell>
          <cell r="J124">
            <v>333</v>
          </cell>
        </row>
        <row r="125">
          <cell r="F125">
            <v>118</v>
          </cell>
          <cell r="G125">
            <v>1</v>
          </cell>
          <cell r="H125">
            <v>6</v>
          </cell>
          <cell r="I125">
            <v>20</v>
          </cell>
          <cell r="J125">
            <v>342</v>
          </cell>
        </row>
        <row r="126">
          <cell r="F126">
            <v>119</v>
          </cell>
          <cell r="G126">
            <v>1</v>
          </cell>
          <cell r="H126">
            <v>7</v>
          </cell>
          <cell r="I126">
            <v>1</v>
          </cell>
          <cell r="J126">
            <v>343</v>
          </cell>
        </row>
        <row r="127">
          <cell r="F127">
            <v>120</v>
          </cell>
          <cell r="G127">
            <v>1</v>
          </cell>
          <cell r="H127">
            <v>7</v>
          </cell>
          <cell r="I127">
            <v>2</v>
          </cell>
          <cell r="J127">
            <v>397</v>
          </cell>
        </row>
        <row r="128">
          <cell r="F128">
            <v>121</v>
          </cell>
          <cell r="G128">
            <v>1</v>
          </cell>
          <cell r="H128">
            <v>7</v>
          </cell>
          <cell r="I128">
            <v>3</v>
          </cell>
          <cell r="J128">
            <v>317</v>
          </cell>
        </row>
        <row r="129">
          <cell r="F129">
            <v>0</v>
          </cell>
          <cell r="G129">
            <v>0</v>
          </cell>
          <cell r="H129">
            <v>0</v>
          </cell>
          <cell r="I129">
            <v>0</v>
          </cell>
          <cell r="J129">
            <v>0</v>
          </cell>
        </row>
        <row r="130">
          <cell r="F130">
            <v>122</v>
          </cell>
          <cell r="G130">
            <v>1</v>
          </cell>
          <cell r="H130">
            <v>7</v>
          </cell>
          <cell r="I130">
            <v>5</v>
          </cell>
          <cell r="J130">
            <v>302</v>
          </cell>
        </row>
        <row r="131">
          <cell r="F131">
            <v>123</v>
          </cell>
          <cell r="G131">
            <v>1</v>
          </cell>
          <cell r="H131">
            <v>7</v>
          </cell>
          <cell r="I131">
            <v>6</v>
          </cell>
          <cell r="J131">
            <v>353</v>
          </cell>
        </row>
        <row r="132">
          <cell r="F132">
            <v>124</v>
          </cell>
          <cell r="G132">
            <v>1</v>
          </cell>
          <cell r="H132">
            <v>7</v>
          </cell>
          <cell r="I132">
            <v>7</v>
          </cell>
          <cell r="J132">
            <v>302</v>
          </cell>
        </row>
        <row r="133">
          <cell r="F133">
            <v>125</v>
          </cell>
          <cell r="G133">
            <v>1</v>
          </cell>
          <cell r="H133">
            <v>7</v>
          </cell>
          <cell r="I133">
            <v>8</v>
          </cell>
          <cell r="J133">
            <v>293</v>
          </cell>
        </row>
        <row r="134">
          <cell r="F134">
            <v>126</v>
          </cell>
          <cell r="G134">
            <v>1</v>
          </cell>
          <cell r="H134">
            <v>7</v>
          </cell>
          <cell r="I134">
            <v>9</v>
          </cell>
          <cell r="J134">
            <v>296</v>
          </cell>
        </row>
        <row r="135">
          <cell r="F135">
            <v>127</v>
          </cell>
          <cell r="G135">
            <v>1</v>
          </cell>
          <cell r="H135">
            <v>7</v>
          </cell>
          <cell r="I135">
            <v>10</v>
          </cell>
          <cell r="J135">
            <v>360</v>
          </cell>
        </row>
        <row r="136">
          <cell r="F136">
            <v>128</v>
          </cell>
          <cell r="G136">
            <v>1</v>
          </cell>
          <cell r="H136">
            <v>7</v>
          </cell>
          <cell r="I136">
            <v>11</v>
          </cell>
          <cell r="J136">
            <v>335</v>
          </cell>
        </row>
        <row r="137">
          <cell r="F137">
            <v>129</v>
          </cell>
          <cell r="G137">
            <v>1</v>
          </cell>
          <cell r="H137">
            <v>8</v>
          </cell>
          <cell r="I137">
            <v>1</v>
          </cell>
          <cell r="J137">
            <v>312</v>
          </cell>
        </row>
        <row r="138">
          <cell r="F138">
            <v>130</v>
          </cell>
          <cell r="G138">
            <v>1</v>
          </cell>
          <cell r="H138">
            <v>8</v>
          </cell>
          <cell r="I138">
            <v>2</v>
          </cell>
          <cell r="J138">
            <v>278</v>
          </cell>
        </row>
        <row r="139">
          <cell r="F139">
            <v>131</v>
          </cell>
          <cell r="G139">
            <v>1</v>
          </cell>
          <cell r="H139">
            <v>8</v>
          </cell>
          <cell r="I139">
            <v>3</v>
          </cell>
          <cell r="J139">
            <v>279</v>
          </cell>
        </row>
        <row r="140">
          <cell r="F140">
            <v>132</v>
          </cell>
          <cell r="G140">
            <v>1</v>
          </cell>
          <cell r="H140">
            <v>8</v>
          </cell>
          <cell r="I140">
            <v>5</v>
          </cell>
          <cell r="J140">
            <v>258</v>
          </cell>
        </row>
        <row r="141">
          <cell r="F141">
            <v>133</v>
          </cell>
          <cell r="G141">
            <v>1</v>
          </cell>
          <cell r="H141">
            <v>8</v>
          </cell>
          <cell r="I141">
            <v>6</v>
          </cell>
          <cell r="J141">
            <v>258</v>
          </cell>
        </row>
        <row r="142">
          <cell r="F142">
            <v>134</v>
          </cell>
          <cell r="G142">
            <v>1</v>
          </cell>
          <cell r="H142">
            <v>8</v>
          </cell>
          <cell r="I142">
            <v>7</v>
          </cell>
          <cell r="J142">
            <v>258</v>
          </cell>
        </row>
        <row r="143">
          <cell r="F143">
            <v>135</v>
          </cell>
          <cell r="G143">
            <v>1</v>
          </cell>
          <cell r="H143">
            <v>8</v>
          </cell>
          <cell r="I143">
            <v>8</v>
          </cell>
          <cell r="J143">
            <v>252</v>
          </cell>
        </row>
        <row r="144">
          <cell r="F144">
            <v>136</v>
          </cell>
          <cell r="G144">
            <v>1</v>
          </cell>
          <cell r="H144">
            <v>8</v>
          </cell>
          <cell r="I144">
            <v>9</v>
          </cell>
          <cell r="J144">
            <v>252</v>
          </cell>
        </row>
        <row r="145">
          <cell r="F145">
            <v>137</v>
          </cell>
          <cell r="G145">
            <v>1</v>
          </cell>
          <cell r="H145">
            <v>8</v>
          </cell>
          <cell r="I145">
            <v>10</v>
          </cell>
          <cell r="J145">
            <v>252</v>
          </cell>
        </row>
        <row r="146">
          <cell r="F146">
            <v>138</v>
          </cell>
          <cell r="G146">
            <v>1</v>
          </cell>
          <cell r="H146">
            <v>8</v>
          </cell>
          <cell r="I146">
            <v>11</v>
          </cell>
          <cell r="J146">
            <v>252</v>
          </cell>
        </row>
        <row r="147">
          <cell r="F147">
            <v>139</v>
          </cell>
          <cell r="G147">
            <v>1</v>
          </cell>
          <cell r="H147">
            <v>8</v>
          </cell>
          <cell r="I147">
            <v>12</v>
          </cell>
          <cell r="J147">
            <v>285</v>
          </cell>
        </row>
        <row r="148">
          <cell r="F148">
            <v>140</v>
          </cell>
          <cell r="G148">
            <v>1</v>
          </cell>
          <cell r="H148">
            <v>8</v>
          </cell>
          <cell r="I148">
            <v>15</v>
          </cell>
          <cell r="J148">
            <v>385</v>
          </cell>
        </row>
        <row r="149">
          <cell r="F149">
            <v>141</v>
          </cell>
          <cell r="G149">
            <v>1</v>
          </cell>
          <cell r="H149">
            <v>9</v>
          </cell>
          <cell r="I149">
            <v>1</v>
          </cell>
          <cell r="J149">
            <v>486</v>
          </cell>
        </row>
        <row r="150">
          <cell r="F150">
            <v>142</v>
          </cell>
          <cell r="G150">
            <v>1</v>
          </cell>
          <cell r="H150">
            <v>9</v>
          </cell>
          <cell r="I150">
            <v>2</v>
          </cell>
          <cell r="J150">
            <v>362</v>
          </cell>
        </row>
        <row r="151">
          <cell r="F151">
            <v>143</v>
          </cell>
          <cell r="G151">
            <v>1</v>
          </cell>
          <cell r="H151">
            <v>9</v>
          </cell>
          <cell r="I151">
            <v>3</v>
          </cell>
          <cell r="J151">
            <v>319</v>
          </cell>
        </row>
        <row r="152">
          <cell r="F152">
            <v>0</v>
          </cell>
          <cell r="G152">
            <v>0</v>
          </cell>
          <cell r="H152">
            <v>0</v>
          </cell>
          <cell r="I152">
            <v>0</v>
          </cell>
          <cell r="J152">
            <v>0</v>
          </cell>
        </row>
        <row r="153">
          <cell r="F153">
            <v>144</v>
          </cell>
          <cell r="G153">
            <v>1</v>
          </cell>
          <cell r="H153">
            <v>9</v>
          </cell>
          <cell r="I153">
            <v>5</v>
          </cell>
          <cell r="J153">
            <v>336</v>
          </cell>
        </row>
        <row r="154">
          <cell r="F154">
            <v>145</v>
          </cell>
          <cell r="G154">
            <v>1</v>
          </cell>
          <cell r="H154">
            <v>9</v>
          </cell>
          <cell r="I154">
            <v>6</v>
          </cell>
          <cell r="J154">
            <v>344</v>
          </cell>
        </row>
        <row r="155">
          <cell r="F155">
            <v>0</v>
          </cell>
          <cell r="G155">
            <v>0</v>
          </cell>
          <cell r="H155">
            <v>0</v>
          </cell>
          <cell r="I155">
            <v>0</v>
          </cell>
          <cell r="J155">
            <v>0</v>
          </cell>
        </row>
        <row r="156">
          <cell r="F156">
            <v>0</v>
          </cell>
          <cell r="G156">
            <v>0</v>
          </cell>
          <cell r="H156">
            <v>0</v>
          </cell>
          <cell r="I156">
            <v>0</v>
          </cell>
          <cell r="J156">
            <v>0</v>
          </cell>
        </row>
        <row r="157">
          <cell r="F157">
            <v>0</v>
          </cell>
          <cell r="G157">
            <v>0</v>
          </cell>
          <cell r="H157">
            <v>0</v>
          </cell>
          <cell r="I157">
            <v>0</v>
          </cell>
          <cell r="J157">
            <v>0</v>
          </cell>
        </row>
        <row r="158">
          <cell r="F158">
            <v>146</v>
          </cell>
          <cell r="G158">
            <v>1</v>
          </cell>
          <cell r="H158">
            <v>11</v>
          </cell>
          <cell r="I158">
            <v>1</v>
          </cell>
          <cell r="J158">
            <v>313</v>
          </cell>
        </row>
        <row r="159">
          <cell r="F159">
            <v>147</v>
          </cell>
          <cell r="G159">
            <v>1</v>
          </cell>
          <cell r="H159">
            <v>11</v>
          </cell>
          <cell r="I159">
            <v>2</v>
          </cell>
          <cell r="J159">
            <v>251</v>
          </cell>
        </row>
        <row r="160">
          <cell r="F160">
            <v>148</v>
          </cell>
          <cell r="G160">
            <v>1</v>
          </cell>
          <cell r="H160">
            <v>11</v>
          </cell>
          <cell r="I160">
            <v>3</v>
          </cell>
          <cell r="J160">
            <v>267</v>
          </cell>
        </row>
        <row r="161">
          <cell r="F161">
            <v>0</v>
          </cell>
          <cell r="G161">
            <v>0</v>
          </cell>
          <cell r="H161">
            <v>0</v>
          </cell>
          <cell r="I161">
            <v>0</v>
          </cell>
          <cell r="J161">
            <v>0</v>
          </cell>
        </row>
        <row r="162">
          <cell r="F162">
            <v>149</v>
          </cell>
          <cell r="G162">
            <v>1</v>
          </cell>
          <cell r="H162">
            <v>11</v>
          </cell>
          <cell r="I162">
            <v>5</v>
          </cell>
          <cell r="J162">
            <v>459</v>
          </cell>
        </row>
        <row r="163">
          <cell r="F163">
            <v>150</v>
          </cell>
          <cell r="G163">
            <v>1</v>
          </cell>
          <cell r="H163">
            <v>11</v>
          </cell>
          <cell r="I163">
            <v>6</v>
          </cell>
          <cell r="J163">
            <v>290</v>
          </cell>
        </row>
        <row r="164">
          <cell r="F164">
            <v>151</v>
          </cell>
          <cell r="G164">
            <v>1</v>
          </cell>
          <cell r="H164">
            <v>11</v>
          </cell>
          <cell r="I164">
            <v>7</v>
          </cell>
          <cell r="J164">
            <v>254</v>
          </cell>
        </row>
        <row r="165">
          <cell r="F165">
            <v>152</v>
          </cell>
          <cell r="G165">
            <v>1</v>
          </cell>
          <cell r="H165">
            <v>11</v>
          </cell>
          <cell r="I165">
            <v>8</v>
          </cell>
          <cell r="J165">
            <v>253</v>
          </cell>
        </row>
        <row r="166">
          <cell r="F166">
            <v>153</v>
          </cell>
          <cell r="G166">
            <v>1</v>
          </cell>
          <cell r="H166">
            <v>11</v>
          </cell>
          <cell r="I166">
            <v>9</v>
          </cell>
          <cell r="J166">
            <v>253</v>
          </cell>
        </row>
        <row r="167">
          <cell r="F167">
            <v>154</v>
          </cell>
          <cell r="G167">
            <v>1</v>
          </cell>
          <cell r="H167">
            <v>11</v>
          </cell>
          <cell r="I167">
            <v>10</v>
          </cell>
          <cell r="J167">
            <v>253</v>
          </cell>
        </row>
        <row r="168">
          <cell r="F168">
            <v>155</v>
          </cell>
          <cell r="G168">
            <v>1</v>
          </cell>
          <cell r="H168">
            <v>11</v>
          </cell>
          <cell r="I168">
            <v>11</v>
          </cell>
          <cell r="J168">
            <v>255</v>
          </cell>
        </row>
        <row r="169">
          <cell r="F169">
            <v>156</v>
          </cell>
          <cell r="G169">
            <v>1</v>
          </cell>
          <cell r="H169">
            <v>11</v>
          </cell>
          <cell r="I169">
            <v>12</v>
          </cell>
          <cell r="J169">
            <v>295</v>
          </cell>
        </row>
        <row r="170">
          <cell r="F170">
            <v>0</v>
          </cell>
          <cell r="G170">
            <v>0</v>
          </cell>
          <cell r="H170">
            <v>0</v>
          </cell>
          <cell r="I170">
            <v>0</v>
          </cell>
          <cell r="J170">
            <v>0</v>
          </cell>
        </row>
        <row r="171">
          <cell r="F171">
            <v>157</v>
          </cell>
          <cell r="G171">
            <v>1</v>
          </cell>
          <cell r="H171">
            <v>11</v>
          </cell>
          <cell r="I171">
            <v>15</v>
          </cell>
          <cell r="J171">
            <v>303</v>
          </cell>
        </row>
        <row r="172">
          <cell r="F172">
            <v>158</v>
          </cell>
          <cell r="G172">
            <v>1</v>
          </cell>
          <cell r="H172">
            <v>11</v>
          </cell>
          <cell r="I172">
            <v>16</v>
          </cell>
          <cell r="J172">
            <v>304</v>
          </cell>
        </row>
        <row r="173">
          <cell r="F173">
            <v>159</v>
          </cell>
          <cell r="G173">
            <v>1</v>
          </cell>
          <cell r="H173">
            <v>11</v>
          </cell>
          <cell r="I173">
            <v>17</v>
          </cell>
          <cell r="J173">
            <v>298</v>
          </cell>
        </row>
        <row r="174">
          <cell r="F174">
            <v>160</v>
          </cell>
          <cell r="G174">
            <v>1</v>
          </cell>
          <cell r="H174">
            <v>11</v>
          </cell>
          <cell r="I174">
            <v>18</v>
          </cell>
          <cell r="J174">
            <v>270</v>
          </cell>
        </row>
        <row r="175">
          <cell r="F175">
            <v>161</v>
          </cell>
          <cell r="G175">
            <v>1</v>
          </cell>
          <cell r="H175">
            <v>11</v>
          </cell>
          <cell r="I175">
            <v>19</v>
          </cell>
          <cell r="J175">
            <v>267</v>
          </cell>
        </row>
        <row r="176">
          <cell r="F176">
            <v>162</v>
          </cell>
          <cell r="G176">
            <v>1</v>
          </cell>
          <cell r="H176">
            <v>11</v>
          </cell>
          <cell r="I176">
            <v>20</v>
          </cell>
          <cell r="J176">
            <v>271</v>
          </cell>
        </row>
        <row r="177">
          <cell r="F177">
            <v>163</v>
          </cell>
          <cell r="G177">
            <v>1</v>
          </cell>
          <cell r="H177">
            <v>11</v>
          </cell>
          <cell r="I177">
            <v>21</v>
          </cell>
          <cell r="J177">
            <v>297</v>
          </cell>
        </row>
        <row r="178">
          <cell r="F178">
            <v>164</v>
          </cell>
          <cell r="G178">
            <v>1</v>
          </cell>
          <cell r="H178">
            <v>11</v>
          </cell>
          <cell r="I178">
            <v>22</v>
          </cell>
          <cell r="J178">
            <v>352</v>
          </cell>
        </row>
        <row r="179">
          <cell r="F179">
            <v>165</v>
          </cell>
          <cell r="G179">
            <v>1</v>
          </cell>
          <cell r="H179">
            <v>11</v>
          </cell>
          <cell r="I179">
            <v>23</v>
          </cell>
          <cell r="J179">
            <v>305</v>
          </cell>
        </row>
        <row r="180">
          <cell r="F180">
            <v>166</v>
          </cell>
          <cell r="G180">
            <v>1</v>
          </cell>
          <cell r="H180">
            <v>11</v>
          </cell>
          <cell r="I180">
            <v>25</v>
          </cell>
          <cell r="J180">
            <v>418</v>
          </cell>
        </row>
        <row r="181">
          <cell r="F181">
            <v>167</v>
          </cell>
          <cell r="G181">
            <v>1</v>
          </cell>
          <cell r="H181">
            <v>11</v>
          </cell>
          <cell r="I181">
            <v>26</v>
          </cell>
          <cell r="J181">
            <v>583</v>
          </cell>
        </row>
        <row r="182">
          <cell r="F182">
            <v>168</v>
          </cell>
          <cell r="G182">
            <v>1</v>
          </cell>
          <cell r="H182">
            <v>11</v>
          </cell>
          <cell r="I182">
            <v>27</v>
          </cell>
          <cell r="J182">
            <v>296</v>
          </cell>
        </row>
        <row r="183">
          <cell r="F183">
            <v>169</v>
          </cell>
          <cell r="G183">
            <v>1</v>
          </cell>
          <cell r="H183">
            <v>11</v>
          </cell>
          <cell r="I183">
            <v>28</v>
          </cell>
          <cell r="J183">
            <v>272</v>
          </cell>
        </row>
        <row r="184">
          <cell r="F184">
            <v>170</v>
          </cell>
          <cell r="G184">
            <v>1</v>
          </cell>
          <cell r="H184">
            <v>11</v>
          </cell>
          <cell r="I184">
            <v>29</v>
          </cell>
          <cell r="J184">
            <v>261</v>
          </cell>
        </row>
        <row r="185">
          <cell r="F185">
            <v>171</v>
          </cell>
          <cell r="G185">
            <v>1</v>
          </cell>
          <cell r="H185">
            <v>11</v>
          </cell>
          <cell r="I185">
            <v>30</v>
          </cell>
          <cell r="J185">
            <v>261</v>
          </cell>
        </row>
        <row r="186">
          <cell r="F186">
            <v>172</v>
          </cell>
          <cell r="G186">
            <v>1</v>
          </cell>
          <cell r="H186">
            <v>11</v>
          </cell>
          <cell r="I186">
            <v>31</v>
          </cell>
          <cell r="J186">
            <v>261</v>
          </cell>
        </row>
        <row r="187">
          <cell r="F187">
            <v>173</v>
          </cell>
          <cell r="G187">
            <v>1</v>
          </cell>
          <cell r="H187">
            <v>11</v>
          </cell>
          <cell r="I187">
            <v>32</v>
          </cell>
          <cell r="J187">
            <v>321</v>
          </cell>
        </row>
        <row r="188">
          <cell r="F188">
            <v>174</v>
          </cell>
          <cell r="G188">
            <v>1</v>
          </cell>
          <cell r="H188">
            <v>11</v>
          </cell>
          <cell r="I188">
            <v>33</v>
          </cell>
          <cell r="J188">
            <v>357</v>
          </cell>
        </row>
        <row r="189">
          <cell r="F189">
            <v>0</v>
          </cell>
          <cell r="G189">
            <v>0</v>
          </cell>
          <cell r="H189">
            <v>0</v>
          </cell>
          <cell r="I189">
            <v>0</v>
          </cell>
          <cell r="J189">
            <v>0</v>
          </cell>
        </row>
        <row r="190">
          <cell r="F190">
            <v>175</v>
          </cell>
          <cell r="G190">
            <v>1</v>
          </cell>
          <cell r="H190">
            <v>11</v>
          </cell>
          <cell r="I190">
            <v>35</v>
          </cell>
          <cell r="J190">
            <v>273</v>
          </cell>
        </row>
        <row r="191">
          <cell r="F191">
            <v>176</v>
          </cell>
          <cell r="G191">
            <v>1</v>
          </cell>
          <cell r="H191">
            <v>11</v>
          </cell>
          <cell r="I191">
            <v>36</v>
          </cell>
          <cell r="J191">
            <v>265</v>
          </cell>
        </row>
        <row r="192">
          <cell r="F192">
            <v>177</v>
          </cell>
          <cell r="G192">
            <v>1</v>
          </cell>
          <cell r="H192">
            <v>11</v>
          </cell>
          <cell r="I192">
            <v>37</v>
          </cell>
          <cell r="J192">
            <v>254</v>
          </cell>
        </row>
        <row r="193">
          <cell r="F193">
            <v>178</v>
          </cell>
          <cell r="G193">
            <v>1</v>
          </cell>
          <cell r="H193">
            <v>11</v>
          </cell>
          <cell r="I193">
            <v>38</v>
          </cell>
          <cell r="J193">
            <v>258</v>
          </cell>
        </row>
        <row r="194">
          <cell r="F194">
            <v>179</v>
          </cell>
          <cell r="G194">
            <v>1</v>
          </cell>
          <cell r="H194">
            <v>11</v>
          </cell>
          <cell r="I194">
            <v>39</v>
          </cell>
          <cell r="J194">
            <v>254</v>
          </cell>
        </row>
        <row r="195">
          <cell r="F195">
            <v>180</v>
          </cell>
          <cell r="G195">
            <v>1</v>
          </cell>
          <cell r="H195">
            <v>11</v>
          </cell>
          <cell r="I195">
            <v>40</v>
          </cell>
          <cell r="J195">
            <v>262</v>
          </cell>
        </row>
        <row r="196">
          <cell r="F196">
            <v>181</v>
          </cell>
          <cell r="G196">
            <v>1</v>
          </cell>
          <cell r="H196">
            <v>11</v>
          </cell>
          <cell r="I196">
            <v>41</v>
          </cell>
          <cell r="J196">
            <v>258</v>
          </cell>
        </row>
        <row r="197">
          <cell r="F197">
            <v>182</v>
          </cell>
          <cell r="G197">
            <v>1</v>
          </cell>
          <cell r="H197">
            <v>11</v>
          </cell>
          <cell r="I197">
            <v>42</v>
          </cell>
          <cell r="J197">
            <v>256</v>
          </cell>
        </row>
        <row r="198">
          <cell r="F198">
            <v>183</v>
          </cell>
          <cell r="G198">
            <v>1</v>
          </cell>
          <cell r="H198">
            <v>11</v>
          </cell>
          <cell r="I198">
            <v>43</v>
          </cell>
          <cell r="J198">
            <v>284</v>
          </cell>
        </row>
        <row r="199">
          <cell r="F199">
            <v>184</v>
          </cell>
          <cell r="G199">
            <v>1</v>
          </cell>
          <cell r="H199">
            <v>11</v>
          </cell>
          <cell r="I199">
            <v>45</v>
          </cell>
          <cell r="J199">
            <v>292</v>
          </cell>
        </row>
        <row r="200">
          <cell r="F200">
            <v>185</v>
          </cell>
          <cell r="G200">
            <v>1</v>
          </cell>
          <cell r="H200">
            <v>11</v>
          </cell>
          <cell r="I200">
            <v>46</v>
          </cell>
          <cell r="J200">
            <v>274</v>
          </cell>
        </row>
        <row r="201">
          <cell r="F201">
            <v>186</v>
          </cell>
          <cell r="G201">
            <v>1</v>
          </cell>
          <cell r="H201">
            <v>11</v>
          </cell>
          <cell r="I201">
            <v>47</v>
          </cell>
          <cell r="J201">
            <v>273</v>
          </cell>
        </row>
        <row r="202">
          <cell r="F202">
            <v>187</v>
          </cell>
          <cell r="G202">
            <v>1</v>
          </cell>
          <cell r="H202">
            <v>11</v>
          </cell>
          <cell r="I202">
            <v>48</v>
          </cell>
          <cell r="J202">
            <v>267</v>
          </cell>
        </row>
        <row r="203">
          <cell r="F203">
            <v>188</v>
          </cell>
          <cell r="G203">
            <v>1</v>
          </cell>
          <cell r="H203">
            <v>11</v>
          </cell>
          <cell r="I203">
            <v>49</v>
          </cell>
          <cell r="J203">
            <v>300</v>
          </cell>
        </row>
        <row r="204">
          <cell r="F204">
            <v>189</v>
          </cell>
          <cell r="G204">
            <v>1</v>
          </cell>
          <cell r="H204">
            <v>12</v>
          </cell>
          <cell r="I204">
            <v>1</v>
          </cell>
          <cell r="J204">
            <v>289</v>
          </cell>
        </row>
        <row r="205">
          <cell r="F205">
            <v>190</v>
          </cell>
          <cell r="G205">
            <v>1</v>
          </cell>
          <cell r="H205">
            <v>12</v>
          </cell>
          <cell r="I205">
            <v>2</v>
          </cell>
          <cell r="J205">
            <v>321</v>
          </cell>
        </row>
        <row r="206">
          <cell r="F206">
            <v>191</v>
          </cell>
          <cell r="G206">
            <v>1</v>
          </cell>
          <cell r="H206">
            <v>12</v>
          </cell>
          <cell r="I206">
            <v>3</v>
          </cell>
          <cell r="J206">
            <v>259</v>
          </cell>
        </row>
        <row r="207">
          <cell r="F207">
            <v>192</v>
          </cell>
          <cell r="G207">
            <v>1</v>
          </cell>
          <cell r="H207">
            <v>12</v>
          </cell>
          <cell r="I207">
            <v>5</v>
          </cell>
          <cell r="J207">
            <v>284</v>
          </cell>
        </row>
        <row r="208">
          <cell r="F208">
            <v>193</v>
          </cell>
          <cell r="G208">
            <v>1</v>
          </cell>
          <cell r="H208">
            <v>12</v>
          </cell>
          <cell r="I208">
            <v>6</v>
          </cell>
          <cell r="J208">
            <v>317</v>
          </cell>
        </row>
        <row r="209">
          <cell r="F209">
            <v>194</v>
          </cell>
          <cell r="G209">
            <v>1</v>
          </cell>
          <cell r="H209">
            <v>12</v>
          </cell>
          <cell r="I209">
            <v>7</v>
          </cell>
          <cell r="J209">
            <v>279</v>
          </cell>
        </row>
        <row r="210">
          <cell r="F210">
            <v>195</v>
          </cell>
          <cell r="G210">
            <v>1</v>
          </cell>
          <cell r="H210">
            <v>12</v>
          </cell>
          <cell r="I210">
            <v>8</v>
          </cell>
          <cell r="J210">
            <v>279</v>
          </cell>
        </row>
        <row r="211">
          <cell r="F211">
            <v>196</v>
          </cell>
          <cell r="G211">
            <v>1</v>
          </cell>
          <cell r="H211">
            <v>12</v>
          </cell>
          <cell r="I211">
            <v>9</v>
          </cell>
          <cell r="J211">
            <v>259</v>
          </cell>
        </row>
        <row r="212">
          <cell r="F212">
            <v>197</v>
          </cell>
          <cell r="G212">
            <v>1</v>
          </cell>
          <cell r="H212">
            <v>12</v>
          </cell>
          <cell r="I212">
            <v>10</v>
          </cell>
          <cell r="J212">
            <v>260</v>
          </cell>
        </row>
        <row r="213">
          <cell r="F213">
            <v>198</v>
          </cell>
          <cell r="G213">
            <v>1</v>
          </cell>
          <cell r="H213">
            <v>12</v>
          </cell>
          <cell r="I213">
            <v>11</v>
          </cell>
          <cell r="J213">
            <v>260</v>
          </cell>
        </row>
        <row r="214">
          <cell r="F214">
            <v>199</v>
          </cell>
          <cell r="G214">
            <v>1</v>
          </cell>
          <cell r="H214">
            <v>12</v>
          </cell>
          <cell r="I214">
            <v>12</v>
          </cell>
          <cell r="J214">
            <v>259</v>
          </cell>
        </row>
        <row r="215">
          <cell r="F215">
            <v>200</v>
          </cell>
          <cell r="G215">
            <v>1</v>
          </cell>
          <cell r="H215">
            <v>12</v>
          </cell>
          <cell r="I215">
            <v>15</v>
          </cell>
          <cell r="J215">
            <v>263</v>
          </cell>
        </row>
        <row r="216">
          <cell r="F216">
            <v>201</v>
          </cell>
          <cell r="G216">
            <v>1</v>
          </cell>
          <cell r="H216">
            <v>12</v>
          </cell>
          <cell r="I216">
            <v>16</v>
          </cell>
          <cell r="J216">
            <v>252</v>
          </cell>
        </row>
        <row r="217">
          <cell r="F217">
            <v>202</v>
          </cell>
          <cell r="G217">
            <v>1</v>
          </cell>
          <cell r="H217">
            <v>12</v>
          </cell>
          <cell r="I217">
            <v>17</v>
          </cell>
          <cell r="J217">
            <v>257</v>
          </cell>
        </row>
        <row r="218">
          <cell r="F218">
            <v>203</v>
          </cell>
          <cell r="G218">
            <v>1</v>
          </cell>
          <cell r="H218">
            <v>12</v>
          </cell>
          <cell r="I218">
            <v>18</v>
          </cell>
          <cell r="J218">
            <v>260</v>
          </cell>
        </row>
        <row r="219">
          <cell r="F219">
            <v>204</v>
          </cell>
          <cell r="G219">
            <v>1</v>
          </cell>
          <cell r="H219">
            <v>12</v>
          </cell>
          <cell r="I219">
            <v>19</v>
          </cell>
          <cell r="J219">
            <v>257</v>
          </cell>
        </row>
        <row r="220">
          <cell r="F220">
            <v>205</v>
          </cell>
          <cell r="G220">
            <v>1</v>
          </cell>
          <cell r="H220">
            <v>12</v>
          </cell>
          <cell r="I220">
            <v>20</v>
          </cell>
          <cell r="J220">
            <v>257</v>
          </cell>
        </row>
        <row r="221">
          <cell r="F221">
            <v>206</v>
          </cell>
          <cell r="G221">
            <v>1</v>
          </cell>
          <cell r="H221">
            <v>12</v>
          </cell>
          <cell r="I221">
            <v>21</v>
          </cell>
          <cell r="J221">
            <v>266</v>
          </cell>
        </row>
        <row r="222">
          <cell r="F222">
            <v>207</v>
          </cell>
          <cell r="G222">
            <v>1</v>
          </cell>
          <cell r="H222">
            <v>12</v>
          </cell>
          <cell r="I222">
            <v>22</v>
          </cell>
          <cell r="J222">
            <v>321</v>
          </cell>
        </row>
        <row r="223">
          <cell r="F223">
            <v>208</v>
          </cell>
          <cell r="G223">
            <v>1</v>
          </cell>
          <cell r="H223">
            <v>12</v>
          </cell>
          <cell r="I223">
            <v>23</v>
          </cell>
          <cell r="J223">
            <v>333</v>
          </cell>
        </row>
        <row r="224">
          <cell r="F224">
            <v>209</v>
          </cell>
          <cell r="G224">
            <v>1</v>
          </cell>
          <cell r="H224">
            <v>12</v>
          </cell>
          <cell r="I224">
            <v>25</v>
          </cell>
          <cell r="J224">
            <v>336</v>
          </cell>
        </row>
        <row r="225">
          <cell r="F225">
            <v>210</v>
          </cell>
          <cell r="G225">
            <v>1</v>
          </cell>
          <cell r="H225">
            <v>12</v>
          </cell>
          <cell r="I225">
            <v>26</v>
          </cell>
          <cell r="J225">
            <v>259</v>
          </cell>
        </row>
        <row r="226">
          <cell r="F226">
            <v>211</v>
          </cell>
          <cell r="G226">
            <v>1</v>
          </cell>
          <cell r="H226">
            <v>12</v>
          </cell>
          <cell r="I226">
            <v>27</v>
          </cell>
          <cell r="J226">
            <v>265</v>
          </cell>
        </row>
        <row r="227">
          <cell r="F227">
            <v>212</v>
          </cell>
          <cell r="G227">
            <v>1</v>
          </cell>
          <cell r="H227">
            <v>12</v>
          </cell>
          <cell r="I227">
            <v>28</v>
          </cell>
          <cell r="J227">
            <v>254</v>
          </cell>
        </row>
        <row r="228">
          <cell r="F228">
            <v>213</v>
          </cell>
          <cell r="G228">
            <v>1</v>
          </cell>
          <cell r="H228">
            <v>12</v>
          </cell>
          <cell r="I228">
            <v>29</v>
          </cell>
          <cell r="J228">
            <v>261</v>
          </cell>
        </row>
        <row r="229">
          <cell r="F229">
            <v>214</v>
          </cell>
          <cell r="G229">
            <v>1</v>
          </cell>
          <cell r="H229">
            <v>12</v>
          </cell>
          <cell r="I229">
            <v>30</v>
          </cell>
          <cell r="J229">
            <v>310</v>
          </cell>
        </row>
        <row r="230">
          <cell r="F230">
            <v>215</v>
          </cell>
          <cell r="G230">
            <v>1</v>
          </cell>
          <cell r="H230">
            <v>12</v>
          </cell>
          <cell r="I230">
            <v>31</v>
          </cell>
          <cell r="J230">
            <v>334</v>
          </cell>
        </row>
        <row r="231">
          <cell r="F231">
            <v>0</v>
          </cell>
          <cell r="G231">
            <v>0</v>
          </cell>
          <cell r="H231">
            <v>0</v>
          </cell>
          <cell r="I231">
            <v>0</v>
          </cell>
          <cell r="J231">
            <v>0</v>
          </cell>
        </row>
        <row r="232">
          <cell r="F232">
            <v>0</v>
          </cell>
          <cell r="G232">
            <v>0</v>
          </cell>
          <cell r="H232">
            <v>0</v>
          </cell>
          <cell r="I232">
            <v>0</v>
          </cell>
          <cell r="J232">
            <v>0</v>
          </cell>
        </row>
        <row r="233">
          <cell r="F233">
            <v>216</v>
          </cell>
          <cell r="G233">
            <v>1</v>
          </cell>
          <cell r="H233">
            <v>15</v>
          </cell>
          <cell r="I233">
            <v>1</v>
          </cell>
          <cell r="J233">
            <v>286</v>
          </cell>
        </row>
        <row r="234">
          <cell r="F234">
            <v>217</v>
          </cell>
          <cell r="G234">
            <v>1</v>
          </cell>
          <cell r="H234">
            <v>15</v>
          </cell>
          <cell r="I234">
            <v>2</v>
          </cell>
          <cell r="J234">
            <v>276</v>
          </cell>
        </row>
        <row r="235">
          <cell r="F235">
            <v>218</v>
          </cell>
          <cell r="G235">
            <v>1</v>
          </cell>
          <cell r="H235">
            <v>15</v>
          </cell>
          <cell r="I235">
            <v>3</v>
          </cell>
          <cell r="J235">
            <v>244</v>
          </cell>
        </row>
        <row r="236">
          <cell r="F236">
            <v>0</v>
          </cell>
          <cell r="G236">
            <v>0</v>
          </cell>
          <cell r="H236">
            <v>0</v>
          </cell>
          <cell r="I236">
            <v>0</v>
          </cell>
          <cell r="J236">
            <v>0</v>
          </cell>
        </row>
        <row r="237">
          <cell r="F237">
            <v>219</v>
          </cell>
          <cell r="G237">
            <v>1</v>
          </cell>
          <cell r="H237">
            <v>15</v>
          </cell>
          <cell r="I237">
            <v>5</v>
          </cell>
          <cell r="J237">
            <v>236</v>
          </cell>
        </row>
        <row r="238">
          <cell r="F238">
            <v>220</v>
          </cell>
          <cell r="G238">
            <v>1</v>
          </cell>
          <cell r="H238">
            <v>15</v>
          </cell>
          <cell r="I238">
            <v>6</v>
          </cell>
          <cell r="J238">
            <v>250</v>
          </cell>
        </row>
        <row r="239">
          <cell r="F239">
            <v>221</v>
          </cell>
          <cell r="G239">
            <v>1</v>
          </cell>
          <cell r="H239">
            <v>15</v>
          </cell>
          <cell r="I239">
            <v>7</v>
          </cell>
          <cell r="J239">
            <v>239</v>
          </cell>
        </row>
        <row r="240">
          <cell r="F240">
            <v>222</v>
          </cell>
          <cell r="G240">
            <v>1</v>
          </cell>
          <cell r="H240">
            <v>15</v>
          </cell>
          <cell r="I240">
            <v>8</v>
          </cell>
          <cell r="J240">
            <v>250</v>
          </cell>
        </row>
        <row r="241">
          <cell r="F241">
            <v>223</v>
          </cell>
          <cell r="G241">
            <v>1</v>
          </cell>
          <cell r="H241">
            <v>15</v>
          </cell>
          <cell r="I241">
            <v>9</v>
          </cell>
          <cell r="J241">
            <v>268</v>
          </cell>
        </row>
        <row r="242">
          <cell r="F242">
            <v>224</v>
          </cell>
          <cell r="G242">
            <v>1</v>
          </cell>
          <cell r="H242">
            <v>15</v>
          </cell>
          <cell r="I242">
            <v>10</v>
          </cell>
          <cell r="J242">
            <v>250</v>
          </cell>
        </row>
        <row r="243">
          <cell r="F243">
            <v>225</v>
          </cell>
          <cell r="G243">
            <v>1</v>
          </cell>
          <cell r="H243">
            <v>15</v>
          </cell>
          <cell r="I243">
            <v>11</v>
          </cell>
          <cell r="J243">
            <v>281</v>
          </cell>
        </row>
        <row r="244">
          <cell r="F244">
            <v>226</v>
          </cell>
          <cell r="G244">
            <v>1</v>
          </cell>
          <cell r="H244">
            <v>15</v>
          </cell>
          <cell r="I244">
            <v>12</v>
          </cell>
          <cell r="J244">
            <v>258</v>
          </cell>
        </row>
        <row r="245">
          <cell r="F245">
            <v>227</v>
          </cell>
          <cell r="G245">
            <v>1</v>
          </cell>
          <cell r="H245">
            <v>15</v>
          </cell>
          <cell r="I245">
            <v>15</v>
          </cell>
          <cell r="J245">
            <v>290</v>
          </cell>
        </row>
        <row r="246">
          <cell r="F246">
            <v>228</v>
          </cell>
          <cell r="G246">
            <v>1</v>
          </cell>
          <cell r="H246">
            <v>15</v>
          </cell>
          <cell r="I246">
            <v>16</v>
          </cell>
          <cell r="J246">
            <v>275</v>
          </cell>
        </row>
        <row r="247">
          <cell r="F247">
            <v>229</v>
          </cell>
          <cell r="G247">
            <v>1</v>
          </cell>
          <cell r="H247">
            <v>15</v>
          </cell>
          <cell r="I247">
            <v>17</v>
          </cell>
          <cell r="J247">
            <v>284</v>
          </cell>
        </row>
        <row r="248">
          <cell r="F248">
            <v>230</v>
          </cell>
          <cell r="G248">
            <v>1</v>
          </cell>
          <cell r="H248">
            <v>15</v>
          </cell>
          <cell r="I248">
            <v>18</v>
          </cell>
          <cell r="J248">
            <v>275</v>
          </cell>
        </row>
        <row r="249">
          <cell r="F249">
            <v>231</v>
          </cell>
          <cell r="G249">
            <v>1</v>
          </cell>
          <cell r="H249">
            <v>15</v>
          </cell>
          <cell r="I249">
            <v>19</v>
          </cell>
          <cell r="J249">
            <v>385</v>
          </cell>
        </row>
        <row r="250">
          <cell r="F250">
            <v>232</v>
          </cell>
          <cell r="G250">
            <v>1</v>
          </cell>
          <cell r="H250">
            <v>15</v>
          </cell>
          <cell r="I250">
            <v>20</v>
          </cell>
          <cell r="J250">
            <v>275</v>
          </cell>
        </row>
        <row r="251">
          <cell r="F251">
            <v>233</v>
          </cell>
          <cell r="G251">
            <v>1</v>
          </cell>
          <cell r="H251">
            <v>15</v>
          </cell>
          <cell r="I251">
            <v>21</v>
          </cell>
          <cell r="J251">
            <v>323</v>
          </cell>
        </row>
        <row r="252">
          <cell r="F252">
            <v>234</v>
          </cell>
          <cell r="G252">
            <v>1</v>
          </cell>
          <cell r="H252">
            <v>15</v>
          </cell>
          <cell r="I252">
            <v>22</v>
          </cell>
          <cell r="J252">
            <v>254</v>
          </cell>
        </row>
        <row r="253">
          <cell r="F253">
            <v>235</v>
          </cell>
          <cell r="G253">
            <v>1</v>
          </cell>
          <cell r="H253">
            <v>15</v>
          </cell>
          <cell r="I253">
            <v>23</v>
          </cell>
          <cell r="J253">
            <v>244</v>
          </cell>
        </row>
        <row r="254">
          <cell r="F254">
            <v>236</v>
          </cell>
          <cell r="G254">
            <v>1</v>
          </cell>
          <cell r="H254">
            <v>15</v>
          </cell>
          <cell r="I254">
            <v>25</v>
          </cell>
          <cell r="J254">
            <v>279</v>
          </cell>
        </row>
        <row r="255">
          <cell r="F255">
            <v>237</v>
          </cell>
          <cell r="G255">
            <v>1</v>
          </cell>
          <cell r="H255">
            <v>16</v>
          </cell>
          <cell r="I255">
            <v>1</v>
          </cell>
          <cell r="J255">
            <v>282</v>
          </cell>
        </row>
        <row r="256">
          <cell r="F256">
            <v>238</v>
          </cell>
          <cell r="G256">
            <v>1</v>
          </cell>
          <cell r="H256">
            <v>16</v>
          </cell>
          <cell r="I256">
            <v>2</v>
          </cell>
          <cell r="J256">
            <v>264</v>
          </cell>
        </row>
        <row r="257">
          <cell r="F257">
            <v>239</v>
          </cell>
          <cell r="G257">
            <v>1</v>
          </cell>
          <cell r="H257">
            <v>16</v>
          </cell>
          <cell r="I257">
            <v>3</v>
          </cell>
          <cell r="J257">
            <v>253</v>
          </cell>
        </row>
        <row r="258">
          <cell r="F258">
            <v>0</v>
          </cell>
          <cell r="G258">
            <v>0</v>
          </cell>
          <cell r="H258">
            <v>0</v>
          </cell>
          <cell r="I258">
            <v>0</v>
          </cell>
          <cell r="J258">
            <v>0</v>
          </cell>
        </row>
        <row r="259">
          <cell r="F259">
            <v>240</v>
          </cell>
          <cell r="G259">
            <v>1</v>
          </cell>
          <cell r="H259">
            <v>16</v>
          </cell>
          <cell r="I259">
            <v>5</v>
          </cell>
          <cell r="J259">
            <v>262</v>
          </cell>
        </row>
        <row r="260">
          <cell r="F260">
            <v>241</v>
          </cell>
          <cell r="G260">
            <v>1</v>
          </cell>
          <cell r="H260">
            <v>16</v>
          </cell>
          <cell r="I260">
            <v>6</v>
          </cell>
          <cell r="J260">
            <v>262</v>
          </cell>
        </row>
        <row r="261">
          <cell r="F261">
            <v>242</v>
          </cell>
          <cell r="G261">
            <v>1</v>
          </cell>
          <cell r="H261">
            <v>16</v>
          </cell>
          <cell r="I261">
            <v>7</v>
          </cell>
          <cell r="J261">
            <v>263</v>
          </cell>
        </row>
        <row r="262">
          <cell r="F262">
            <v>243</v>
          </cell>
          <cell r="G262">
            <v>1</v>
          </cell>
          <cell r="H262">
            <v>16</v>
          </cell>
          <cell r="I262">
            <v>8</v>
          </cell>
          <cell r="J262">
            <v>257</v>
          </cell>
        </row>
        <row r="263">
          <cell r="F263">
            <v>244</v>
          </cell>
          <cell r="G263">
            <v>1</v>
          </cell>
          <cell r="H263">
            <v>16</v>
          </cell>
          <cell r="I263">
            <v>9</v>
          </cell>
          <cell r="J263">
            <v>272</v>
          </cell>
        </row>
        <row r="264">
          <cell r="F264">
            <v>245</v>
          </cell>
          <cell r="G264">
            <v>1</v>
          </cell>
          <cell r="H264">
            <v>16</v>
          </cell>
          <cell r="I264">
            <v>10</v>
          </cell>
          <cell r="J264">
            <v>268</v>
          </cell>
        </row>
        <row r="265">
          <cell r="F265">
            <v>246</v>
          </cell>
          <cell r="G265">
            <v>1</v>
          </cell>
          <cell r="H265">
            <v>16</v>
          </cell>
          <cell r="I265">
            <v>11</v>
          </cell>
          <cell r="J265">
            <v>276</v>
          </cell>
        </row>
        <row r="266">
          <cell r="F266">
            <v>247</v>
          </cell>
          <cell r="G266">
            <v>1</v>
          </cell>
          <cell r="H266">
            <v>16</v>
          </cell>
          <cell r="I266">
            <v>12</v>
          </cell>
          <cell r="J266">
            <v>254</v>
          </cell>
        </row>
        <row r="267">
          <cell r="F267">
            <v>0</v>
          </cell>
          <cell r="G267">
            <v>0</v>
          </cell>
          <cell r="H267">
            <v>0</v>
          </cell>
          <cell r="I267">
            <v>0</v>
          </cell>
          <cell r="J267">
            <v>0</v>
          </cell>
        </row>
        <row r="268">
          <cell r="F268">
            <v>248</v>
          </cell>
          <cell r="G268">
            <v>1</v>
          </cell>
          <cell r="H268">
            <v>16</v>
          </cell>
          <cell r="I268">
            <v>15</v>
          </cell>
          <cell r="J268">
            <v>272</v>
          </cell>
        </row>
        <row r="269">
          <cell r="F269">
            <v>249</v>
          </cell>
          <cell r="G269">
            <v>1</v>
          </cell>
          <cell r="H269">
            <v>16</v>
          </cell>
          <cell r="I269">
            <v>16</v>
          </cell>
          <cell r="J269">
            <v>272</v>
          </cell>
        </row>
        <row r="270">
          <cell r="F270">
            <v>250</v>
          </cell>
          <cell r="G270">
            <v>1</v>
          </cell>
          <cell r="H270">
            <v>16</v>
          </cell>
          <cell r="I270">
            <v>17</v>
          </cell>
          <cell r="J270">
            <v>272</v>
          </cell>
        </row>
        <row r="271">
          <cell r="F271">
            <v>251</v>
          </cell>
          <cell r="G271">
            <v>1</v>
          </cell>
          <cell r="H271">
            <v>16</v>
          </cell>
          <cell r="I271">
            <v>18</v>
          </cell>
          <cell r="J271">
            <v>272</v>
          </cell>
        </row>
        <row r="272">
          <cell r="F272">
            <v>252</v>
          </cell>
          <cell r="G272">
            <v>1</v>
          </cell>
          <cell r="H272">
            <v>16</v>
          </cell>
          <cell r="I272">
            <v>19</v>
          </cell>
          <cell r="J272">
            <v>272</v>
          </cell>
        </row>
        <row r="273">
          <cell r="F273">
            <v>253</v>
          </cell>
          <cell r="G273">
            <v>1</v>
          </cell>
          <cell r="H273">
            <v>16</v>
          </cell>
          <cell r="I273">
            <v>20</v>
          </cell>
          <cell r="J273">
            <v>269</v>
          </cell>
        </row>
        <row r="274">
          <cell r="F274">
            <v>254</v>
          </cell>
          <cell r="G274">
            <v>1</v>
          </cell>
          <cell r="H274">
            <v>16</v>
          </cell>
          <cell r="I274">
            <v>21</v>
          </cell>
          <cell r="J274">
            <v>477</v>
          </cell>
        </row>
        <row r="275">
          <cell r="F275">
            <v>255</v>
          </cell>
          <cell r="G275">
            <v>1</v>
          </cell>
          <cell r="H275">
            <v>16</v>
          </cell>
          <cell r="I275">
            <v>22</v>
          </cell>
          <cell r="J275">
            <v>332</v>
          </cell>
        </row>
        <row r="276">
          <cell r="F276">
            <v>256</v>
          </cell>
          <cell r="G276">
            <v>1</v>
          </cell>
          <cell r="H276">
            <v>16</v>
          </cell>
          <cell r="I276">
            <v>23</v>
          </cell>
          <cell r="J276">
            <v>340</v>
          </cell>
        </row>
        <row r="277">
          <cell r="F277">
            <v>257</v>
          </cell>
          <cell r="G277">
            <v>1</v>
          </cell>
          <cell r="H277">
            <v>16</v>
          </cell>
          <cell r="I277">
            <v>25</v>
          </cell>
          <cell r="J277">
            <v>338</v>
          </cell>
        </row>
        <row r="278">
          <cell r="F278">
            <v>258</v>
          </cell>
          <cell r="G278">
            <v>1</v>
          </cell>
          <cell r="H278">
            <v>16</v>
          </cell>
          <cell r="I278">
            <v>26</v>
          </cell>
          <cell r="J278">
            <v>341</v>
          </cell>
        </row>
        <row r="279">
          <cell r="F279">
            <v>259</v>
          </cell>
          <cell r="G279">
            <v>1</v>
          </cell>
          <cell r="H279">
            <v>17</v>
          </cell>
          <cell r="I279">
            <v>1</v>
          </cell>
          <cell r="J279">
            <v>359</v>
          </cell>
        </row>
        <row r="280">
          <cell r="F280">
            <v>260</v>
          </cell>
          <cell r="G280">
            <v>1</v>
          </cell>
          <cell r="H280">
            <v>17</v>
          </cell>
          <cell r="I280">
            <v>2</v>
          </cell>
          <cell r="J280">
            <v>368</v>
          </cell>
        </row>
        <row r="281">
          <cell r="F281">
            <v>261</v>
          </cell>
          <cell r="G281">
            <v>1</v>
          </cell>
          <cell r="H281">
            <v>17</v>
          </cell>
          <cell r="I281">
            <v>3</v>
          </cell>
          <cell r="J281">
            <v>265</v>
          </cell>
        </row>
        <row r="282">
          <cell r="F282">
            <v>0</v>
          </cell>
          <cell r="G282">
            <v>0</v>
          </cell>
          <cell r="H282">
            <v>0</v>
          </cell>
          <cell r="I282">
            <v>0</v>
          </cell>
          <cell r="J282">
            <v>0</v>
          </cell>
        </row>
        <row r="283">
          <cell r="F283">
            <v>262</v>
          </cell>
          <cell r="G283">
            <v>1</v>
          </cell>
          <cell r="H283">
            <v>17</v>
          </cell>
          <cell r="I283">
            <v>5</v>
          </cell>
          <cell r="J283">
            <v>250</v>
          </cell>
        </row>
        <row r="284">
          <cell r="F284">
            <v>263</v>
          </cell>
          <cell r="G284">
            <v>1</v>
          </cell>
          <cell r="H284">
            <v>17</v>
          </cell>
          <cell r="I284">
            <v>6</v>
          </cell>
          <cell r="J284">
            <v>319</v>
          </cell>
        </row>
        <row r="285">
          <cell r="F285">
            <v>264</v>
          </cell>
          <cell r="G285">
            <v>1</v>
          </cell>
          <cell r="H285">
            <v>17</v>
          </cell>
          <cell r="I285">
            <v>7</v>
          </cell>
          <cell r="J285">
            <v>258</v>
          </cell>
        </row>
        <row r="286">
          <cell r="F286">
            <v>265</v>
          </cell>
          <cell r="G286">
            <v>1</v>
          </cell>
          <cell r="H286">
            <v>17</v>
          </cell>
          <cell r="I286">
            <v>8</v>
          </cell>
          <cell r="J286">
            <v>506</v>
          </cell>
        </row>
        <row r="287">
          <cell r="F287">
            <v>266</v>
          </cell>
          <cell r="G287">
            <v>1</v>
          </cell>
          <cell r="H287">
            <v>17</v>
          </cell>
          <cell r="I287">
            <v>9</v>
          </cell>
          <cell r="J287">
            <v>387</v>
          </cell>
        </row>
        <row r="288">
          <cell r="F288">
            <v>267</v>
          </cell>
          <cell r="G288">
            <v>1</v>
          </cell>
          <cell r="H288">
            <v>17</v>
          </cell>
          <cell r="I288">
            <v>10</v>
          </cell>
          <cell r="J288">
            <v>324</v>
          </cell>
        </row>
        <row r="289">
          <cell r="F289">
            <v>268</v>
          </cell>
          <cell r="G289">
            <v>1</v>
          </cell>
          <cell r="H289">
            <v>17</v>
          </cell>
          <cell r="I289">
            <v>11</v>
          </cell>
          <cell r="J289">
            <v>298</v>
          </cell>
        </row>
        <row r="290">
          <cell r="F290">
            <v>269</v>
          </cell>
          <cell r="G290">
            <v>1</v>
          </cell>
          <cell r="H290">
            <v>17</v>
          </cell>
          <cell r="I290">
            <v>12</v>
          </cell>
          <cell r="J290">
            <v>270</v>
          </cell>
        </row>
        <row r="291">
          <cell r="F291">
            <v>0</v>
          </cell>
          <cell r="G291">
            <v>0</v>
          </cell>
          <cell r="H291">
            <v>0</v>
          </cell>
          <cell r="I291">
            <v>0</v>
          </cell>
          <cell r="J291">
            <v>0</v>
          </cell>
        </row>
        <row r="292">
          <cell r="F292">
            <v>270</v>
          </cell>
          <cell r="G292">
            <v>1</v>
          </cell>
          <cell r="H292">
            <v>17</v>
          </cell>
          <cell r="I292">
            <v>15</v>
          </cell>
          <cell r="J292">
            <v>272</v>
          </cell>
        </row>
        <row r="293">
          <cell r="F293">
            <v>271</v>
          </cell>
          <cell r="G293">
            <v>1</v>
          </cell>
          <cell r="H293">
            <v>17</v>
          </cell>
          <cell r="I293">
            <v>16</v>
          </cell>
          <cell r="J293">
            <v>279</v>
          </cell>
        </row>
        <row r="294">
          <cell r="F294">
            <v>272</v>
          </cell>
          <cell r="G294">
            <v>1</v>
          </cell>
          <cell r="H294">
            <v>17</v>
          </cell>
          <cell r="I294">
            <v>17</v>
          </cell>
          <cell r="J294">
            <v>250</v>
          </cell>
        </row>
        <row r="295">
          <cell r="F295">
            <v>273</v>
          </cell>
          <cell r="G295">
            <v>1</v>
          </cell>
          <cell r="H295">
            <v>17</v>
          </cell>
          <cell r="I295">
            <v>18</v>
          </cell>
          <cell r="J295">
            <v>263</v>
          </cell>
        </row>
        <row r="296">
          <cell r="F296">
            <v>274</v>
          </cell>
          <cell r="G296">
            <v>1</v>
          </cell>
          <cell r="H296">
            <v>17</v>
          </cell>
          <cell r="I296">
            <v>19</v>
          </cell>
          <cell r="J296">
            <v>259</v>
          </cell>
        </row>
        <row r="297">
          <cell r="F297">
            <v>275</v>
          </cell>
          <cell r="G297">
            <v>1</v>
          </cell>
          <cell r="H297">
            <v>17</v>
          </cell>
          <cell r="I297">
            <v>20</v>
          </cell>
          <cell r="J297">
            <v>260</v>
          </cell>
        </row>
        <row r="298">
          <cell r="F298">
            <v>276</v>
          </cell>
          <cell r="G298">
            <v>1</v>
          </cell>
          <cell r="H298">
            <v>17</v>
          </cell>
          <cell r="I298">
            <v>21</v>
          </cell>
          <cell r="J298">
            <v>262</v>
          </cell>
        </row>
        <row r="299">
          <cell r="F299">
            <v>277</v>
          </cell>
          <cell r="G299">
            <v>1</v>
          </cell>
          <cell r="H299">
            <v>17</v>
          </cell>
          <cell r="I299">
            <v>22</v>
          </cell>
          <cell r="J299">
            <v>303</v>
          </cell>
        </row>
        <row r="300">
          <cell r="F300">
            <v>278</v>
          </cell>
          <cell r="G300">
            <v>1</v>
          </cell>
          <cell r="H300">
            <v>17</v>
          </cell>
          <cell r="I300">
            <v>23</v>
          </cell>
          <cell r="J300">
            <v>274</v>
          </cell>
        </row>
        <row r="301">
          <cell r="F301">
            <v>279</v>
          </cell>
          <cell r="G301">
            <v>1</v>
          </cell>
          <cell r="H301">
            <v>17</v>
          </cell>
          <cell r="I301">
            <v>25</v>
          </cell>
          <cell r="J301">
            <v>274</v>
          </cell>
        </row>
        <row r="302">
          <cell r="F302">
            <v>280</v>
          </cell>
          <cell r="G302">
            <v>1</v>
          </cell>
          <cell r="H302">
            <v>17</v>
          </cell>
          <cell r="I302">
            <v>26</v>
          </cell>
          <cell r="J302">
            <v>253</v>
          </cell>
        </row>
        <row r="303">
          <cell r="F303">
            <v>281</v>
          </cell>
          <cell r="G303">
            <v>1</v>
          </cell>
          <cell r="H303">
            <v>17</v>
          </cell>
          <cell r="I303">
            <v>27</v>
          </cell>
          <cell r="J303">
            <v>341</v>
          </cell>
        </row>
        <row r="304">
          <cell r="F304">
            <v>282</v>
          </cell>
          <cell r="G304">
            <v>1</v>
          </cell>
          <cell r="H304">
            <v>17</v>
          </cell>
          <cell r="I304">
            <v>28</v>
          </cell>
          <cell r="J304">
            <v>328</v>
          </cell>
        </row>
        <row r="305">
          <cell r="F305">
            <v>283</v>
          </cell>
          <cell r="G305">
            <v>1</v>
          </cell>
          <cell r="H305">
            <v>17</v>
          </cell>
          <cell r="I305">
            <v>29</v>
          </cell>
          <cell r="J305">
            <v>250</v>
          </cell>
        </row>
        <row r="306">
          <cell r="F306">
            <v>284</v>
          </cell>
          <cell r="G306">
            <v>1</v>
          </cell>
          <cell r="H306">
            <v>17</v>
          </cell>
          <cell r="I306">
            <v>30</v>
          </cell>
          <cell r="J306">
            <v>251</v>
          </cell>
        </row>
        <row r="307">
          <cell r="F307">
            <v>285</v>
          </cell>
          <cell r="G307">
            <v>1</v>
          </cell>
          <cell r="H307">
            <v>17</v>
          </cell>
          <cell r="I307">
            <v>31</v>
          </cell>
          <cell r="J307">
            <v>307</v>
          </cell>
        </row>
        <row r="308">
          <cell r="F308">
            <v>286</v>
          </cell>
          <cell r="G308">
            <v>1</v>
          </cell>
          <cell r="H308">
            <v>18</v>
          </cell>
          <cell r="I308">
            <v>1</v>
          </cell>
          <cell r="J308">
            <v>372</v>
          </cell>
        </row>
        <row r="309">
          <cell r="F309">
            <v>287</v>
          </cell>
          <cell r="G309">
            <v>1</v>
          </cell>
          <cell r="H309">
            <v>18</v>
          </cell>
          <cell r="I309">
            <v>2</v>
          </cell>
          <cell r="J309">
            <v>308</v>
          </cell>
        </row>
        <row r="310">
          <cell r="F310">
            <v>288</v>
          </cell>
          <cell r="G310">
            <v>1</v>
          </cell>
          <cell r="H310">
            <v>18</v>
          </cell>
          <cell r="I310">
            <v>3</v>
          </cell>
          <cell r="J310">
            <v>268</v>
          </cell>
        </row>
        <row r="311">
          <cell r="F311">
            <v>0</v>
          </cell>
          <cell r="G311">
            <v>0</v>
          </cell>
          <cell r="H311">
            <v>0</v>
          </cell>
          <cell r="I311">
            <v>0</v>
          </cell>
          <cell r="J311">
            <v>0</v>
          </cell>
        </row>
        <row r="312">
          <cell r="F312">
            <v>289</v>
          </cell>
          <cell r="G312">
            <v>1</v>
          </cell>
          <cell r="H312">
            <v>18</v>
          </cell>
          <cell r="I312">
            <v>5</v>
          </cell>
          <cell r="J312">
            <v>269</v>
          </cell>
        </row>
        <row r="313">
          <cell r="F313">
            <v>290</v>
          </cell>
          <cell r="G313">
            <v>1</v>
          </cell>
          <cell r="H313">
            <v>18</v>
          </cell>
          <cell r="I313">
            <v>6</v>
          </cell>
          <cell r="J313">
            <v>368</v>
          </cell>
        </row>
        <row r="314">
          <cell r="F314">
            <v>291</v>
          </cell>
          <cell r="G314">
            <v>1</v>
          </cell>
          <cell r="H314">
            <v>18</v>
          </cell>
          <cell r="I314">
            <v>7</v>
          </cell>
          <cell r="J314">
            <v>282</v>
          </cell>
        </row>
        <row r="315">
          <cell r="F315">
            <v>292</v>
          </cell>
          <cell r="G315">
            <v>1</v>
          </cell>
          <cell r="H315">
            <v>18</v>
          </cell>
          <cell r="I315">
            <v>8</v>
          </cell>
          <cell r="J315">
            <v>482</v>
          </cell>
        </row>
        <row r="316">
          <cell r="F316">
            <v>293</v>
          </cell>
          <cell r="G316">
            <v>1</v>
          </cell>
          <cell r="H316">
            <v>18</v>
          </cell>
          <cell r="I316">
            <v>9</v>
          </cell>
          <cell r="J316">
            <v>243</v>
          </cell>
        </row>
        <row r="317">
          <cell r="F317">
            <v>294</v>
          </cell>
          <cell r="G317">
            <v>1</v>
          </cell>
          <cell r="H317">
            <v>18</v>
          </cell>
          <cell r="I317">
            <v>10</v>
          </cell>
          <cell r="J317">
            <v>371</v>
          </cell>
        </row>
        <row r="318">
          <cell r="F318">
            <v>295</v>
          </cell>
          <cell r="G318">
            <v>1</v>
          </cell>
          <cell r="H318">
            <v>18</v>
          </cell>
          <cell r="I318">
            <v>11</v>
          </cell>
          <cell r="J318">
            <v>243</v>
          </cell>
        </row>
        <row r="319">
          <cell r="F319">
            <v>296</v>
          </cell>
          <cell r="G319">
            <v>1</v>
          </cell>
          <cell r="H319">
            <v>18</v>
          </cell>
          <cell r="I319">
            <v>12</v>
          </cell>
          <cell r="J319">
            <v>284</v>
          </cell>
        </row>
        <row r="320">
          <cell r="F320">
            <v>297</v>
          </cell>
          <cell r="G320">
            <v>1</v>
          </cell>
          <cell r="H320">
            <v>19</v>
          </cell>
          <cell r="I320">
            <v>1</v>
          </cell>
          <cell r="J320">
            <v>312</v>
          </cell>
        </row>
        <row r="321">
          <cell r="F321">
            <v>298</v>
          </cell>
          <cell r="G321">
            <v>1</v>
          </cell>
          <cell r="H321">
            <v>19</v>
          </cell>
          <cell r="I321">
            <v>2</v>
          </cell>
          <cell r="J321">
            <v>330</v>
          </cell>
        </row>
        <row r="322">
          <cell r="F322">
            <v>299</v>
          </cell>
          <cell r="G322">
            <v>1</v>
          </cell>
          <cell r="H322">
            <v>19</v>
          </cell>
          <cell r="I322">
            <v>3</v>
          </cell>
          <cell r="J322">
            <v>274</v>
          </cell>
        </row>
        <row r="323">
          <cell r="F323">
            <v>300</v>
          </cell>
          <cell r="G323">
            <v>1</v>
          </cell>
          <cell r="H323">
            <v>19</v>
          </cell>
          <cell r="I323">
            <v>5</v>
          </cell>
          <cell r="J323">
            <v>289</v>
          </cell>
        </row>
        <row r="324">
          <cell r="F324">
            <v>301</v>
          </cell>
          <cell r="G324">
            <v>1</v>
          </cell>
          <cell r="H324">
            <v>19</v>
          </cell>
          <cell r="I324">
            <v>6</v>
          </cell>
          <cell r="J324">
            <v>283</v>
          </cell>
        </row>
        <row r="325">
          <cell r="F325">
            <v>302</v>
          </cell>
          <cell r="G325">
            <v>1</v>
          </cell>
          <cell r="H325">
            <v>19</v>
          </cell>
          <cell r="I325">
            <v>7</v>
          </cell>
          <cell r="J325">
            <v>252</v>
          </cell>
        </row>
        <row r="326">
          <cell r="F326">
            <v>303</v>
          </cell>
          <cell r="G326">
            <v>1</v>
          </cell>
          <cell r="H326">
            <v>19</v>
          </cell>
          <cell r="I326">
            <v>8</v>
          </cell>
          <cell r="J326">
            <v>252</v>
          </cell>
        </row>
        <row r="327">
          <cell r="F327">
            <v>304</v>
          </cell>
          <cell r="G327">
            <v>1</v>
          </cell>
          <cell r="H327">
            <v>19</v>
          </cell>
          <cell r="I327">
            <v>9</v>
          </cell>
          <cell r="J327">
            <v>252</v>
          </cell>
        </row>
        <row r="328">
          <cell r="F328">
            <v>305</v>
          </cell>
          <cell r="G328">
            <v>1</v>
          </cell>
          <cell r="H328">
            <v>19</v>
          </cell>
          <cell r="I328">
            <v>10</v>
          </cell>
          <cell r="J328">
            <v>252</v>
          </cell>
        </row>
        <row r="329">
          <cell r="F329">
            <v>306</v>
          </cell>
          <cell r="G329">
            <v>1</v>
          </cell>
          <cell r="H329">
            <v>19</v>
          </cell>
          <cell r="I329">
            <v>11</v>
          </cell>
          <cell r="J329">
            <v>303</v>
          </cell>
        </row>
        <row r="330">
          <cell r="F330">
            <v>307</v>
          </cell>
          <cell r="G330">
            <v>1</v>
          </cell>
          <cell r="H330">
            <v>19</v>
          </cell>
          <cell r="I330">
            <v>12</v>
          </cell>
          <cell r="J330">
            <v>303</v>
          </cell>
        </row>
        <row r="331">
          <cell r="F331">
            <v>308</v>
          </cell>
          <cell r="G331">
            <v>1</v>
          </cell>
          <cell r="H331">
            <v>20</v>
          </cell>
          <cell r="I331">
            <v>1</v>
          </cell>
          <cell r="J331">
            <v>253</v>
          </cell>
        </row>
        <row r="332">
          <cell r="F332">
            <v>309</v>
          </cell>
          <cell r="G332">
            <v>1</v>
          </cell>
          <cell r="H332">
            <v>20</v>
          </cell>
          <cell r="I332">
            <v>2</v>
          </cell>
          <cell r="J332">
            <v>215</v>
          </cell>
        </row>
        <row r="333">
          <cell r="F333">
            <v>310</v>
          </cell>
          <cell r="G333">
            <v>1</v>
          </cell>
          <cell r="H333">
            <v>20</v>
          </cell>
          <cell r="I333">
            <v>3</v>
          </cell>
          <cell r="J333">
            <v>216</v>
          </cell>
        </row>
        <row r="334">
          <cell r="F334">
            <v>0</v>
          </cell>
          <cell r="G334">
            <v>0</v>
          </cell>
          <cell r="H334">
            <v>0</v>
          </cell>
          <cell r="I334">
            <v>0</v>
          </cell>
          <cell r="J334">
            <v>0</v>
          </cell>
        </row>
        <row r="335">
          <cell r="F335">
            <v>311</v>
          </cell>
          <cell r="G335">
            <v>1</v>
          </cell>
          <cell r="H335">
            <v>20</v>
          </cell>
          <cell r="I335">
            <v>5</v>
          </cell>
          <cell r="J335">
            <v>216</v>
          </cell>
        </row>
        <row r="336">
          <cell r="F336">
            <v>312</v>
          </cell>
          <cell r="G336">
            <v>1</v>
          </cell>
          <cell r="H336">
            <v>20</v>
          </cell>
          <cell r="I336">
            <v>6</v>
          </cell>
          <cell r="J336">
            <v>216</v>
          </cell>
        </row>
        <row r="337">
          <cell r="F337">
            <v>313</v>
          </cell>
          <cell r="G337">
            <v>1</v>
          </cell>
          <cell r="H337">
            <v>20</v>
          </cell>
          <cell r="I337">
            <v>7</v>
          </cell>
          <cell r="J337">
            <v>216</v>
          </cell>
        </row>
        <row r="338">
          <cell r="F338">
            <v>314</v>
          </cell>
          <cell r="G338">
            <v>1</v>
          </cell>
          <cell r="H338">
            <v>20</v>
          </cell>
          <cell r="I338">
            <v>8</v>
          </cell>
          <cell r="J338">
            <v>216</v>
          </cell>
        </row>
        <row r="339">
          <cell r="F339">
            <v>315</v>
          </cell>
          <cell r="G339">
            <v>1</v>
          </cell>
          <cell r="H339">
            <v>20</v>
          </cell>
          <cell r="I339">
            <v>9</v>
          </cell>
          <cell r="J339">
            <v>216</v>
          </cell>
        </row>
        <row r="340">
          <cell r="F340">
            <v>316</v>
          </cell>
          <cell r="G340">
            <v>1</v>
          </cell>
          <cell r="H340">
            <v>20</v>
          </cell>
          <cell r="I340">
            <v>10</v>
          </cell>
          <cell r="J340">
            <v>216</v>
          </cell>
        </row>
        <row r="341">
          <cell r="F341">
            <v>317</v>
          </cell>
          <cell r="G341">
            <v>1</v>
          </cell>
          <cell r="H341">
            <v>20</v>
          </cell>
          <cell r="I341">
            <v>11</v>
          </cell>
          <cell r="J341">
            <v>216</v>
          </cell>
        </row>
        <row r="342">
          <cell r="F342">
            <v>318</v>
          </cell>
          <cell r="G342">
            <v>1</v>
          </cell>
          <cell r="H342">
            <v>20</v>
          </cell>
          <cell r="I342">
            <v>12</v>
          </cell>
          <cell r="J342">
            <v>216</v>
          </cell>
        </row>
        <row r="343">
          <cell r="F343">
            <v>0</v>
          </cell>
          <cell r="G343">
            <v>0</v>
          </cell>
          <cell r="H343">
            <v>0</v>
          </cell>
          <cell r="I343">
            <v>0</v>
          </cell>
          <cell r="J343">
            <v>0</v>
          </cell>
        </row>
        <row r="344">
          <cell r="F344">
            <v>0</v>
          </cell>
          <cell r="G344">
            <v>0</v>
          </cell>
          <cell r="H344">
            <v>0</v>
          </cell>
          <cell r="I344">
            <v>0</v>
          </cell>
          <cell r="J344">
            <v>0</v>
          </cell>
        </row>
        <row r="345">
          <cell r="F345">
            <v>319</v>
          </cell>
          <cell r="G345">
            <v>1</v>
          </cell>
          <cell r="H345">
            <v>20</v>
          </cell>
          <cell r="I345">
            <v>15</v>
          </cell>
          <cell r="J345">
            <v>216</v>
          </cell>
        </row>
        <row r="346">
          <cell r="F346">
            <v>320</v>
          </cell>
          <cell r="G346">
            <v>1</v>
          </cell>
          <cell r="H346">
            <v>20</v>
          </cell>
          <cell r="I346">
            <v>16</v>
          </cell>
          <cell r="J346">
            <v>216</v>
          </cell>
        </row>
        <row r="347">
          <cell r="F347">
            <v>321</v>
          </cell>
          <cell r="G347">
            <v>1</v>
          </cell>
          <cell r="H347">
            <v>20</v>
          </cell>
          <cell r="I347">
            <v>17</v>
          </cell>
          <cell r="J347">
            <v>216</v>
          </cell>
        </row>
        <row r="348">
          <cell r="F348">
            <v>322</v>
          </cell>
          <cell r="G348">
            <v>1</v>
          </cell>
          <cell r="H348">
            <v>20</v>
          </cell>
          <cell r="I348">
            <v>18</v>
          </cell>
          <cell r="J348">
            <v>268</v>
          </cell>
        </row>
        <row r="349">
          <cell r="F349">
            <v>323</v>
          </cell>
          <cell r="G349">
            <v>1</v>
          </cell>
          <cell r="H349">
            <v>20</v>
          </cell>
          <cell r="I349">
            <v>19</v>
          </cell>
          <cell r="J349">
            <v>341</v>
          </cell>
        </row>
        <row r="350">
          <cell r="F350">
            <v>324</v>
          </cell>
          <cell r="G350">
            <v>1</v>
          </cell>
          <cell r="H350">
            <v>20</v>
          </cell>
          <cell r="I350">
            <v>20</v>
          </cell>
          <cell r="J350">
            <v>212</v>
          </cell>
        </row>
        <row r="351">
          <cell r="F351">
            <v>325</v>
          </cell>
          <cell r="G351">
            <v>1</v>
          </cell>
          <cell r="H351">
            <v>20</v>
          </cell>
          <cell r="I351">
            <v>21</v>
          </cell>
          <cell r="J351">
            <v>234</v>
          </cell>
        </row>
        <row r="352">
          <cell r="F352">
            <v>326</v>
          </cell>
          <cell r="G352">
            <v>1</v>
          </cell>
          <cell r="H352">
            <v>20</v>
          </cell>
          <cell r="I352">
            <v>22</v>
          </cell>
          <cell r="J352">
            <v>234</v>
          </cell>
        </row>
        <row r="353">
          <cell r="F353">
            <v>327</v>
          </cell>
          <cell r="G353">
            <v>1</v>
          </cell>
          <cell r="H353">
            <v>20</v>
          </cell>
          <cell r="I353">
            <v>23</v>
          </cell>
          <cell r="J353">
            <v>234</v>
          </cell>
        </row>
        <row r="354">
          <cell r="F354">
            <v>328</v>
          </cell>
          <cell r="G354">
            <v>1</v>
          </cell>
          <cell r="H354">
            <v>20</v>
          </cell>
          <cell r="I354">
            <v>25</v>
          </cell>
          <cell r="J354">
            <v>299</v>
          </cell>
        </row>
        <row r="355">
          <cell r="F355">
            <v>329</v>
          </cell>
          <cell r="G355">
            <v>1</v>
          </cell>
          <cell r="H355">
            <v>20</v>
          </cell>
          <cell r="I355">
            <v>26</v>
          </cell>
          <cell r="J355">
            <v>297</v>
          </cell>
        </row>
        <row r="356">
          <cell r="F356">
            <v>330</v>
          </cell>
          <cell r="G356">
            <v>1</v>
          </cell>
          <cell r="H356">
            <v>20</v>
          </cell>
          <cell r="I356">
            <v>27</v>
          </cell>
          <cell r="J356">
            <v>243</v>
          </cell>
        </row>
        <row r="357">
          <cell r="F357">
            <v>331</v>
          </cell>
          <cell r="G357">
            <v>1</v>
          </cell>
          <cell r="H357">
            <v>20</v>
          </cell>
          <cell r="I357">
            <v>28</v>
          </cell>
          <cell r="J357">
            <v>243</v>
          </cell>
        </row>
        <row r="358">
          <cell r="F358">
            <v>332</v>
          </cell>
          <cell r="G358">
            <v>1</v>
          </cell>
          <cell r="H358">
            <v>20</v>
          </cell>
          <cell r="I358">
            <v>29</v>
          </cell>
          <cell r="J358">
            <v>230</v>
          </cell>
        </row>
        <row r="359">
          <cell r="F359">
            <v>333</v>
          </cell>
          <cell r="G359">
            <v>1</v>
          </cell>
          <cell r="H359">
            <v>20</v>
          </cell>
          <cell r="I359">
            <v>30</v>
          </cell>
          <cell r="J359">
            <v>341</v>
          </cell>
        </row>
        <row r="360">
          <cell r="F360">
            <v>334</v>
          </cell>
          <cell r="G360">
            <v>1</v>
          </cell>
          <cell r="H360">
            <v>20</v>
          </cell>
          <cell r="I360">
            <v>31</v>
          </cell>
          <cell r="J360">
            <v>279</v>
          </cell>
        </row>
        <row r="361">
          <cell r="F361">
            <v>335</v>
          </cell>
          <cell r="G361">
            <v>1</v>
          </cell>
          <cell r="H361">
            <v>20</v>
          </cell>
          <cell r="I361">
            <v>32</v>
          </cell>
          <cell r="J361">
            <v>243</v>
          </cell>
        </row>
        <row r="362">
          <cell r="F362">
            <v>336</v>
          </cell>
          <cell r="G362">
            <v>1</v>
          </cell>
          <cell r="H362">
            <v>20</v>
          </cell>
          <cell r="I362">
            <v>33</v>
          </cell>
          <cell r="J362">
            <v>243</v>
          </cell>
        </row>
        <row r="363">
          <cell r="F363">
            <v>337</v>
          </cell>
          <cell r="G363">
            <v>1</v>
          </cell>
          <cell r="H363">
            <v>20</v>
          </cell>
          <cell r="I363">
            <v>35</v>
          </cell>
          <cell r="J363">
            <v>243</v>
          </cell>
        </row>
        <row r="364">
          <cell r="F364">
            <v>338</v>
          </cell>
          <cell r="G364">
            <v>1</v>
          </cell>
          <cell r="H364">
            <v>20</v>
          </cell>
          <cell r="I364">
            <v>36</v>
          </cell>
          <cell r="J364">
            <v>293</v>
          </cell>
        </row>
        <row r="365">
          <cell r="F365">
            <v>339</v>
          </cell>
          <cell r="G365">
            <v>1</v>
          </cell>
          <cell r="H365">
            <v>20</v>
          </cell>
          <cell r="I365">
            <v>37</v>
          </cell>
          <cell r="J365">
            <v>243</v>
          </cell>
        </row>
        <row r="366">
          <cell r="F366">
            <v>340</v>
          </cell>
          <cell r="G366">
            <v>1</v>
          </cell>
          <cell r="H366">
            <v>20</v>
          </cell>
          <cell r="I366">
            <v>38</v>
          </cell>
          <cell r="J366">
            <v>243</v>
          </cell>
        </row>
        <row r="367">
          <cell r="F367">
            <v>341</v>
          </cell>
          <cell r="G367">
            <v>1</v>
          </cell>
          <cell r="H367">
            <v>20</v>
          </cell>
          <cell r="I367">
            <v>39</v>
          </cell>
          <cell r="J367">
            <v>243</v>
          </cell>
        </row>
        <row r="368">
          <cell r="F368">
            <v>342</v>
          </cell>
          <cell r="G368">
            <v>1</v>
          </cell>
          <cell r="H368">
            <v>20</v>
          </cell>
          <cell r="I368">
            <v>40</v>
          </cell>
          <cell r="J368">
            <v>287</v>
          </cell>
        </row>
        <row r="369">
          <cell r="F369">
            <v>343</v>
          </cell>
          <cell r="G369">
            <v>1</v>
          </cell>
          <cell r="H369">
            <v>20</v>
          </cell>
          <cell r="I369">
            <v>41</v>
          </cell>
          <cell r="J369">
            <v>369</v>
          </cell>
        </row>
        <row r="370">
          <cell r="F370">
            <v>344</v>
          </cell>
          <cell r="G370">
            <v>1</v>
          </cell>
          <cell r="H370">
            <v>20</v>
          </cell>
          <cell r="I370">
            <v>42</v>
          </cell>
          <cell r="J370">
            <v>273</v>
          </cell>
        </row>
        <row r="371">
          <cell r="F371">
            <v>345</v>
          </cell>
          <cell r="G371">
            <v>1</v>
          </cell>
          <cell r="H371">
            <v>20</v>
          </cell>
          <cell r="I371">
            <v>43</v>
          </cell>
          <cell r="J371">
            <v>310</v>
          </cell>
        </row>
        <row r="372">
          <cell r="F372">
            <v>346</v>
          </cell>
          <cell r="G372">
            <v>1</v>
          </cell>
          <cell r="H372">
            <v>20</v>
          </cell>
          <cell r="I372">
            <v>45</v>
          </cell>
          <cell r="J372">
            <v>268</v>
          </cell>
        </row>
        <row r="373">
          <cell r="F373">
            <v>347</v>
          </cell>
          <cell r="G373">
            <v>1</v>
          </cell>
          <cell r="H373">
            <v>20</v>
          </cell>
          <cell r="I373">
            <v>46</v>
          </cell>
          <cell r="J373">
            <v>234</v>
          </cell>
        </row>
        <row r="374">
          <cell r="F374">
            <v>348</v>
          </cell>
          <cell r="G374">
            <v>1</v>
          </cell>
          <cell r="H374">
            <v>20</v>
          </cell>
          <cell r="I374">
            <v>47</v>
          </cell>
          <cell r="J374">
            <v>270</v>
          </cell>
        </row>
        <row r="375">
          <cell r="F375">
            <v>349</v>
          </cell>
          <cell r="G375">
            <v>1</v>
          </cell>
          <cell r="H375">
            <v>21</v>
          </cell>
          <cell r="I375">
            <v>1</v>
          </cell>
          <cell r="J375">
            <v>345</v>
          </cell>
        </row>
        <row r="376">
          <cell r="F376">
            <v>350</v>
          </cell>
          <cell r="G376">
            <v>1</v>
          </cell>
          <cell r="H376">
            <v>21</v>
          </cell>
          <cell r="I376">
            <v>2</v>
          </cell>
          <cell r="J376">
            <v>294</v>
          </cell>
        </row>
        <row r="377">
          <cell r="F377">
            <v>351</v>
          </cell>
          <cell r="G377">
            <v>1</v>
          </cell>
          <cell r="H377">
            <v>21</v>
          </cell>
          <cell r="I377">
            <v>3</v>
          </cell>
          <cell r="J377">
            <v>377</v>
          </cell>
        </row>
        <row r="378">
          <cell r="F378">
            <v>352</v>
          </cell>
          <cell r="G378">
            <v>1</v>
          </cell>
          <cell r="H378">
            <v>21</v>
          </cell>
          <cell r="I378">
            <v>5</v>
          </cell>
          <cell r="J378">
            <v>350</v>
          </cell>
        </row>
        <row r="379">
          <cell r="F379">
            <v>353</v>
          </cell>
          <cell r="G379">
            <v>1</v>
          </cell>
          <cell r="H379">
            <v>21</v>
          </cell>
          <cell r="I379">
            <v>6</v>
          </cell>
          <cell r="J379">
            <v>300</v>
          </cell>
        </row>
        <row r="380">
          <cell r="F380">
            <v>354</v>
          </cell>
          <cell r="G380">
            <v>1</v>
          </cell>
          <cell r="H380">
            <v>21</v>
          </cell>
          <cell r="I380">
            <v>7</v>
          </cell>
          <cell r="J380">
            <v>284</v>
          </cell>
        </row>
        <row r="381">
          <cell r="F381">
            <v>355</v>
          </cell>
          <cell r="G381">
            <v>1</v>
          </cell>
          <cell r="H381">
            <v>21</v>
          </cell>
          <cell r="I381">
            <v>8</v>
          </cell>
          <cell r="J381">
            <v>280</v>
          </cell>
        </row>
        <row r="382">
          <cell r="F382">
            <v>356</v>
          </cell>
          <cell r="G382">
            <v>1</v>
          </cell>
          <cell r="H382">
            <v>21</v>
          </cell>
          <cell r="I382">
            <v>9</v>
          </cell>
          <cell r="J382">
            <v>384</v>
          </cell>
        </row>
        <row r="383">
          <cell r="F383">
            <v>357</v>
          </cell>
          <cell r="G383">
            <v>1</v>
          </cell>
          <cell r="H383">
            <v>22</v>
          </cell>
          <cell r="I383">
            <v>1</v>
          </cell>
          <cell r="J383">
            <v>351</v>
          </cell>
        </row>
        <row r="384">
          <cell r="F384">
            <v>358</v>
          </cell>
          <cell r="G384">
            <v>1</v>
          </cell>
          <cell r="H384">
            <v>22</v>
          </cell>
          <cell r="I384">
            <v>2</v>
          </cell>
          <cell r="J384">
            <v>245</v>
          </cell>
        </row>
        <row r="385">
          <cell r="F385">
            <v>359</v>
          </cell>
          <cell r="G385">
            <v>1</v>
          </cell>
          <cell r="H385">
            <v>22</v>
          </cell>
          <cell r="I385">
            <v>3</v>
          </cell>
          <cell r="J385">
            <v>253</v>
          </cell>
        </row>
        <row r="386">
          <cell r="F386">
            <v>0</v>
          </cell>
          <cell r="G386">
            <v>0</v>
          </cell>
          <cell r="H386">
            <v>0</v>
          </cell>
          <cell r="I386">
            <v>0</v>
          </cell>
          <cell r="J386">
            <v>0</v>
          </cell>
        </row>
        <row r="387">
          <cell r="F387">
            <v>360</v>
          </cell>
          <cell r="G387">
            <v>1</v>
          </cell>
          <cell r="H387">
            <v>22</v>
          </cell>
          <cell r="I387">
            <v>5</v>
          </cell>
          <cell r="J387">
            <v>279</v>
          </cell>
        </row>
        <row r="388">
          <cell r="F388">
            <v>361</v>
          </cell>
          <cell r="G388">
            <v>1</v>
          </cell>
          <cell r="H388">
            <v>22</v>
          </cell>
          <cell r="I388">
            <v>6</v>
          </cell>
          <cell r="J388">
            <v>321</v>
          </cell>
        </row>
        <row r="389">
          <cell r="F389">
            <v>362</v>
          </cell>
          <cell r="G389">
            <v>1</v>
          </cell>
          <cell r="H389">
            <v>22</v>
          </cell>
          <cell r="I389">
            <v>7</v>
          </cell>
          <cell r="J389">
            <v>360</v>
          </cell>
        </row>
        <row r="390">
          <cell r="F390">
            <v>363</v>
          </cell>
          <cell r="G390">
            <v>1</v>
          </cell>
          <cell r="H390">
            <v>22</v>
          </cell>
          <cell r="I390">
            <v>8</v>
          </cell>
          <cell r="J390">
            <v>383</v>
          </cell>
        </row>
        <row r="391">
          <cell r="F391">
            <v>364</v>
          </cell>
          <cell r="G391">
            <v>1</v>
          </cell>
          <cell r="H391">
            <v>22</v>
          </cell>
          <cell r="I391">
            <v>9</v>
          </cell>
          <cell r="J391">
            <v>351</v>
          </cell>
        </row>
        <row r="392">
          <cell r="F392">
            <v>365</v>
          </cell>
          <cell r="G392">
            <v>1</v>
          </cell>
          <cell r="H392">
            <v>22</v>
          </cell>
          <cell r="I392">
            <v>10</v>
          </cell>
          <cell r="J392">
            <v>287</v>
          </cell>
        </row>
        <row r="393">
          <cell r="F393">
            <v>366</v>
          </cell>
          <cell r="G393">
            <v>1</v>
          </cell>
          <cell r="H393">
            <v>22</v>
          </cell>
          <cell r="I393">
            <v>11</v>
          </cell>
          <cell r="J393">
            <v>252</v>
          </cell>
        </row>
        <row r="394">
          <cell r="F394">
            <v>367</v>
          </cell>
          <cell r="G394">
            <v>1</v>
          </cell>
          <cell r="H394">
            <v>22</v>
          </cell>
          <cell r="I394">
            <v>12</v>
          </cell>
          <cell r="J394">
            <v>254</v>
          </cell>
        </row>
        <row r="395">
          <cell r="F395">
            <v>368</v>
          </cell>
          <cell r="G395">
            <v>1</v>
          </cell>
          <cell r="H395">
            <v>22</v>
          </cell>
          <cell r="I395">
            <v>15</v>
          </cell>
          <cell r="J395">
            <v>255</v>
          </cell>
        </row>
        <row r="396">
          <cell r="F396">
            <v>369</v>
          </cell>
          <cell r="G396">
            <v>1</v>
          </cell>
          <cell r="H396">
            <v>22</v>
          </cell>
          <cell r="I396">
            <v>16</v>
          </cell>
          <cell r="J396">
            <v>256</v>
          </cell>
        </row>
        <row r="397">
          <cell r="F397">
            <v>370</v>
          </cell>
          <cell r="G397">
            <v>1</v>
          </cell>
          <cell r="H397">
            <v>22</v>
          </cell>
          <cell r="I397">
            <v>17</v>
          </cell>
          <cell r="J397">
            <v>257</v>
          </cell>
        </row>
        <row r="398">
          <cell r="F398">
            <v>371</v>
          </cell>
          <cell r="G398">
            <v>1</v>
          </cell>
          <cell r="H398">
            <v>22</v>
          </cell>
          <cell r="I398">
            <v>18</v>
          </cell>
          <cell r="J398">
            <v>258</v>
          </cell>
        </row>
        <row r="399">
          <cell r="F399">
            <v>372</v>
          </cell>
          <cell r="G399">
            <v>1</v>
          </cell>
          <cell r="H399">
            <v>22</v>
          </cell>
          <cell r="I399">
            <v>19</v>
          </cell>
          <cell r="J399">
            <v>355</v>
          </cell>
        </row>
        <row r="400">
          <cell r="F400">
            <v>373</v>
          </cell>
          <cell r="G400">
            <v>1</v>
          </cell>
          <cell r="H400">
            <v>23</v>
          </cell>
          <cell r="I400">
            <v>1</v>
          </cell>
          <cell r="J400">
            <v>347</v>
          </cell>
        </row>
        <row r="401">
          <cell r="F401">
            <v>374</v>
          </cell>
          <cell r="G401">
            <v>1</v>
          </cell>
          <cell r="H401">
            <v>23</v>
          </cell>
          <cell r="I401">
            <v>2</v>
          </cell>
          <cell r="J401">
            <v>369</v>
          </cell>
        </row>
        <row r="402">
          <cell r="F402">
            <v>375</v>
          </cell>
          <cell r="G402">
            <v>1</v>
          </cell>
          <cell r="H402">
            <v>23</v>
          </cell>
          <cell r="I402">
            <v>3</v>
          </cell>
          <cell r="J402">
            <v>415</v>
          </cell>
        </row>
        <row r="403">
          <cell r="F403">
            <v>0</v>
          </cell>
          <cell r="G403">
            <v>0</v>
          </cell>
          <cell r="H403">
            <v>0</v>
          </cell>
          <cell r="I403">
            <v>0</v>
          </cell>
          <cell r="J403">
            <v>0</v>
          </cell>
        </row>
        <row r="404">
          <cell r="F404">
            <v>376</v>
          </cell>
          <cell r="G404">
            <v>1</v>
          </cell>
          <cell r="H404">
            <v>23</v>
          </cell>
          <cell r="I404">
            <v>5</v>
          </cell>
          <cell r="J404">
            <v>400</v>
          </cell>
        </row>
        <row r="405">
          <cell r="F405">
            <v>377</v>
          </cell>
          <cell r="G405">
            <v>1</v>
          </cell>
          <cell r="H405">
            <v>23</v>
          </cell>
          <cell r="I405">
            <v>6</v>
          </cell>
          <cell r="J405">
            <v>359</v>
          </cell>
        </row>
        <row r="406">
          <cell r="F406">
            <v>378</v>
          </cell>
          <cell r="G406">
            <v>1</v>
          </cell>
          <cell r="H406">
            <v>23</v>
          </cell>
          <cell r="I406">
            <v>7</v>
          </cell>
          <cell r="J406">
            <v>367</v>
          </cell>
        </row>
        <row r="407">
          <cell r="F407">
            <v>379</v>
          </cell>
          <cell r="G407">
            <v>1</v>
          </cell>
          <cell r="H407">
            <v>23</v>
          </cell>
          <cell r="I407">
            <v>8</v>
          </cell>
          <cell r="J407">
            <v>321</v>
          </cell>
        </row>
        <row r="408">
          <cell r="F408">
            <v>380</v>
          </cell>
          <cell r="G408">
            <v>1</v>
          </cell>
          <cell r="H408">
            <v>23</v>
          </cell>
          <cell r="I408">
            <v>9</v>
          </cell>
          <cell r="J408">
            <v>258</v>
          </cell>
        </row>
        <row r="409">
          <cell r="F409">
            <v>381</v>
          </cell>
          <cell r="G409">
            <v>1</v>
          </cell>
          <cell r="H409">
            <v>23</v>
          </cell>
          <cell r="I409">
            <v>10</v>
          </cell>
          <cell r="J409">
            <v>257</v>
          </cell>
        </row>
        <row r="410">
          <cell r="F410">
            <v>382</v>
          </cell>
          <cell r="G410">
            <v>1</v>
          </cell>
          <cell r="H410">
            <v>23</v>
          </cell>
          <cell r="I410">
            <v>11</v>
          </cell>
          <cell r="J410">
            <v>256</v>
          </cell>
        </row>
        <row r="411">
          <cell r="F411">
            <v>383</v>
          </cell>
          <cell r="G411">
            <v>1</v>
          </cell>
          <cell r="H411">
            <v>23</v>
          </cell>
          <cell r="I411">
            <v>12</v>
          </cell>
          <cell r="J411">
            <v>256</v>
          </cell>
        </row>
        <row r="412">
          <cell r="F412">
            <v>384</v>
          </cell>
          <cell r="G412">
            <v>1</v>
          </cell>
          <cell r="H412">
            <v>23</v>
          </cell>
          <cell r="I412">
            <v>15</v>
          </cell>
          <cell r="J412">
            <v>257</v>
          </cell>
        </row>
        <row r="413">
          <cell r="F413">
            <v>385</v>
          </cell>
          <cell r="G413">
            <v>1</v>
          </cell>
          <cell r="H413">
            <v>23</v>
          </cell>
          <cell r="I413">
            <v>16</v>
          </cell>
          <cell r="J413">
            <v>256</v>
          </cell>
        </row>
        <row r="414">
          <cell r="F414">
            <v>386</v>
          </cell>
          <cell r="G414">
            <v>1</v>
          </cell>
          <cell r="H414">
            <v>23</v>
          </cell>
          <cell r="I414">
            <v>17</v>
          </cell>
          <cell r="J414">
            <v>352</v>
          </cell>
        </row>
        <row r="415">
          <cell r="F415">
            <v>0</v>
          </cell>
          <cell r="G415">
            <v>0</v>
          </cell>
          <cell r="H415">
            <v>0</v>
          </cell>
          <cell r="I415">
            <v>0</v>
          </cell>
          <cell r="J415">
            <v>0</v>
          </cell>
        </row>
        <row r="416">
          <cell r="F416">
            <v>387</v>
          </cell>
          <cell r="G416">
            <v>1</v>
          </cell>
          <cell r="H416">
            <v>25</v>
          </cell>
          <cell r="I416">
            <v>1</v>
          </cell>
          <cell r="J416">
            <v>312</v>
          </cell>
        </row>
        <row r="417">
          <cell r="F417">
            <v>388</v>
          </cell>
          <cell r="G417">
            <v>1</v>
          </cell>
          <cell r="H417">
            <v>25</v>
          </cell>
          <cell r="I417">
            <v>2</v>
          </cell>
          <cell r="J417">
            <v>252</v>
          </cell>
        </row>
        <row r="418">
          <cell r="F418">
            <v>389</v>
          </cell>
          <cell r="G418">
            <v>1</v>
          </cell>
          <cell r="H418">
            <v>25</v>
          </cell>
          <cell r="I418">
            <v>3</v>
          </cell>
          <cell r="J418">
            <v>252</v>
          </cell>
        </row>
        <row r="419">
          <cell r="F419">
            <v>0</v>
          </cell>
          <cell r="G419">
            <v>0</v>
          </cell>
          <cell r="H419">
            <v>0</v>
          </cell>
          <cell r="I419">
            <v>0</v>
          </cell>
          <cell r="J419">
            <v>0</v>
          </cell>
        </row>
        <row r="420">
          <cell r="F420">
            <v>390</v>
          </cell>
          <cell r="G420">
            <v>1</v>
          </cell>
          <cell r="H420">
            <v>25</v>
          </cell>
          <cell r="I420">
            <v>5</v>
          </cell>
          <cell r="J420">
            <v>243</v>
          </cell>
        </row>
        <row r="421">
          <cell r="F421">
            <v>391</v>
          </cell>
          <cell r="G421">
            <v>1</v>
          </cell>
          <cell r="H421">
            <v>25</v>
          </cell>
          <cell r="I421">
            <v>6</v>
          </cell>
          <cell r="J421">
            <v>251</v>
          </cell>
        </row>
        <row r="422">
          <cell r="F422">
            <v>392</v>
          </cell>
          <cell r="G422">
            <v>1</v>
          </cell>
          <cell r="H422">
            <v>25</v>
          </cell>
          <cell r="I422">
            <v>7</v>
          </cell>
          <cell r="J422">
            <v>252</v>
          </cell>
        </row>
        <row r="423">
          <cell r="F423">
            <v>393</v>
          </cell>
          <cell r="G423">
            <v>1</v>
          </cell>
          <cell r="H423">
            <v>25</v>
          </cell>
          <cell r="I423">
            <v>8</v>
          </cell>
          <cell r="J423">
            <v>245</v>
          </cell>
        </row>
        <row r="424">
          <cell r="F424">
            <v>394</v>
          </cell>
          <cell r="G424">
            <v>1</v>
          </cell>
          <cell r="H424">
            <v>25</v>
          </cell>
          <cell r="I424">
            <v>9</v>
          </cell>
          <cell r="J424">
            <v>289</v>
          </cell>
        </row>
        <row r="425">
          <cell r="F425">
            <v>395</v>
          </cell>
          <cell r="G425">
            <v>1</v>
          </cell>
          <cell r="H425">
            <v>25</v>
          </cell>
          <cell r="I425">
            <v>10</v>
          </cell>
          <cell r="J425">
            <v>243</v>
          </cell>
        </row>
        <row r="426">
          <cell r="F426">
            <v>396</v>
          </cell>
          <cell r="G426">
            <v>1</v>
          </cell>
          <cell r="H426">
            <v>25</v>
          </cell>
          <cell r="I426">
            <v>11</v>
          </cell>
          <cell r="J426">
            <v>271</v>
          </cell>
        </row>
        <row r="427">
          <cell r="F427">
            <v>397</v>
          </cell>
          <cell r="G427">
            <v>1</v>
          </cell>
          <cell r="H427">
            <v>25</v>
          </cell>
          <cell r="I427">
            <v>12</v>
          </cell>
          <cell r="J427">
            <v>367</v>
          </cell>
        </row>
        <row r="428">
          <cell r="F428">
            <v>0</v>
          </cell>
          <cell r="G428">
            <v>0</v>
          </cell>
          <cell r="H428">
            <v>0</v>
          </cell>
          <cell r="I428">
            <v>0</v>
          </cell>
          <cell r="J428">
            <v>0</v>
          </cell>
        </row>
        <row r="429">
          <cell r="F429">
            <v>0</v>
          </cell>
          <cell r="G429">
            <v>0</v>
          </cell>
          <cell r="H429">
            <v>0</v>
          </cell>
          <cell r="I429">
            <v>0</v>
          </cell>
          <cell r="J429">
            <v>0</v>
          </cell>
        </row>
        <row r="430">
          <cell r="F430">
            <v>398</v>
          </cell>
          <cell r="G430">
            <v>1</v>
          </cell>
          <cell r="H430">
            <v>25</v>
          </cell>
          <cell r="I430">
            <v>15</v>
          </cell>
          <cell r="J430">
            <v>252</v>
          </cell>
        </row>
        <row r="431">
          <cell r="F431">
            <v>399</v>
          </cell>
          <cell r="G431">
            <v>1</v>
          </cell>
          <cell r="H431">
            <v>25</v>
          </cell>
          <cell r="I431">
            <v>16</v>
          </cell>
          <cell r="J431">
            <v>252</v>
          </cell>
        </row>
        <row r="432">
          <cell r="F432">
            <v>400</v>
          </cell>
          <cell r="G432">
            <v>1</v>
          </cell>
          <cell r="H432">
            <v>25</v>
          </cell>
          <cell r="I432">
            <v>17</v>
          </cell>
          <cell r="J432">
            <v>252</v>
          </cell>
        </row>
        <row r="433">
          <cell r="F433">
            <v>401</v>
          </cell>
          <cell r="G433">
            <v>1</v>
          </cell>
          <cell r="H433">
            <v>25</v>
          </cell>
          <cell r="I433">
            <v>18</v>
          </cell>
          <cell r="J433">
            <v>252</v>
          </cell>
        </row>
        <row r="434">
          <cell r="F434">
            <v>402</v>
          </cell>
          <cell r="G434">
            <v>1</v>
          </cell>
          <cell r="H434">
            <v>25</v>
          </cell>
          <cell r="I434">
            <v>19</v>
          </cell>
          <cell r="J434">
            <v>270</v>
          </cell>
        </row>
        <row r="435">
          <cell r="F435">
            <v>403</v>
          </cell>
          <cell r="G435">
            <v>1</v>
          </cell>
          <cell r="H435">
            <v>25</v>
          </cell>
          <cell r="I435">
            <v>20</v>
          </cell>
          <cell r="J435">
            <v>272</v>
          </cell>
        </row>
        <row r="436">
          <cell r="F436">
            <v>404</v>
          </cell>
          <cell r="G436">
            <v>1</v>
          </cell>
          <cell r="H436">
            <v>25</v>
          </cell>
          <cell r="I436">
            <v>21</v>
          </cell>
          <cell r="J436">
            <v>268</v>
          </cell>
        </row>
        <row r="437">
          <cell r="F437">
            <v>405</v>
          </cell>
          <cell r="G437">
            <v>1</v>
          </cell>
          <cell r="H437">
            <v>25</v>
          </cell>
          <cell r="I437">
            <v>22</v>
          </cell>
          <cell r="J437">
            <v>266</v>
          </cell>
        </row>
        <row r="438">
          <cell r="F438">
            <v>406</v>
          </cell>
          <cell r="G438">
            <v>1</v>
          </cell>
          <cell r="H438">
            <v>25</v>
          </cell>
          <cell r="I438">
            <v>23</v>
          </cell>
          <cell r="J438">
            <v>306</v>
          </cell>
        </row>
        <row r="439">
          <cell r="F439">
            <v>0</v>
          </cell>
          <cell r="G439">
            <v>0</v>
          </cell>
          <cell r="H439">
            <v>0</v>
          </cell>
          <cell r="I439">
            <v>0</v>
          </cell>
          <cell r="J439">
            <v>0</v>
          </cell>
        </row>
        <row r="440">
          <cell r="F440">
            <v>407</v>
          </cell>
          <cell r="G440">
            <v>1</v>
          </cell>
          <cell r="H440">
            <v>25</v>
          </cell>
          <cell r="I440">
            <v>25</v>
          </cell>
          <cell r="J440">
            <v>404</v>
          </cell>
        </row>
        <row r="441">
          <cell r="F441">
            <v>408</v>
          </cell>
          <cell r="G441">
            <v>1</v>
          </cell>
          <cell r="H441">
            <v>25</v>
          </cell>
          <cell r="I441">
            <v>26</v>
          </cell>
          <cell r="J441">
            <v>265</v>
          </cell>
        </row>
        <row r="442">
          <cell r="F442">
            <v>409</v>
          </cell>
          <cell r="G442">
            <v>1</v>
          </cell>
          <cell r="H442">
            <v>25</v>
          </cell>
          <cell r="I442">
            <v>27</v>
          </cell>
          <cell r="J442">
            <v>284</v>
          </cell>
        </row>
        <row r="443">
          <cell r="F443">
            <v>410</v>
          </cell>
          <cell r="G443">
            <v>1</v>
          </cell>
          <cell r="H443">
            <v>25</v>
          </cell>
          <cell r="I443">
            <v>28</v>
          </cell>
          <cell r="J443">
            <v>284</v>
          </cell>
        </row>
        <row r="444">
          <cell r="F444">
            <v>411</v>
          </cell>
          <cell r="G444">
            <v>1</v>
          </cell>
          <cell r="H444">
            <v>25</v>
          </cell>
          <cell r="I444">
            <v>29</v>
          </cell>
          <cell r="J444">
            <v>288</v>
          </cell>
        </row>
        <row r="445">
          <cell r="F445">
            <v>412</v>
          </cell>
          <cell r="G445">
            <v>1</v>
          </cell>
          <cell r="H445">
            <v>25</v>
          </cell>
          <cell r="I445">
            <v>30</v>
          </cell>
          <cell r="J445">
            <v>275</v>
          </cell>
        </row>
        <row r="446">
          <cell r="F446">
            <v>413</v>
          </cell>
          <cell r="G446">
            <v>1</v>
          </cell>
          <cell r="H446">
            <v>25</v>
          </cell>
          <cell r="I446">
            <v>31</v>
          </cell>
          <cell r="J446">
            <v>250</v>
          </cell>
        </row>
        <row r="447">
          <cell r="F447">
            <v>414</v>
          </cell>
          <cell r="G447">
            <v>1</v>
          </cell>
          <cell r="H447">
            <v>25</v>
          </cell>
          <cell r="I447">
            <v>32</v>
          </cell>
          <cell r="J447">
            <v>248</v>
          </cell>
        </row>
        <row r="448">
          <cell r="F448">
            <v>415</v>
          </cell>
          <cell r="G448">
            <v>1</v>
          </cell>
          <cell r="H448">
            <v>25</v>
          </cell>
          <cell r="I448">
            <v>33</v>
          </cell>
          <cell r="J448">
            <v>238</v>
          </cell>
        </row>
        <row r="449">
          <cell r="F449">
            <v>0</v>
          </cell>
          <cell r="G449">
            <v>0</v>
          </cell>
          <cell r="H449">
            <v>0</v>
          </cell>
          <cell r="I449">
            <v>0</v>
          </cell>
          <cell r="J449">
            <v>0</v>
          </cell>
        </row>
        <row r="450">
          <cell r="F450">
            <v>416</v>
          </cell>
          <cell r="G450">
            <v>1</v>
          </cell>
          <cell r="H450">
            <v>25</v>
          </cell>
          <cell r="I450">
            <v>35</v>
          </cell>
          <cell r="J450">
            <v>250</v>
          </cell>
        </row>
        <row r="451">
          <cell r="F451">
            <v>417</v>
          </cell>
          <cell r="G451">
            <v>1</v>
          </cell>
          <cell r="H451">
            <v>25</v>
          </cell>
          <cell r="I451">
            <v>36</v>
          </cell>
          <cell r="J451">
            <v>413</v>
          </cell>
        </row>
        <row r="452">
          <cell r="F452">
            <v>418</v>
          </cell>
          <cell r="G452">
            <v>1</v>
          </cell>
          <cell r="H452">
            <v>26</v>
          </cell>
          <cell r="I452">
            <v>1</v>
          </cell>
          <cell r="J452">
            <v>377</v>
          </cell>
        </row>
        <row r="453">
          <cell r="F453">
            <v>419</v>
          </cell>
          <cell r="G453">
            <v>1</v>
          </cell>
          <cell r="H453">
            <v>26</v>
          </cell>
          <cell r="I453">
            <v>2</v>
          </cell>
          <cell r="J453">
            <v>252</v>
          </cell>
        </row>
        <row r="454">
          <cell r="F454">
            <v>420</v>
          </cell>
          <cell r="G454">
            <v>1</v>
          </cell>
          <cell r="H454">
            <v>26</v>
          </cell>
          <cell r="I454">
            <v>3</v>
          </cell>
          <cell r="J454">
            <v>281</v>
          </cell>
        </row>
        <row r="455">
          <cell r="F455">
            <v>421</v>
          </cell>
          <cell r="G455">
            <v>1</v>
          </cell>
          <cell r="H455">
            <v>26</v>
          </cell>
          <cell r="I455">
            <v>5</v>
          </cell>
          <cell r="J455">
            <v>260</v>
          </cell>
        </row>
        <row r="456">
          <cell r="F456">
            <v>422</v>
          </cell>
          <cell r="G456">
            <v>1</v>
          </cell>
          <cell r="H456">
            <v>26</v>
          </cell>
          <cell r="I456">
            <v>6</v>
          </cell>
          <cell r="J456">
            <v>409</v>
          </cell>
        </row>
        <row r="457">
          <cell r="F457">
            <v>423</v>
          </cell>
          <cell r="G457">
            <v>1</v>
          </cell>
          <cell r="H457">
            <v>26</v>
          </cell>
          <cell r="I457">
            <v>7</v>
          </cell>
          <cell r="J457">
            <v>252</v>
          </cell>
        </row>
        <row r="458">
          <cell r="F458">
            <v>424</v>
          </cell>
          <cell r="G458">
            <v>1</v>
          </cell>
          <cell r="H458">
            <v>26</v>
          </cell>
          <cell r="I458">
            <v>8</v>
          </cell>
          <cell r="J458">
            <v>312</v>
          </cell>
        </row>
        <row r="459">
          <cell r="F459">
            <v>425</v>
          </cell>
          <cell r="G459">
            <v>1</v>
          </cell>
          <cell r="H459">
            <v>26</v>
          </cell>
          <cell r="I459">
            <v>9</v>
          </cell>
          <cell r="J459">
            <v>319</v>
          </cell>
        </row>
        <row r="460">
          <cell r="F460">
            <v>426</v>
          </cell>
          <cell r="G460">
            <v>1</v>
          </cell>
          <cell r="H460">
            <v>26</v>
          </cell>
          <cell r="I460">
            <v>10</v>
          </cell>
          <cell r="J460">
            <v>348</v>
          </cell>
        </row>
        <row r="461">
          <cell r="F461">
            <v>427</v>
          </cell>
          <cell r="G461">
            <v>1</v>
          </cell>
          <cell r="H461">
            <v>26</v>
          </cell>
          <cell r="I461">
            <v>11</v>
          </cell>
          <cell r="J461">
            <v>306</v>
          </cell>
        </row>
        <row r="462">
          <cell r="F462">
            <v>428</v>
          </cell>
          <cell r="G462">
            <v>1</v>
          </cell>
          <cell r="H462">
            <v>26</v>
          </cell>
          <cell r="I462">
            <v>12</v>
          </cell>
          <cell r="J462">
            <v>315</v>
          </cell>
        </row>
        <row r="463">
          <cell r="F463">
            <v>0</v>
          </cell>
          <cell r="G463">
            <v>0</v>
          </cell>
          <cell r="H463">
            <v>0</v>
          </cell>
          <cell r="I463">
            <v>0</v>
          </cell>
          <cell r="J463">
            <v>0</v>
          </cell>
        </row>
        <row r="464">
          <cell r="F464">
            <v>429</v>
          </cell>
          <cell r="G464">
            <v>1</v>
          </cell>
          <cell r="H464">
            <v>26</v>
          </cell>
          <cell r="I464">
            <v>15</v>
          </cell>
          <cell r="J464">
            <v>279</v>
          </cell>
        </row>
        <row r="465">
          <cell r="F465">
            <v>430</v>
          </cell>
          <cell r="G465">
            <v>1</v>
          </cell>
          <cell r="H465">
            <v>26</v>
          </cell>
          <cell r="I465">
            <v>16</v>
          </cell>
          <cell r="J465">
            <v>335</v>
          </cell>
        </row>
        <row r="466">
          <cell r="F466">
            <v>431</v>
          </cell>
          <cell r="G466">
            <v>1</v>
          </cell>
          <cell r="H466">
            <v>26</v>
          </cell>
          <cell r="I466">
            <v>17</v>
          </cell>
          <cell r="J466">
            <v>242</v>
          </cell>
        </row>
        <row r="467">
          <cell r="F467">
            <v>432</v>
          </cell>
          <cell r="G467">
            <v>1</v>
          </cell>
          <cell r="H467">
            <v>26</v>
          </cell>
          <cell r="I467">
            <v>18</v>
          </cell>
          <cell r="J467">
            <v>437</v>
          </cell>
        </row>
        <row r="468">
          <cell r="F468">
            <v>433</v>
          </cell>
          <cell r="G468">
            <v>1</v>
          </cell>
          <cell r="H468">
            <v>26</v>
          </cell>
          <cell r="I468">
            <v>19</v>
          </cell>
          <cell r="J468">
            <v>262</v>
          </cell>
        </row>
        <row r="469">
          <cell r="F469">
            <v>434</v>
          </cell>
          <cell r="G469">
            <v>1</v>
          </cell>
          <cell r="H469">
            <v>26</v>
          </cell>
          <cell r="I469">
            <v>20</v>
          </cell>
          <cell r="J469">
            <v>294</v>
          </cell>
        </row>
        <row r="470">
          <cell r="F470">
            <v>435</v>
          </cell>
          <cell r="G470">
            <v>1</v>
          </cell>
          <cell r="H470">
            <v>26</v>
          </cell>
          <cell r="I470">
            <v>21</v>
          </cell>
          <cell r="J470">
            <v>265</v>
          </cell>
        </row>
        <row r="471">
          <cell r="F471">
            <v>436</v>
          </cell>
          <cell r="G471">
            <v>1</v>
          </cell>
          <cell r="H471">
            <v>26</v>
          </cell>
          <cell r="I471">
            <v>22</v>
          </cell>
          <cell r="J471">
            <v>301</v>
          </cell>
        </row>
        <row r="472">
          <cell r="F472">
            <v>437</v>
          </cell>
          <cell r="G472">
            <v>1</v>
          </cell>
          <cell r="H472">
            <v>26</v>
          </cell>
          <cell r="I472">
            <v>23</v>
          </cell>
          <cell r="J472">
            <v>266</v>
          </cell>
        </row>
        <row r="473">
          <cell r="F473">
            <v>438</v>
          </cell>
          <cell r="G473">
            <v>1</v>
          </cell>
          <cell r="H473">
            <v>26</v>
          </cell>
          <cell r="I473">
            <v>25</v>
          </cell>
          <cell r="J473">
            <v>254</v>
          </cell>
        </row>
        <row r="474">
          <cell r="F474">
            <v>439</v>
          </cell>
          <cell r="G474">
            <v>1</v>
          </cell>
          <cell r="H474">
            <v>26</v>
          </cell>
          <cell r="I474">
            <v>26</v>
          </cell>
          <cell r="J474">
            <v>281</v>
          </cell>
        </row>
        <row r="475">
          <cell r="F475">
            <v>0</v>
          </cell>
          <cell r="G475">
            <v>0</v>
          </cell>
          <cell r="H475">
            <v>0</v>
          </cell>
          <cell r="I475">
            <v>0</v>
          </cell>
          <cell r="J475">
            <v>0</v>
          </cell>
        </row>
        <row r="476">
          <cell r="F476">
            <v>440</v>
          </cell>
          <cell r="G476">
            <v>1</v>
          </cell>
          <cell r="H476">
            <v>28</v>
          </cell>
          <cell r="I476">
            <v>1</v>
          </cell>
          <cell r="J476">
            <v>285</v>
          </cell>
        </row>
        <row r="477">
          <cell r="F477">
            <v>441</v>
          </cell>
          <cell r="G477">
            <v>1</v>
          </cell>
          <cell r="H477">
            <v>28</v>
          </cell>
          <cell r="I477">
            <v>2</v>
          </cell>
          <cell r="J477">
            <v>274</v>
          </cell>
        </row>
        <row r="478">
          <cell r="F478">
            <v>442</v>
          </cell>
          <cell r="G478">
            <v>1</v>
          </cell>
          <cell r="H478">
            <v>28</v>
          </cell>
          <cell r="I478">
            <v>3</v>
          </cell>
          <cell r="J478">
            <v>243</v>
          </cell>
        </row>
        <row r="479">
          <cell r="F479">
            <v>0</v>
          </cell>
          <cell r="G479">
            <v>0</v>
          </cell>
          <cell r="H479">
            <v>0</v>
          </cell>
          <cell r="I479">
            <v>0</v>
          </cell>
          <cell r="J479">
            <v>0</v>
          </cell>
        </row>
        <row r="480">
          <cell r="F480">
            <v>443</v>
          </cell>
          <cell r="G480">
            <v>1</v>
          </cell>
          <cell r="H480">
            <v>28</v>
          </cell>
          <cell r="I480">
            <v>5</v>
          </cell>
          <cell r="J480">
            <v>247</v>
          </cell>
        </row>
        <row r="481">
          <cell r="F481">
            <v>444</v>
          </cell>
          <cell r="G481">
            <v>1</v>
          </cell>
          <cell r="H481">
            <v>28</v>
          </cell>
          <cell r="I481">
            <v>6</v>
          </cell>
          <cell r="J481">
            <v>263</v>
          </cell>
        </row>
        <row r="482">
          <cell r="F482">
            <v>445</v>
          </cell>
          <cell r="G482">
            <v>1</v>
          </cell>
          <cell r="H482">
            <v>28</v>
          </cell>
          <cell r="I482">
            <v>7</v>
          </cell>
          <cell r="J482">
            <v>245</v>
          </cell>
        </row>
        <row r="483">
          <cell r="F483">
            <v>446</v>
          </cell>
          <cell r="G483">
            <v>1</v>
          </cell>
          <cell r="H483">
            <v>28</v>
          </cell>
          <cell r="I483">
            <v>8</v>
          </cell>
          <cell r="J483">
            <v>296</v>
          </cell>
        </row>
        <row r="484">
          <cell r="F484">
            <v>447</v>
          </cell>
          <cell r="G484">
            <v>1</v>
          </cell>
          <cell r="H484">
            <v>28</v>
          </cell>
          <cell r="I484">
            <v>9</v>
          </cell>
          <cell r="J484">
            <v>270</v>
          </cell>
        </row>
        <row r="485">
          <cell r="F485">
            <v>448</v>
          </cell>
          <cell r="G485">
            <v>1</v>
          </cell>
          <cell r="H485">
            <v>28</v>
          </cell>
          <cell r="I485">
            <v>10</v>
          </cell>
          <cell r="J485">
            <v>365</v>
          </cell>
        </row>
        <row r="486">
          <cell r="F486">
            <v>449</v>
          </cell>
          <cell r="G486">
            <v>1</v>
          </cell>
          <cell r="H486">
            <v>28</v>
          </cell>
          <cell r="I486">
            <v>11</v>
          </cell>
          <cell r="J486">
            <v>265</v>
          </cell>
        </row>
        <row r="487">
          <cell r="F487">
            <v>450</v>
          </cell>
          <cell r="G487">
            <v>1</v>
          </cell>
          <cell r="H487">
            <v>28</v>
          </cell>
          <cell r="I487">
            <v>12</v>
          </cell>
          <cell r="J487">
            <v>323</v>
          </cell>
        </row>
        <row r="488">
          <cell r="F488">
            <v>0</v>
          </cell>
          <cell r="G488">
            <v>0</v>
          </cell>
          <cell r="H488">
            <v>0</v>
          </cell>
          <cell r="I488">
            <v>0</v>
          </cell>
          <cell r="J488">
            <v>0</v>
          </cell>
        </row>
        <row r="489">
          <cell r="F489">
            <v>451</v>
          </cell>
          <cell r="G489">
            <v>1</v>
          </cell>
          <cell r="H489">
            <v>28</v>
          </cell>
          <cell r="I489">
            <v>15</v>
          </cell>
          <cell r="J489">
            <v>238</v>
          </cell>
        </row>
        <row r="490">
          <cell r="F490">
            <v>452</v>
          </cell>
          <cell r="G490">
            <v>1</v>
          </cell>
          <cell r="H490">
            <v>28</v>
          </cell>
          <cell r="I490">
            <v>16</v>
          </cell>
          <cell r="J490">
            <v>303</v>
          </cell>
        </row>
        <row r="491">
          <cell r="F491">
            <v>453</v>
          </cell>
          <cell r="G491">
            <v>1</v>
          </cell>
          <cell r="H491">
            <v>28</v>
          </cell>
          <cell r="I491">
            <v>17</v>
          </cell>
          <cell r="J491">
            <v>219</v>
          </cell>
        </row>
        <row r="492">
          <cell r="F492">
            <v>454</v>
          </cell>
          <cell r="G492">
            <v>1</v>
          </cell>
          <cell r="H492">
            <v>28</v>
          </cell>
          <cell r="I492">
            <v>18</v>
          </cell>
          <cell r="J492">
            <v>351</v>
          </cell>
        </row>
        <row r="493">
          <cell r="F493">
            <v>455</v>
          </cell>
          <cell r="G493">
            <v>1</v>
          </cell>
          <cell r="H493">
            <v>28</v>
          </cell>
          <cell r="I493">
            <v>19</v>
          </cell>
          <cell r="J493">
            <v>217</v>
          </cell>
        </row>
        <row r="494">
          <cell r="F494">
            <v>456</v>
          </cell>
          <cell r="G494">
            <v>1</v>
          </cell>
          <cell r="H494">
            <v>28</v>
          </cell>
          <cell r="I494">
            <v>20</v>
          </cell>
          <cell r="J494">
            <v>252</v>
          </cell>
        </row>
        <row r="495">
          <cell r="F495">
            <v>457</v>
          </cell>
          <cell r="G495">
            <v>1</v>
          </cell>
          <cell r="H495">
            <v>28</v>
          </cell>
          <cell r="I495">
            <v>21</v>
          </cell>
          <cell r="J495">
            <v>255</v>
          </cell>
        </row>
        <row r="496">
          <cell r="F496">
            <v>458</v>
          </cell>
          <cell r="G496">
            <v>1</v>
          </cell>
          <cell r="H496">
            <v>28</v>
          </cell>
          <cell r="I496">
            <v>22</v>
          </cell>
          <cell r="J496">
            <v>322</v>
          </cell>
        </row>
        <row r="497">
          <cell r="F497">
            <v>459</v>
          </cell>
          <cell r="G497">
            <v>1</v>
          </cell>
          <cell r="H497">
            <v>28</v>
          </cell>
          <cell r="I497">
            <v>23</v>
          </cell>
          <cell r="J497">
            <v>248</v>
          </cell>
        </row>
        <row r="498">
          <cell r="F498">
            <v>460</v>
          </cell>
          <cell r="G498">
            <v>1</v>
          </cell>
          <cell r="H498">
            <v>28</v>
          </cell>
          <cell r="I498">
            <v>25</v>
          </cell>
          <cell r="J498">
            <v>243</v>
          </cell>
        </row>
        <row r="499">
          <cell r="F499">
            <v>461</v>
          </cell>
          <cell r="G499">
            <v>1</v>
          </cell>
          <cell r="H499">
            <v>28</v>
          </cell>
          <cell r="I499">
            <v>26</v>
          </cell>
          <cell r="J499">
            <v>265</v>
          </cell>
        </row>
        <row r="500">
          <cell r="F500">
            <v>462</v>
          </cell>
          <cell r="G500">
            <v>1</v>
          </cell>
          <cell r="H500">
            <v>28</v>
          </cell>
          <cell r="I500">
            <v>27</v>
          </cell>
          <cell r="J500">
            <v>310</v>
          </cell>
        </row>
        <row r="501">
          <cell r="F501">
            <v>463</v>
          </cell>
          <cell r="G501">
            <v>1</v>
          </cell>
          <cell r="H501">
            <v>29</v>
          </cell>
          <cell r="I501">
            <v>1</v>
          </cell>
          <cell r="J501">
            <v>330</v>
          </cell>
        </row>
        <row r="502">
          <cell r="F502">
            <v>464</v>
          </cell>
          <cell r="G502">
            <v>1</v>
          </cell>
          <cell r="H502">
            <v>29</v>
          </cell>
          <cell r="I502">
            <v>2</v>
          </cell>
          <cell r="J502">
            <v>319</v>
          </cell>
        </row>
        <row r="503">
          <cell r="F503">
            <v>465</v>
          </cell>
          <cell r="G503">
            <v>1</v>
          </cell>
          <cell r="H503">
            <v>29</v>
          </cell>
          <cell r="I503">
            <v>3</v>
          </cell>
          <cell r="J503">
            <v>275</v>
          </cell>
        </row>
        <row r="504">
          <cell r="F504">
            <v>0</v>
          </cell>
          <cell r="G504">
            <v>0</v>
          </cell>
          <cell r="H504">
            <v>0</v>
          </cell>
          <cell r="I504">
            <v>0</v>
          </cell>
          <cell r="J504">
            <v>0</v>
          </cell>
        </row>
        <row r="505">
          <cell r="F505">
            <v>466</v>
          </cell>
          <cell r="G505">
            <v>1</v>
          </cell>
          <cell r="H505">
            <v>29</v>
          </cell>
          <cell r="I505">
            <v>5</v>
          </cell>
          <cell r="J505">
            <v>259</v>
          </cell>
        </row>
        <row r="506">
          <cell r="F506">
            <v>467</v>
          </cell>
          <cell r="G506">
            <v>1</v>
          </cell>
          <cell r="H506">
            <v>29</v>
          </cell>
          <cell r="I506">
            <v>6</v>
          </cell>
          <cell r="J506">
            <v>256</v>
          </cell>
        </row>
        <row r="507">
          <cell r="F507">
            <v>468</v>
          </cell>
          <cell r="G507">
            <v>1</v>
          </cell>
          <cell r="H507">
            <v>29</v>
          </cell>
          <cell r="I507">
            <v>7</v>
          </cell>
          <cell r="J507">
            <v>259</v>
          </cell>
        </row>
        <row r="508">
          <cell r="F508">
            <v>469</v>
          </cell>
          <cell r="G508">
            <v>1</v>
          </cell>
          <cell r="H508">
            <v>29</v>
          </cell>
          <cell r="I508">
            <v>8</v>
          </cell>
          <cell r="J508">
            <v>261</v>
          </cell>
        </row>
        <row r="509">
          <cell r="F509">
            <v>470</v>
          </cell>
          <cell r="G509">
            <v>1</v>
          </cell>
          <cell r="H509">
            <v>29</v>
          </cell>
          <cell r="I509">
            <v>9</v>
          </cell>
          <cell r="J509">
            <v>259</v>
          </cell>
        </row>
        <row r="510">
          <cell r="F510">
            <v>471</v>
          </cell>
          <cell r="G510">
            <v>1</v>
          </cell>
          <cell r="H510">
            <v>29</v>
          </cell>
          <cell r="I510">
            <v>10</v>
          </cell>
          <cell r="J510">
            <v>257</v>
          </cell>
        </row>
        <row r="511">
          <cell r="F511">
            <v>472</v>
          </cell>
          <cell r="G511">
            <v>1</v>
          </cell>
          <cell r="H511">
            <v>29</v>
          </cell>
          <cell r="I511">
            <v>11</v>
          </cell>
          <cell r="J511">
            <v>251</v>
          </cell>
        </row>
        <row r="512">
          <cell r="F512">
            <v>473</v>
          </cell>
          <cell r="G512">
            <v>1</v>
          </cell>
          <cell r="H512">
            <v>29</v>
          </cell>
          <cell r="I512">
            <v>12</v>
          </cell>
          <cell r="J512">
            <v>252</v>
          </cell>
        </row>
        <row r="513">
          <cell r="F513">
            <v>474</v>
          </cell>
          <cell r="G513">
            <v>1</v>
          </cell>
          <cell r="H513">
            <v>29</v>
          </cell>
          <cell r="I513">
            <v>15</v>
          </cell>
          <cell r="J513">
            <v>274</v>
          </cell>
        </row>
        <row r="514">
          <cell r="F514">
            <v>475</v>
          </cell>
          <cell r="G514">
            <v>1</v>
          </cell>
          <cell r="H514">
            <v>29</v>
          </cell>
          <cell r="I514">
            <v>16</v>
          </cell>
          <cell r="J514">
            <v>407</v>
          </cell>
        </row>
        <row r="515">
          <cell r="F515">
            <v>476</v>
          </cell>
          <cell r="G515">
            <v>1</v>
          </cell>
          <cell r="H515">
            <v>29</v>
          </cell>
          <cell r="I515">
            <v>17</v>
          </cell>
          <cell r="J515">
            <v>253</v>
          </cell>
        </row>
        <row r="516">
          <cell r="F516">
            <v>477</v>
          </cell>
          <cell r="G516">
            <v>1</v>
          </cell>
          <cell r="H516">
            <v>29</v>
          </cell>
          <cell r="I516">
            <v>18</v>
          </cell>
          <cell r="J516">
            <v>270</v>
          </cell>
        </row>
        <row r="517">
          <cell r="F517">
            <v>478</v>
          </cell>
          <cell r="G517">
            <v>1</v>
          </cell>
          <cell r="H517">
            <v>29</v>
          </cell>
          <cell r="I517">
            <v>19</v>
          </cell>
          <cell r="J517">
            <v>247</v>
          </cell>
        </row>
        <row r="518">
          <cell r="F518">
            <v>479</v>
          </cell>
          <cell r="G518">
            <v>1</v>
          </cell>
          <cell r="H518">
            <v>29</v>
          </cell>
          <cell r="I518">
            <v>20</v>
          </cell>
          <cell r="J518">
            <v>258</v>
          </cell>
        </row>
        <row r="519">
          <cell r="F519">
            <v>480</v>
          </cell>
          <cell r="G519">
            <v>1</v>
          </cell>
          <cell r="H519">
            <v>29</v>
          </cell>
          <cell r="I519">
            <v>21</v>
          </cell>
          <cell r="J519">
            <v>245</v>
          </cell>
        </row>
        <row r="520">
          <cell r="F520">
            <v>481</v>
          </cell>
          <cell r="G520">
            <v>1</v>
          </cell>
          <cell r="H520">
            <v>29</v>
          </cell>
          <cell r="I520">
            <v>22</v>
          </cell>
          <cell r="J520">
            <v>253</v>
          </cell>
        </row>
        <row r="521">
          <cell r="F521">
            <v>482</v>
          </cell>
          <cell r="G521">
            <v>1</v>
          </cell>
          <cell r="H521">
            <v>29</v>
          </cell>
          <cell r="I521">
            <v>23</v>
          </cell>
          <cell r="J521">
            <v>248</v>
          </cell>
        </row>
        <row r="522">
          <cell r="F522">
            <v>483</v>
          </cell>
          <cell r="G522">
            <v>1</v>
          </cell>
          <cell r="H522">
            <v>29</v>
          </cell>
          <cell r="I522">
            <v>25</v>
          </cell>
          <cell r="J522">
            <v>246</v>
          </cell>
        </row>
        <row r="523">
          <cell r="F523">
            <v>484</v>
          </cell>
          <cell r="G523">
            <v>1</v>
          </cell>
          <cell r="H523">
            <v>29</v>
          </cell>
          <cell r="I523">
            <v>26</v>
          </cell>
          <cell r="J523">
            <v>251</v>
          </cell>
        </row>
        <row r="524">
          <cell r="F524">
            <v>485</v>
          </cell>
          <cell r="G524">
            <v>1</v>
          </cell>
          <cell r="H524">
            <v>29</v>
          </cell>
          <cell r="I524">
            <v>27</v>
          </cell>
          <cell r="J524">
            <v>278</v>
          </cell>
        </row>
        <row r="525">
          <cell r="F525">
            <v>486</v>
          </cell>
          <cell r="G525">
            <v>1</v>
          </cell>
          <cell r="H525">
            <v>29</v>
          </cell>
          <cell r="I525">
            <v>28</v>
          </cell>
          <cell r="J525">
            <v>298</v>
          </cell>
        </row>
        <row r="526">
          <cell r="F526">
            <v>487</v>
          </cell>
          <cell r="G526">
            <v>1</v>
          </cell>
          <cell r="H526">
            <v>30</v>
          </cell>
          <cell r="I526">
            <v>1</v>
          </cell>
          <cell r="J526">
            <v>352</v>
          </cell>
        </row>
        <row r="527">
          <cell r="F527">
            <v>488</v>
          </cell>
          <cell r="G527">
            <v>1</v>
          </cell>
          <cell r="H527">
            <v>30</v>
          </cell>
          <cell r="I527">
            <v>2</v>
          </cell>
          <cell r="J527">
            <v>302</v>
          </cell>
        </row>
        <row r="528">
          <cell r="F528">
            <v>489</v>
          </cell>
          <cell r="G528">
            <v>1</v>
          </cell>
          <cell r="H528">
            <v>30</v>
          </cell>
          <cell r="I528">
            <v>3</v>
          </cell>
          <cell r="J528">
            <v>298</v>
          </cell>
        </row>
        <row r="529">
          <cell r="F529">
            <v>0</v>
          </cell>
          <cell r="G529">
            <v>0</v>
          </cell>
          <cell r="H529">
            <v>0</v>
          </cell>
          <cell r="I529">
            <v>0</v>
          </cell>
          <cell r="J529">
            <v>0</v>
          </cell>
        </row>
        <row r="530">
          <cell r="F530">
            <v>490</v>
          </cell>
          <cell r="G530">
            <v>1</v>
          </cell>
          <cell r="H530">
            <v>30</v>
          </cell>
          <cell r="I530">
            <v>5</v>
          </cell>
          <cell r="J530">
            <v>346</v>
          </cell>
        </row>
        <row r="531">
          <cell r="F531">
            <v>491</v>
          </cell>
          <cell r="G531">
            <v>1</v>
          </cell>
          <cell r="H531">
            <v>30</v>
          </cell>
          <cell r="I531">
            <v>6</v>
          </cell>
          <cell r="J531">
            <v>304</v>
          </cell>
        </row>
        <row r="532">
          <cell r="F532">
            <v>492</v>
          </cell>
          <cell r="G532">
            <v>1</v>
          </cell>
          <cell r="H532">
            <v>30</v>
          </cell>
          <cell r="I532">
            <v>7</v>
          </cell>
          <cell r="J532">
            <v>270</v>
          </cell>
        </row>
        <row r="533">
          <cell r="F533">
            <v>493</v>
          </cell>
          <cell r="G533">
            <v>1</v>
          </cell>
          <cell r="H533">
            <v>30</v>
          </cell>
          <cell r="I533">
            <v>8</v>
          </cell>
          <cell r="J533">
            <v>277</v>
          </cell>
        </row>
        <row r="534">
          <cell r="F534">
            <v>494</v>
          </cell>
          <cell r="G534">
            <v>1</v>
          </cell>
          <cell r="H534">
            <v>30</v>
          </cell>
          <cell r="I534">
            <v>9</v>
          </cell>
          <cell r="J534">
            <v>374</v>
          </cell>
        </row>
        <row r="535">
          <cell r="F535">
            <v>495</v>
          </cell>
          <cell r="G535">
            <v>1</v>
          </cell>
          <cell r="H535">
            <v>30</v>
          </cell>
          <cell r="I535">
            <v>10</v>
          </cell>
          <cell r="J535">
            <v>266</v>
          </cell>
        </row>
        <row r="536">
          <cell r="F536">
            <v>496</v>
          </cell>
          <cell r="G536">
            <v>1</v>
          </cell>
          <cell r="H536">
            <v>30</v>
          </cell>
          <cell r="I536">
            <v>11</v>
          </cell>
          <cell r="J536">
            <v>258</v>
          </cell>
        </row>
        <row r="537">
          <cell r="F537">
            <v>497</v>
          </cell>
          <cell r="G537">
            <v>1</v>
          </cell>
          <cell r="H537">
            <v>30</v>
          </cell>
          <cell r="I537">
            <v>12</v>
          </cell>
          <cell r="J537">
            <v>256</v>
          </cell>
        </row>
        <row r="538">
          <cell r="F538">
            <v>498</v>
          </cell>
          <cell r="G538">
            <v>1</v>
          </cell>
          <cell r="H538">
            <v>30</v>
          </cell>
          <cell r="I538">
            <v>15</v>
          </cell>
          <cell r="J538">
            <v>259</v>
          </cell>
        </row>
        <row r="539">
          <cell r="F539">
            <v>499</v>
          </cell>
          <cell r="G539">
            <v>1</v>
          </cell>
          <cell r="H539">
            <v>30</v>
          </cell>
          <cell r="I539">
            <v>16</v>
          </cell>
          <cell r="J539">
            <v>251</v>
          </cell>
        </row>
        <row r="540">
          <cell r="F540">
            <v>500</v>
          </cell>
          <cell r="G540">
            <v>1</v>
          </cell>
          <cell r="H540">
            <v>30</v>
          </cell>
          <cell r="I540">
            <v>17</v>
          </cell>
          <cell r="J540">
            <v>261</v>
          </cell>
        </row>
        <row r="541">
          <cell r="F541">
            <v>501</v>
          </cell>
          <cell r="G541">
            <v>1</v>
          </cell>
          <cell r="H541">
            <v>30</v>
          </cell>
          <cell r="I541">
            <v>18</v>
          </cell>
          <cell r="J541">
            <v>257</v>
          </cell>
        </row>
        <row r="542">
          <cell r="F542">
            <v>502</v>
          </cell>
          <cell r="G542">
            <v>1</v>
          </cell>
          <cell r="H542">
            <v>30</v>
          </cell>
          <cell r="I542">
            <v>19</v>
          </cell>
          <cell r="J542">
            <v>255</v>
          </cell>
        </row>
        <row r="543">
          <cell r="F543">
            <v>503</v>
          </cell>
          <cell r="G543">
            <v>1</v>
          </cell>
          <cell r="H543">
            <v>30</v>
          </cell>
          <cell r="I543">
            <v>20</v>
          </cell>
          <cell r="J543">
            <v>259</v>
          </cell>
        </row>
        <row r="544">
          <cell r="F544">
            <v>504</v>
          </cell>
          <cell r="G544">
            <v>1</v>
          </cell>
          <cell r="H544">
            <v>30</v>
          </cell>
          <cell r="I544">
            <v>21</v>
          </cell>
          <cell r="J544">
            <v>398</v>
          </cell>
        </row>
        <row r="545">
          <cell r="F545">
            <v>505</v>
          </cell>
          <cell r="G545">
            <v>1</v>
          </cell>
          <cell r="H545">
            <v>31</v>
          </cell>
          <cell r="I545">
            <v>1</v>
          </cell>
          <cell r="J545">
            <v>298</v>
          </cell>
        </row>
        <row r="546">
          <cell r="F546">
            <v>506</v>
          </cell>
          <cell r="G546">
            <v>1</v>
          </cell>
          <cell r="H546">
            <v>31</v>
          </cell>
          <cell r="I546">
            <v>2</v>
          </cell>
          <cell r="J546">
            <v>299</v>
          </cell>
        </row>
        <row r="547">
          <cell r="F547">
            <v>507</v>
          </cell>
          <cell r="G547">
            <v>1</v>
          </cell>
          <cell r="H547">
            <v>31</v>
          </cell>
          <cell r="I547">
            <v>3</v>
          </cell>
          <cell r="J547">
            <v>317</v>
          </cell>
        </row>
        <row r="548">
          <cell r="F548">
            <v>508</v>
          </cell>
          <cell r="G548">
            <v>1</v>
          </cell>
          <cell r="H548">
            <v>31</v>
          </cell>
          <cell r="I548">
            <v>5</v>
          </cell>
          <cell r="J548">
            <v>324</v>
          </cell>
        </row>
        <row r="549">
          <cell r="F549">
            <v>509</v>
          </cell>
          <cell r="G549">
            <v>1</v>
          </cell>
          <cell r="H549">
            <v>31</v>
          </cell>
          <cell r="I549">
            <v>6</v>
          </cell>
          <cell r="J549">
            <v>347</v>
          </cell>
        </row>
        <row r="550">
          <cell r="F550">
            <v>510</v>
          </cell>
          <cell r="G550">
            <v>1</v>
          </cell>
          <cell r="H550">
            <v>31</v>
          </cell>
          <cell r="I550">
            <v>7</v>
          </cell>
          <cell r="J550">
            <v>267</v>
          </cell>
        </row>
        <row r="551">
          <cell r="F551">
            <v>511</v>
          </cell>
          <cell r="G551">
            <v>1</v>
          </cell>
          <cell r="H551">
            <v>31</v>
          </cell>
          <cell r="I551">
            <v>8</v>
          </cell>
          <cell r="J551">
            <v>266</v>
          </cell>
        </row>
        <row r="552">
          <cell r="F552">
            <v>512</v>
          </cell>
          <cell r="G552">
            <v>1</v>
          </cell>
          <cell r="H552">
            <v>31</v>
          </cell>
          <cell r="I552">
            <v>9</v>
          </cell>
          <cell r="J552">
            <v>264</v>
          </cell>
        </row>
        <row r="553">
          <cell r="F553">
            <v>513</v>
          </cell>
          <cell r="G553">
            <v>1</v>
          </cell>
          <cell r="H553">
            <v>31</v>
          </cell>
          <cell r="I553">
            <v>10</v>
          </cell>
          <cell r="J553">
            <v>258</v>
          </cell>
        </row>
        <row r="554">
          <cell r="F554">
            <v>514</v>
          </cell>
          <cell r="G554">
            <v>1</v>
          </cell>
          <cell r="H554">
            <v>31</v>
          </cell>
          <cell r="I554">
            <v>11</v>
          </cell>
          <cell r="J554">
            <v>257</v>
          </cell>
        </row>
        <row r="555">
          <cell r="F555">
            <v>515</v>
          </cell>
          <cell r="G555">
            <v>1</v>
          </cell>
          <cell r="H555">
            <v>31</v>
          </cell>
          <cell r="I555">
            <v>12</v>
          </cell>
          <cell r="J555">
            <v>237</v>
          </cell>
        </row>
        <row r="556">
          <cell r="F556">
            <v>516</v>
          </cell>
          <cell r="G556">
            <v>1</v>
          </cell>
          <cell r="H556">
            <v>31</v>
          </cell>
          <cell r="I556">
            <v>15</v>
          </cell>
          <cell r="J556">
            <v>258</v>
          </cell>
        </row>
        <row r="557">
          <cell r="F557">
            <v>517</v>
          </cell>
          <cell r="G557">
            <v>1</v>
          </cell>
          <cell r="H557">
            <v>31</v>
          </cell>
          <cell r="I557">
            <v>16</v>
          </cell>
          <cell r="J557">
            <v>263</v>
          </cell>
        </row>
        <row r="558">
          <cell r="F558">
            <v>518</v>
          </cell>
          <cell r="G558">
            <v>1</v>
          </cell>
          <cell r="H558">
            <v>31</v>
          </cell>
          <cell r="I558">
            <v>17</v>
          </cell>
          <cell r="J558">
            <v>263</v>
          </cell>
        </row>
        <row r="559">
          <cell r="F559">
            <v>519</v>
          </cell>
          <cell r="G559">
            <v>1</v>
          </cell>
          <cell r="H559">
            <v>31</v>
          </cell>
          <cell r="I559">
            <v>18</v>
          </cell>
          <cell r="J559">
            <v>429</v>
          </cell>
        </row>
        <row r="560">
          <cell r="F560">
            <v>520</v>
          </cell>
          <cell r="G560">
            <v>1</v>
          </cell>
          <cell r="H560">
            <v>31</v>
          </cell>
          <cell r="I560">
            <v>19</v>
          </cell>
          <cell r="J560">
            <v>252</v>
          </cell>
        </row>
        <row r="561">
          <cell r="F561">
            <v>521</v>
          </cell>
          <cell r="G561">
            <v>1</v>
          </cell>
          <cell r="H561">
            <v>31</v>
          </cell>
          <cell r="I561">
            <v>20</v>
          </cell>
          <cell r="J561">
            <v>260</v>
          </cell>
        </row>
        <row r="562">
          <cell r="F562">
            <v>522</v>
          </cell>
          <cell r="G562">
            <v>1</v>
          </cell>
          <cell r="H562">
            <v>31</v>
          </cell>
          <cell r="I562">
            <v>21</v>
          </cell>
          <cell r="J562">
            <v>268</v>
          </cell>
        </row>
        <row r="563">
          <cell r="F563">
            <v>523</v>
          </cell>
          <cell r="G563">
            <v>1</v>
          </cell>
          <cell r="H563">
            <v>31</v>
          </cell>
          <cell r="I563">
            <v>22</v>
          </cell>
          <cell r="J563">
            <v>244</v>
          </cell>
        </row>
        <row r="564">
          <cell r="F564">
            <v>524</v>
          </cell>
          <cell r="G564">
            <v>1</v>
          </cell>
          <cell r="H564">
            <v>31</v>
          </cell>
          <cell r="I564">
            <v>23</v>
          </cell>
          <cell r="J564">
            <v>245</v>
          </cell>
        </row>
        <row r="565">
          <cell r="F565">
            <v>525</v>
          </cell>
          <cell r="G565">
            <v>1</v>
          </cell>
          <cell r="H565">
            <v>31</v>
          </cell>
          <cell r="I565">
            <v>25</v>
          </cell>
          <cell r="J565">
            <v>254</v>
          </cell>
        </row>
        <row r="566">
          <cell r="F566">
            <v>526</v>
          </cell>
          <cell r="G566">
            <v>1</v>
          </cell>
          <cell r="H566">
            <v>31</v>
          </cell>
          <cell r="I566">
            <v>26</v>
          </cell>
          <cell r="J566">
            <v>240</v>
          </cell>
        </row>
        <row r="567">
          <cell r="F567">
            <v>527</v>
          </cell>
          <cell r="G567">
            <v>1</v>
          </cell>
          <cell r="H567">
            <v>31</v>
          </cell>
          <cell r="I567">
            <v>27</v>
          </cell>
          <cell r="J567">
            <v>252</v>
          </cell>
        </row>
        <row r="568">
          <cell r="F568">
            <v>528</v>
          </cell>
          <cell r="G568">
            <v>1</v>
          </cell>
          <cell r="H568">
            <v>31</v>
          </cell>
          <cell r="I568">
            <v>28</v>
          </cell>
          <cell r="J568">
            <v>227</v>
          </cell>
        </row>
        <row r="569">
          <cell r="F569">
            <v>529</v>
          </cell>
          <cell r="G569">
            <v>1</v>
          </cell>
          <cell r="H569">
            <v>31</v>
          </cell>
          <cell r="I569">
            <v>29</v>
          </cell>
          <cell r="J569">
            <v>253</v>
          </cell>
        </row>
        <row r="570">
          <cell r="F570">
            <v>530</v>
          </cell>
          <cell r="G570">
            <v>1</v>
          </cell>
          <cell r="H570">
            <v>31</v>
          </cell>
          <cell r="I570">
            <v>30</v>
          </cell>
          <cell r="J570">
            <v>239</v>
          </cell>
        </row>
        <row r="571">
          <cell r="F571">
            <v>531</v>
          </cell>
          <cell r="G571">
            <v>1</v>
          </cell>
          <cell r="H571">
            <v>31</v>
          </cell>
          <cell r="I571">
            <v>31</v>
          </cell>
          <cell r="J571">
            <v>229</v>
          </cell>
        </row>
        <row r="572">
          <cell r="F572">
            <v>532</v>
          </cell>
          <cell r="G572">
            <v>1</v>
          </cell>
          <cell r="H572">
            <v>31</v>
          </cell>
          <cell r="I572">
            <v>32</v>
          </cell>
          <cell r="J572">
            <v>272</v>
          </cell>
        </row>
        <row r="573">
          <cell r="F573">
            <v>533</v>
          </cell>
          <cell r="G573">
            <v>1</v>
          </cell>
          <cell r="H573">
            <v>31</v>
          </cell>
          <cell r="I573">
            <v>33</v>
          </cell>
          <cell r="J573">
            <v>214</v>
          </cell>
        </row>
        <row r="574">
          <cell r="F574">
            <v>534</v>
          </cell>
          <cell r="G574">
            <v>1</v>
          </cell>
          <cell r="H574">
            <v>31</v>
          </cell>
          <cell r="I574">
            <v>35</v>
          </cell>
          <cell r="J574">
            <v>203</v>
          </cell>
        </row>
        <row r="575">
          <cell r="F575">
            <v>535</v>
          </cell>
          <cell r="G575">
            <v>1</v>
          </cell>
          <cell r="H575">
            <v>31</v>
          </cell>
          <cell r="I575">
            <v>36</v>
          </cell>
          <cell r="J575">
            <v>206</v>
          </cell>
        </row>
        <row r="576">
          <cell r="F576">
            <v>536</v>
          </cell>
          <cell r="G576">
            <v>1</v>
          </cell>
          <cell r="H576">
            <v>32</v>
          </cell>
          <cell r="I576">
            <v>1</v>
          </cell>
          <cell r="J576">
            <v>316</v>
          </cell>
        </row>
        <row r="577">
          <cell r="F577">
            <v>537</v>
          </cell>
          <cell r="G577">
            <v>1</v>
          </cell>
          <cell r="H577">
            <v>32</v>
          </cell>
          <cell r="I577">
            <v>2</v>
          </cell>
          <cell r="J577">
            <v>298</v>
          </cell>
        </row>
        <row r="578">
          <cell r="F578">
            <v>538</v>
          </cell>
          <cell r="G578">
            <v>1</v>
          </cell>
          <cell r="H578">
            <v>32</v>
          </cell>
          <cell r="I578">
            <v>3</v>
          </cell>
          <cell r="J578">
            <v>295</v>
          </cell>
        </row>
        <row r="579">
          <cell r="F579">
            <v>539</v>
          </cell>
          <cell r="G579">
            <v>1</v>
          </cell>
          <cell r="H579">
            <v>32</v>
          </cell>
          <cell r="I579">
            <v>5</v>
          </cell>
          <cell r="J579">
            <v>236</v>
          </cell>
        </row>
        <row r="580">
          <cell r="F580">
            <v>540</v>
          </cell>
          <cell r="G580">
            <v>1</v>
          </cell>
          <cell r="H580">
            <v>32</v>
          </cell>
          <cell r="I580">
            <v>6</v>
          </cell>
          <cell r="J580">
            <v>344</v>
          </cell>
        </row>
        <row r="581">
          <cell r="F581">
            <v>541</v>
          </cell>
          <cell r="G581">
            <v>1</v>
          </cell>
          <cell r="H581">
            <v>32</v>
          </cell>
          <cell r="I581">
            <v>7</v>
          </cell>
          <cell r="J581">
            <v>240</v>
          </cell>
        </row>
        <row r="582">
          <cell r="F582">
            <v>542</v>
          </cell>
          <cell r="G582">
            <v>1</v>
          </cell>
          <cell r="H582">
            <v>32</v>
          </cell>
          <cell r="I582">
            <v>8</v>
          </cell>
          <cell r="J582">
            <v>247</v>
          </cell>
        </row>
        <row r="583">
          <cell r="F583">
            <v>543</v>
          </cell>
          <cell r="G583">
            <v>1</v>
          </cell>
          <cell r="H583">
            <v>32</v>
          </cell>
          <cell r="I583">
            <v>9</v>
          </cell>
          <cell r="J583">
            <v>228</v>
          </cell>
        </row>
        <row r="584">
          <cell r="F584">
            <v>544</v>
          </cell>
          <cell r="G584">
            <v>1</v>
          </cell>
          <cell r="H584">
            <v>32</v>
          </cell>
          <cell r="I584">
            <v>10</v>
          </cell>
          <cell r="J584">
            <v>223</v>
          </cell>
        </row>
        <row r="585">
          <cell r="F585">
            <v>545</v>
          </cell>
          <cell r="G585">
            <v>1</v>
          </cell>
          <cell r="H585">
            <v>32</v>
          </cell>
          <cell r="I585">
            <v>11</v>
          </cell>
          <cell r="J585">
            <v>220</v>
          </cell>
        </row>
        <row r="586">
          <cell r="F586">
            <v>546</v>
          </cell>
          <cell r="G586">
            <v>1</v>
          </cell>
          <cell r="H586">
            <v>32</v>
          </cell>
          <cell r="I586">
            <v>12</v>
          </cell>
          <cell r="J586">
            <v>287</v>
          </cell>
        </row>
        <row r="587">
          <cell r="F587">
            <v>547</v>
          </cell>
          <cell r="G587">
            <v>1</v>
          </cell>
          <cell r="H587">
            <v>32</v>
          </cell>
          <cell r="I587">
            <v>15</v>
          </cell>
          <cell r="J587">
            <v>277</v>
          </cell>
        </row>
        <row r="588">
          <cell r="F588">
            <v>548</v>
          </cell>
          <cell r="G588">
            <v>1</v>
          </cell>
          <cell r="H588">
            <v>33</v>
          </cell>
          <cell r="I588">
            <v>1</v>
          </cell>
          <cell r="J588">
            <v>401</v>
          </cell>
        </row>
        <row r="589">
          <cell r="F589">
            <v>549</v>
          </cell>
          <cell r="G589">
            <v>1</v>
          </cell>
          <cell r="H589">
            <v>33</v>
          </cell>
          <cell r="I589">
            <v>2</v>
          </cell>
          <cell r="J589">
            <v>317</v>
          </cell>
        </row>
        <row r="590">
          <cell r="F590">
            <v>550</v>
          </cell>
          <cell r="G590">
            <v>1</v>
          </cell>
          <cell r="H590">
            <v>33</v>
          </cell>
          <cell r="I590">
            <v>3</v>
          </cell>
          <cell r="J590">
            <v>314</v>
          </cell>
        </row>
        <row r="591">
          <cell r="F591">
            <v>0</v>
          </cell>
          <cell r="G591">
            <v>0</v>
          </cell>
          <cell r="H591">
            <v>0</v>
          </cell>
          <cell r="I591">
            <v>0</v>
          </cell>
          <cell r="J591">
            <v>0</v>
          </cell>
        </row>
        <row r="592">
          <cell r="F592">
            <v>551</v>
          </cell>
          <cell r="G592">
            <v>1</v>
          </cell>
          <cell r="H592">
            <v>33</v>
          </cell>
          <cell r="I592">
            <v>5</v>
          </cell>
          <cell r="J592">
            <v>328</v>
          </cell>
        </row>
        <row r="593">
          <cell r="F593">
            <v>552</v>
          </cell>
          <cell r="G593">
            <v>1</v>
          </cell>
          <cell r="H593">
            <v>33</v>
          </cell>
          <cell r="I593">
            <v>6</v>
          </cell>
          <cell r="J593">
            <v>319</v>
          </cell>
        </row>
        <row r="594">
          <cell r="F594">
            <v>553</v>
          </cell>
          <cell r="G594">
            <v>1</v>
          </cell>
          <cell r="H594">
            <v>33</v>
          </cell>
          <cell r="I594">
            <v>7</v>
          </cell>
          <cell r="J594">
            <v>356</v>
          </cell>
        </row>
        <row r="595">
          <cell r="F595">
            <v>554</v>
          </cell>
          <cell r="G595">
            <v>1</v>
          </cell>
          <cell r="H595">
            <v>33</v>
          </cell>
          <cell r="I595">
            <v>8</v>
          </cell>
          <cell r="J595">
            <v>353</v>
          </cell>
        </row>
        <row r="596">
          <cell r="F596">
            <v>555</v>
          </cell>
          <cell r="G596">
            <v>1</v>
          </cell>
          <cell r="H596">
            <v>33</v>
          </cell>
          <cell r="I596">
            <v>9</v>
          </cell>
          <cell r="J596">
            <v>307</v>
          </cell>
        </row>
        <row r="597">
          <cell r="F597">
            <v>556</v>
          </cell>
          <cell r="G597">
            <v>1</v>
          </cell>
          <cell r="H597">
            <v>33</v>
          </cell>
          <cell r="I597">
            <v>10</v>
          </cell>
          <cell r="J597">
            <v>316</v>
          </cell>
        </row>
        <row r="598">
          <cell r="F598">
            <v>557</v>
          </cell>
          <cell r="G598">
            <v>1</v>
          </cell>
          <cell r="H598">
            <v>33</v>
          </cell>
          <cell r="I598">
            <v>11</v>
          </cell>
          <cell r="J598">
            <v>305</v>
          </cell>
        </row>
        <row r="599">
          <cell r="F599">
            <v>558</v>
          </cell>
          <cell r="G599">
            <v>1</v>
          </cell>
          <cell r="H599">
            <v>33</v>
          </cell>
          <cell r="I599">
            <v>12</v>
          </cell>
          <cell r="J599">
            <v>325</v>
          </cell>
        </row>
        <row r="600">
          <cell r="F600">
            <v>559</v>
          </cell>
          <cell r="G600">
            <v>1</v>
          </cell>
          <cell r="H600">
            <v>33</v>
          </cell>
          <cell r="I600">
            <v>15</v>
          </cell>
          <cell r="J600">
            <v>333</v>
          </cell>
        </row>
        <row r="601">
          <cell r="F601">
            <v>560</v>
          </cell>
          <cell r="G601">
            <v>1</v>
          </cell>
          <cell r="H601">
            <v>33</v>
          </cell>
          <cell r="I601">
            <v>16</v>
          </cell>
          <cell r="J601">
            <v>379</v>
          </cell>
        </row>
        <row r="602">
          <cell r="F602">
            <v>0</v>
          </cell>
          <cell r="G602">
            <v>0</v>
          </cell>
          <cell r="H602">
            <v>0</v>
          </cell>
          <cell r="I602">
            <v>0</v>
          </cell>
          <cell r="J602">
            <v>0</v>
          </cell>
        </row>
        <row r="603">
          <cell r="F603">
            <v>561</v>
          </cell>
          <cell r="G603">
            <v>1</v>
          </cell>
          <cell r="H603">
            <v>35</v>
          </cell>
          <cell r="I603">
            <v>1</v>
          </cell>
          <cell r="J603">
            <v>297</v>
          </cell>
        </row>
        <row r="604">
          <cell r="F604">
            <v>562</v>
          </cell>
          <cell r="G604">
            <v>1</v>
          </cell>
          <cell r="H604">
            <v>35</v>
          </cell>
          <cell r="I604">
            <v>2</v>
          </cell>
          <cell r="J604">
            <v>254</v>
          </cell>
        </row>
        <row r="605">
          <cell r="F605">
            <v>563</v>
          </cell>
          <cell r="G605">
            <v>1</v>
          </cell>
          <cell r="H605">
            <v>35</v>
          </cell>
          <cell r="I605">
            <v>3</v>
          </cell>
          <cell r="J605">
            <v>252</v>
          </cell>
        </row>
        <row r="606">
          <cell r="F606">
            <v>564</v>
          </cell>
          <cell r="G606">
            <v>1</v>
          </cell>
          <cell r="H606">
            <v>35</v>
          </cell>
          <cell r="I606">
            <v>5</v>
          </cell>
          <cell r="J606">
            <v>252</v>
          </cell>
        </row>
        <row r="607">
          <cell r="F607">
            <v>565</v>
          </cell>
          <cell r="G607">
            <v>1</v>
          </cell>
          <cell r="H607">
            <v>35</v>
          </cell>
          <cell r="I607">
            <v>6</v>
          </cell>
          <cell r="J607">
            <v>251</v>
          </cell>
        </row>
        <row r="608">
          <cell r="F608">
            <v>566</v>
          </cell>
          <cell r="G608">
            <v>1</v>
          </cell>
          <cell r="H608">
            <v>35</v>
          </cell>
          <cell r="I608">
            <v>7</v>
          </cell>
          <cell r="J608">
            <v>249</v>
          </cell>
        </row>
        <row r="609">
          <cell r="F609">
            <v>567</v>
          </cell>
          <cell r="G609">
            <v>1</v>
          </cell>
          <cell r="H609">
            <v>35</v>
          </cell>
          <cell r="I609">
            <v>8</v>
          </cell>
          <cell r="J609">
            <v>256</v>
          </cell>
        </row>
        <row r="610">
          <cell r="F610">
            <v>568</v>
          </cell>
          <cell r="G610">
            <v>1</v>
          </cell>
          <cell r="H610">
            <v>35</v>
          </cell>
          <cell r="I610">
            <v>9</v>
          </cell>
          <cell r="J610">
            <v>259</v>
          </cell>
        </row>
        <row r="611">
          <cell r="F611">
            <v>569</v>
          </cell>
          <cell r="G611">
            <v>1</v>
          </cell>
          <cell r="H611">
            <v>35</v>
          </cell>
          <cell r="I611">
            <v>10</v>
          </cell>
          <cell r="J611">
            <v>257</v>
          </cell>
        </row>
        <row r="612">
          <cell r="F612">
            <v>570</v>
          </cell>
          <cell r="G612">
            <v>1</v>
          </cell>
          <cell r="H612">
            <v>35</v>
          </cell>
          <cell r="I612">
            <v>11</v>
          </cell>
          <cell r="J612">
            <v>251</v>
          </cell>
        </row>
        <row r="613">
          <cell r="F613">
            <v>571</v>
          </cell>
          <cell r="G613">
            <v>1</v>
          </cell>
          <cell r="H613">
            <v>35</v>
          </cell>
          <cell r="I613">
            <v>12</v>
          </cell>
          <cell r="J613">
            <v>255</v>
          </cell>
        </row>
        <row r="614">
          <cell r="F614">
            <v>572</v>
          </cell>
          <cell r="G614">
            <v>1</v>
          </cell>
          <cell r="H614">
            <v>35</v>
          </cell>
          <cell r="I614">
            <v>15</v>
          </cell>
          <cell r="J614">
            <v>343</v>
          </cell>
        </row>
        <row r="615">
          <cell r="F615">
            <v>573</v>
          </cell>
          <cell r="G615">
            <v>1</v>
          </cell>
          <cell r="H615">
            <v>35</v>
          </cell>
          <cell r="I615">
            <v>16</v>
          </cell>
          <cell r="J615">
            <v>358</v>
          </cell>
        </row>
        <row r="616">
          <cell r="F616">
            <v>574</v>
          </cell>
          <cell r="G616">
            <v>1</v>
          </cell>
          <cell r="H616">
            <v>35</v>
          </cell>
          <cell r="I616">
            <v>17</v>
          </cell>
          <cell r="J616">
            <v>260</v>
          </cell>
        </row>
        <row r="617">
          <cell r="F617">
            <v>575</v>
          </cell>
          <cell r="G617">
            <v>1</v>
          </cell>
          <cell r="H617">
            <v>35</v>
          </cell>
          <cell r="I617">
            <v>18</v>
          </cell>
          <cell r="J617">
            <v>267</v>
          </cell>
        </row>
        <row r="618">
          <cell r="F618">
            <v>576</v>
          </cell>
          <cell r="G618">
            <v>1</v>
          </cell>
          <cell r="H618">
            <v>35</v>
          </cell>
          <cell r="I618">
            <v>19</v>
          </cell>
          <cell r="J618">
            <v>233</v>
          </cell>
        </row>
        <row r="619">
          <cell r="F619">
            <v>577</v>
          </cell>
          <cell r="G619">
            <v>1</v>
          </cell>
          <cell r="H619">
            <v>35</v>
          </cell>
          <cell r="I619">
            <v>20</v>
          </cell>
          <cell r="J619">
            <v>232</v>
          </cell>
        </row>
        <row r="620">
          <cell r="F620">
            <v>578</v>
          </cell>
          <cell r="G620">
            <v>1</v>
          </cell>
          <cell r="H620">
            <v>35</v>
          </cell>
          <cell r="I620">
            <v>21</v>
          </cell>
          <cell r="J620">
            <v>232</v>
          </cell>
        </row>
        <row r="621">
          <cell r="F621">
            <v>579</v>
          </cell>
          <cell r="G621">
            <v>1</v>
          </cell>
          <cell r="H621">
            <v>35</v>
          </cell>
          <cell r="I621">
            <v>22</v>
          </cell>
          <cell r="J621">
            <v>254</v>
          </cell>
        </row>
        <row r="622">
          <cell r="F622">
            <v>580</v>
          </cell>
          <cell r="G622">
            <v>1</v>
          </cell>
          <cell r="H622">
            <v>35</v>
          </cell>
          <cell r="I622">
            <v>23</v>
          </cell>
          <cell r="J622">
            <v>237</v>
          </cell>
        </row>
        <row r="623">
          <cell r="F623">
            <v>0</v>
          </cell>
          <cell r="G623">
            <v>0</v>
          </cell>
          <cell r="H623">
            <v>0</v>
          </cell>
          <cell r="I623">
            <v>0</v>
          </cell>
          <cell r="J623">
            <v>0</v>
          </cell>
        </row>
        <row r="624">
          <cell r="F624">
            <v>581</v>
          </cell>
          <cell r="G624">
            <v>1</v>
          </cell>
          <cell r="H624">
            <v>35</v>
          </cell>
          <cell r="I624">
            <v>25</v>
          </cell>
          <cell r="J624">
            <v>245</v>
          </cell>
        </row>
        <row r="625">
          <cell r="F625">
            <v>582</v>
          </cell>
          <cell r="G625">
            <v>1</v>
          </cell>
          <cell r="H625">
            <v>35</v>
          </cell>
          <cell r="I625">
            <v>26</v>
          </cell>
          <cell r="J625">
            <v>256</v>
          </cell>
        </row>
        <row r="626">
          <cell r="F626">
            <v>583</v>
          </cell>
          <cell r="G626">
            <v>1</v>
          </cell>
          <cell r="H626">
            <v>35</v>
          </cell>
          <cell r="I626">
            <v>27</v>
          </cell>
          <cell r="J626">
            <v>245</v>
          </cell>
        </row>
        <row r="627">
          <cell r="F627">
            <v>584</v>
          </cell>
          <cell r="G627">
            <v>1</v>
          </cell>
          <cell r="H627">
            <v>35</v>
          </cell>
          <cell r="I627">
            <v>28</v>
          </cell>
          <cell r="J627">
            <v>246</v>
          </cell>
        </row>
        <row r="628">
          <cell r="F628">
            <v>585</v>
          </cell>
          <cell r="G628">
            <v>1</v>
          </cell>
          <cell r="H628">
            <v>35</v>
          </cell>
          <cell r="I628">
            <v>29</v>
          </cell>
          <cell r="J628">
            <v>265</v>
          </cell>
        </row>
        <row r="629">
          <cell r="F629">
            <v>586</v>
          </cell>
          <cell r="G629">
            <v>1</v>
          </cell>
          <cell r="H629">
            <v>35</v>
          </cell>
          <cell r="I629">
            <v>30</v>
          </cell>
          <cell r="J629">
            <v>345</v>
          </cell>
        </row>
        <row r="630">
          <cell r="F630">
            <v>587</v>
          </cell>
          <cell r="G630">
            <v>1</v>
          </cell>
          <cell r="H630">
            <v>35</v>
          </cell>
          <cell r="I630">
            <v>31</v>
          </cell>
          <cell r="J630">
            <v>232</v>
          </cell>
        </row>
        <row r="631">
          <cell r="F631">
            <v>588</v>
          </cell>
          <cell r="G631">
            <v>1</v>
          </cell>
          <cell r="H631">
            <v>35</v>
          </cell>
          <cell r="I631">
            <v>32</v>
          </cell>
          <cell r="J631">
            <v>278</v>
          </cell>
        </row>
        <row r="632">
          <cell r="F632">
            <v>589</v>
          </cell>
          <cell r="G632">
            <v>1</v>
          </cell>
          <cell r="H632">
            <v>35</v>
          </cell>
          <cell r="I632">
            <v>33</v>
          </cell>
          <cell r="J632">
            <v>258</v>
          </cell>
        </row>
        <row r="633">
          <cell r="F633">
            <v>590</v>
          </cell>
          <cell r="G633">
            <v>1</v>
          </cell>
          <cell r="H633">
            <v>36</v>
          </cell>
          <cell r="I633">
            <v>1</v>
          </cell>
          <cell r="J633">
            <v>297</v>
          </cell>
        </row>
        <row r="634">
          <cell r="F634">
            <v>591</v>
          </cell>
          <cell r="G634">
            <v>1</v>
          </cell>
          <cell r="H634">
            <v>36</v>
          </cell>
          <cell r="I634">
            <v>2</v>
          </cell>
          <cell r="J634">
            <v>240</v>
          </cell>
        </row>
        <row r="635">
          <cell r="F635">
            <v>592</v>
          </cell>
          <cell r="G635">
            <v>1</v>
          </cell>
          <cell r="H635">
            <v>36</v>
          </cell>
          <cell r="I635">
            <v>3</v>
          </cell>
          <cell r="J635">
            <v>308</v>
          </cell>
        </row>
        <row r="636">
          <cell r="F636">
            <v>593</v>
          </cell>
          <cell r="G636">
            <v>1</v>
          </cell>
          <cell r="H636">
            <v>36</v>
          </cell>
          <cell r="I636">
            <v>5</v>
          </cell>
          <cell r="J636">
            <v>243</v>
          </cell>
        </row>
        <row r="637">
          <cell r="F637">
            <v>594</v>
          </cell>
          <cell r="G637">
            <v>1</v>
          </cell>
          <cell r="H637">
            <v>36</v>
          </cell>
          <cell r="I637">
            <v>6</v>
          </cell>
          <cell r="J637">
            <v>279</v>
          </cell>
        </row>
        <row r="638">
          <cell r="F638">
            <v>595</v>
          </cell>
          <cell r="G638">
            <v>1</v>
          </cell>
          <cell r="H638">
            <v>36</v>
          </cell>
          <cell r="I638">
            <v>7</v>
          </cell>
          <cell r="J638">
            <v>345</v>
          </cell>
        </row>
        <row r="639">
          <cell r="F639">
            <v>596</v>
          </cell>
          <cell r="G639">
            <v>1</v>
          </cell>
          <cell r="H639">
            <v>36</v>
          </cell>
          <cell r="I639">
            <v>8</v>
          </cell>
          <cell r="J639">
            <v>235</v>
          </cell>
        </row>
        <row r="640">
          <cell r="F640">
            <v>597</v>
          </cell>
          <cell r="G640">
            <v>1</v>
          </cell>
          <cell r="H640">
            <v>36</v>
          </cell>
          <cell r="I640">
            <v>9</v>
          </cell>
          <cell r="J640">
            <v>246</v>
          </cell>
        </row>
        <row r="641">
          <cell r="F641">
            <v>598</v>
          </cell>
          <cell r="G641">
            <v>1</v>
          </cell>
          <cell r="H641">
            <v>36</v>
          </cell>
          <cell r="I641">
            <v>10</v>
          </cell>
          <cell r="J641">
            <v>282</v>
          </cell>
        </row>
        <row r="642">
          <cell r="F642">
            <v>599</v>
          </cell>
          <cell r="G642">
            <v>1</v>
          </cell>
          <cell r="H642">
            <v>36</v>
          </cell>
          <cell r="I642">
            <v>11</v>
          </cell>
          <cell r="J642">
            <v>253</v>
          </cell>
        </row>
        <row r="643">
          <cell r="F643">
            <v>600</v>
          </cell>
          <cell r="G643">
            <v>1</v>
          </cell>
          <cell r="H643">
            <v>36</v>
          </cell>
          <cell r="I643">
            <v>12</v>
          </cell>
          <cell r="J643">
            <v>367</v>
          </cell>
        </row>
        <row r="644">
          <cell r="F644">
            <v>601</v>
          </cell>
          <cell r="G644">
            <v>1</v>
          </cell>
          <cell r="H644">
            <v>36</v>
          </cell>
          <cell r="I644">
            <v>15</v>
          </cell>
          <cell r="J644">
            <v>265</v>
          </cell>
        </row>
        <row r="645">
          <cell r="F645">
            <v>602</v>
          </cell>
          <cell r="G645">
            <v>1</v>
          </cell>
          <cell r="H645">
            <v>36</v>
          </cell>
          <cell r="I645">
            <v>16</v>
          </cell>
          <cell r="J645">
            <v>234</v>
          </cell>
        </row>
        <row r="646">
          <cell r="F646">
            <v>603</v>
          </cell>
          <cell r="G646">
            <v>1</v>
          </cell>
          <cell r="H646">
            <v>36</v>
          </cell>
          <cell r="I646">
            <v>17</v>
          </cell>
          <cell r="J646">
            <v>343</v>
          </cell>
        </row>
        <row r="647">
          <cell r="F647">
            <v>604</v>
          </cell>
          <cell r="G647">
            <v>1</v>
          </cell>
          <cell r="H647">
            <v>36</v>
          </cell>
          <cell r="I647">
            <v>18</v>
          </cell>
          <cell r="J647">
            <v>257</v>
          </cell>
        </row>
        <row r="648">
          <cell r="F648">
            <v>605</v>
          </cell>
          <cell r="G648">
            <v>1</v>
          </cell>
          <cell r="H648">
            <v>36</v>
          </cell>
          <cell r="I648">
            <v>19</v>
          </cell>
          <cell r="J648">
            <v>301</v>
          </cell>
        </row>
        <row r="649">
          <cell r="F649">
            <v>606</v>
          </cell>
          <cell r="G649">
            <v>1</v>
          </cell>
          <cell r="H649">
            <v>36</v>
          </cell>
          <cell r="I649">
            <v>20</v>
          </cell>
          <cell r="J649">
            <v>234</v>
          </cell>
        </row>
        <row r="650">
          <cell r="F650">
            <v>607</v>
          </cell>
          <cell r="G650">
            <v>1</v>
          </cell>
          <cell r="H650">
            <v>36</v>
          </cell>
          <cell r="I650">
            <v>21</v>
          </cell>
          <cell r="J650">
            <v>263</v>
          </cell>
        </row>
        <row r="651">
          <cell r="F651">
            <v>608</v>
          </cell>
          <cell r="G651">
            <v>1</v>
          </cell>
          <cell r="H651">
            <v>37</v>
          </cell>
          <cell r="I651">
            <v>1</v>
          </cell>
          <cell r="J651">
            <v>278</v>
          </cell>
        </row>
        <row r="652">
          <cell r="F652">
            <v>609</v>
          </cell>
          <cell r="G652">
            <v>1</v>
          </cell>
          <cell r="H652">
            <v>37</v>
          </cell>
          <cell r="I652">
            <v>2</v>
          </cell>
          <cell r="J652">
            <v>274</v>
          </cell>
        </row>
        <row r="653">
          <cell r="F653">
            <v>610</v>
          </cell>
          <cell r="G653">
            <v>1</v>
          </cell>
          <cell r="H653">
            <v>37</v>
          </cell>
          <cell r="I653">
            <v>3</v>
          </cell>
          <cell r="J653">
            <v>242</v>
          </cell>
        </row>
        <row r="654">
          <cell r="F654">
            <v>0</v>
          </cell>
          <cell r="G654">
            <v>0</v>
          </cell>
          <cell r="H654">
            <v>0</v>
          </cell>
          <cell r="I654">
            <v>0</v>
          </cell>
          <cell r="J654">
            <v>0</v>
          </cell>
        </row>
        <row r="655">
          <cell r="F655">
            <v>611</v>
          </cell>
          <cell r="G655">
            <v>1</v>
          </cell>
          <cell r="H655">
            <v>37</v>
          </cell>
          <cell r="I655">
            <v>5</v>
          </cell>
          <cell r="J655">
            <v>242</v>
          </cell>
        </row>
        <row r="656">
          <cell r="F656">
            <v>612</v>
          </cell>
          <cell r="G656">
            <v>1</v>
          </cell>
          <cell r="H656">
            <v>37</v>
          </cell>
          <cell r="I656">
            <v>6</v>
          </cell>
          <cell r="J656">
            <v>239</v>
          </cell>
        </row>
        <row r="657">
          <cell r="F657">
            <v>613</v>
          </cell>
          <cell r="G657">
            <v>1</v>
          </cell>
          <cell r="H657">
            <v>37</v>
          </cell>
          <cell r="I657">
            <v>7</v>
          </cell>
          <cell r="J657">
            <v>246</v>
          </cell>
        </row>
        <row r="658">
          <cell r="F658">
            <v>614</v>
          </cell>
          <cell r="G658">
            <v>1</v>
          </cell>
          <cell r="H658">
            <v>37</v>
          </cell>
          <cell r="I658">
            <v>8</v>
          </cell>
          <cell r="J658">
            <v>239</v>
          </cell>
        </row>
        <row r="659">
          <cell r="F659">
            <v>615</v>
          </cell>
          <cell r="G659">
            <v>1</v>
          </cell>
          <cell r="H659">
            <v>37</v>
          </cell>
          <cell r="I659">
            <v>9</v>
          </cell>
          <cell r="J659">
            <v>243</v>
          </cell>
        </row>
        <row r="660">
          <cell r="F660">
            <v>616</v>
          </cell>
          <cell r="G660">
            <v>1</v>
          </cell>
          <cell r="H660">
            <v>37</v>
          </cell>
          <cell r="I660">
            <v>10</v>
          </cell>
          <cell r="J660">
            <v>235</v>
          </cell>
        </row>
        <row r="661">
          <cell r="F661">
            <v>617</v>
          </cell>
          <cell r="G661">
            <v>1</v>
          </cell>
          <cell r="H661">
            <v>37</v>
          </cell>
          <cell r="I661">
            <v>11</v>
          </cell>
          <cell r="J661">
            <v>243</v>
          </cell>
        </row>
        <row r="662">
          <cell r="F662">
            <v>618</v>
          </cell>
          <cell r="G662">
            <v>1</v>
          </cell>
          <cell r="H662">
            <v>37</v>
          </cell>
          <cell r="I662">
            <v>12</v>
          </cell>
          <cell r="J662">
            <v>238</v>
          </cell>
        </row>
        <row r="663">
          <cell r="F663">
            <v>619</v>
          </cell>
          <cell r="G663">
            <v>1</v>
          </cell>
          <cell r="H663">
            <v>37</v>
          </cell>
          <cell r="I663">
            <v>15</v>
          </cell>
          <cell r="J663">
            <v>243</v>
          </cell>
        </row>
        <row r="664">
          <cell r="F664">
            <v>620</v>
          </cell>
          <cell r="G664">
            <v>1</v>
          </cell>
          <cell r="H664">
            <v>37</v>
          </cell>
          <cell r="I664">
            <v>16</v>
          </cell>
          <cell r="J664">
            <v>253</v>
          </cell>
        </row>
        <row r="665">
          <cell r="F665">
            <v>621</v>
          </cell>
          <cell r="G665">
            <v>1</v>
          </cell>
          <cell r="H665">
            <v>37</v>
          </cell>
          <cell r="I665">
            <v>17</v>
          </cell>
          <cell r="J665">
            <v>243</v>
          </cell>
        </row>
        <row r="666">
          <cell r="F666">
            <v>622</v>
          </cell>
          <cell r="G666">
            <v>1</v>
          </cell>
          <cell r="H666">
            <v>37</v>
          </cell>
          <cell r="I666">
            <v>18</v>
          </cell>
          <cell r="J666">
            <v>253</v>
          </cell>
        </row>
        <row r="667">
          <cell r="F667">
            <v>623</v>
          </cell>
          <cell r="G667">
            <v>1</v>
          </cell>
          <cell r="H667">
            <v>37</v>
          </cell>
          <cell r="I667">
            <v>19</v>
          </cell>
          <cell r="J667">
            <v>243</v>
          </cell>
        </row>
        <row r="668">
          <cell r="F668">
            <v>624</v>
          </cell>
          <cell r="G668">
            <v>1</v>
          </cell>
          <cell r="H668">
            <v>37</v>
          </cell>
          <cell r="I668">
            <v>20</v>
          </cell>
          <cell r="J668">
            <v>253</v>
          </cell>
        </row>
        <row r="669">
          <cell r="F669">
            <v>625</v>
          </cell>
          <cell r="G669">
            <v>1</v>
          </cell>
          <cell r="H669">
            <v>37</v>
          </cell>
          <cell r="I669">
            <v>21</v>
          </cell>
          <cell r="J669">
            <v>243</v>
          </cell>
        </row>
        <row r="670">
          <cell r="F670">
            <v>626</v>
          </cell>
          <cell r="G670">
            <v>1</v>
          </cell>
          <cell r="H670">
            <v>37</v>
          </cell>
          <cell r="I670">
            <v>22</v>
          </cell>
          <cell r="J670">
            <v>268</v>
          </cell>
        </row>
        <row r="671">
          <cell r="F671">
            <v>627</v>
          </cell>
          <cell r="G671">
            <v>1</v>
          </cell>
          <cell r="H671">
            <v>37</v>
          </cell>
          <cell r="I671">
            <v>23</v>
          </cell>
          <cell r="J671">
            <v>245</v>
          </cell>
        </row>
        <row r="672">
          <cell r="F672">
            <v>0</v>
          </cell>
          <cell r="G672">
            <v>0</v>
          </cell>
          <cell r="H672">
            <v>0</v>
          </cell>
          <cell r="I672">
            <v>0</v>
          </cell>
          <cell r="J672">
            <v>0</v>
          </cell>
        </row>
        <row r="673">
          <cell r="F673">
            <v>628</v>
          </cell>
          <cell r="G673">
            <v>1</v>
          </cell>
          <cell r="H673">
            <v>37</v>
          </cell>
          <cell r="I673">
            <v>25</v>
          </cell>
          <cell r="J673">
            <v>297</v>
          </cell>
        </row>
        <row r="674">
          <cell r="F674">
            <v>629</v>
          </cell>
          <cell r="G674">
            <v>1</v>
          </cell>
          <cell r="H674">
            <v>37</v>
          </cell>
          <cell r="I674">
            <v>26</v>
          </cell>
          <cell r="J674">
            <v>332</v>
          </cell>
        </row>
        <row r="675">
          <cell r="F675">
            <v>630</v>
          </cell>
          <cell r="G675">
            <v>1</v>
          </cell>
          <cell r="H675">
            <v>37</v>
          </cell>
          <cell r="I675">
            <v>27</v>
          </cell>
          <cell r="J675">
            <v>236</v>
          </cell>
        </row>
        <row r="676">
          <cell r="F676">
            <v>631</v>
          </cell>
          <cell r="G676">
            <v>1</v>
          </cell>
          <cell r="H676">
            <v>37</v>
          </cell>
          <cell r="I676">
            <v>28</v>
          </cell>
          <cell r="J676">
            <v>282</v>
          </cell>
        </row>
        <row r="677">
          <cell r="F677">
            <v>632</v>
          </cell>
          <cell r="G677">
            <v>1</v>
          </cell>
          <cell r="H677">
            <v>37</v>
          </cell>
          <cell r="I677">
            <v>29</v>
          </cell>
          <cell r="J677">
            <v>236</v>
          </cell>
        </row>
        <row r="678">
          <cell r="F678">
            <v>633</v>
          </cell>
          <cell r="G678">
            <v>1</v>
          </cell>
          <cell r="H678">
            <v>37</v>
          </cell>
          <cell r="I678">
            <v>30</v>
          </cell>
          <cell r="J678">
            <v>236</v>
          </cell>
        </row>
        <row r="679">
          <cell r="F679">
            <v>634</v>
          </cell>
          <cell r="G679">
            <v>1</v>
          </cell>
          <cell r="H679">
            <v>37</v>
          </cell>
          <cell r="I679">
            <v>31</v>
          </cell>
          <cell r="J679">
            <v>243</v>
          </cell>
        </row>
        <row r="680">
          <cell r="F680">
            <v>635</v>
          </cell>
          <cell r="G680">
            <v>1</v>
          </cell>
          <cell r="H680">
            <v>37</v>
          </cell>
          <cell r="I680">
            <v>32</v>
          </cell>
          <cell r="J680">
            <v>244</v>
          </cell>
        </row>
        <row r="681">
          <cell r="F681">
            <v>636</v>
          </cell>
          <cell r="G681">
            <v>1</v>
          </cell>
          <cell r="H681">
            <v>37</v>
          </cell>
          <cell r="I681">
            <v>33</v>
          </cell>
          <cell r="J681">
            <v>215</v>
          </cell>
        </row>
        <row r="682">
          <cell r="F682">
            <v>637</v>
          </cell>
          <cell r="G682">
            <v>1</v>
          </cell>
          <cell r="H682">
            <v>37</v>
          </cell>
          <cell r="I682">
            <v>35</v>
          </cell>
          <cell r="J682">
            <v>240</v>
          </cell>
        </row>
        <row r="683">
          <cell r="F683">
            <v>638</v>
          </cell>
          <cell r="G683">
            <v>1</v>
          </cell>
          <cell r="H683">
            <v>37</v>
          </cell>
          <cell r="I683">
            <v>36</v>
          </cell>
          <cell r="J683">
            <v>256</v>
          </cell>
        </row>
        <row r="684">
          <cell r="F684">
            <v>639</v>
          </cell>
          <cell r="G684">
            <v>1</v>
          </cell>
          <cell r="H684">
            <v>37</v>
          </cell>
          <cell r="I684">
            <v>37</v>
          </cell>
          <cell r="J684">
            <v>226</v>
          </cell>
        </row>
        <row r="685">
          <cell r="F685">
            <v>640</v>
          </cell>
          <cell r="G685">
            <v>1</v>
          </cell>
          <cell r="H685">
            <v>37</v>
          </cell>
          <cell r="I685">
            <v>38</v>
          </cell>
          <cell r="J685">
            <v>248</v>
          </cell>
        </row>
        <row r="686">
          <cell r="F686">
            <v>641</v>
          </cell>
          <cell r="G686">
            <v>1</v>
          </cell>
          <cell r="H686">
            <v>37</v>
          </cell>
          <cell r="I686">
            <v>39</v>
          </cell>
          <cell r="J686">
            <v>226</v>
          </cell>
        </row>
        <row r="687">
          <cell r="F687">
            <v>642</v>
          </cell>
          <cell r="G687">
            <v>1</v>
          </cell>
          <cell r="H687">
            <v>37</v>
          </cell>
          <cell r="I687">
            <v>40</v>
          </cell>
          <cell r="J687">
            <v>245</v>
          </cell>
        </row>
        <row r="688">
          <cell r="F688">
            <v>643</v>
          </cell>
          <cell r="G688">
            <v>1</v>
          </cell>
          <cell r="H688">
            <v>37</v>
          </cell>
          <cell r="I688">
            <v>41</v>
          </cell>
          <cell r="J688">
            <v>219</v>
          </cell>
        </row>
        <row r="689">
          <cell r="F689">
            <v>644</v>
          </cell>
          <cell r="G689">
            <v>1</v>
          </cell>
          <cell r="H689">
            <v>37</v>
          </cell>
          <cell r="I689">
            <v>42</v>
          </cell>
          <cell r="J689">
            <v>226</v>
          </cell>
        </row>
        <row r="690">
          <cell r="F690">
            <v>645</v>
          </cell>
          <cell r="G690">
            <v>1</v>
          </cell>
          <cell r="H690">
            <v>37</v>
          </cell>
          <cell r="I690">
            <v>43</v>
          </cell>
          <cell r="J690">
            <v>223</v>
          </cell>
        </row>
        <row r="691">
          <cell r="F691">
            <v>0</v>
          </cell>
          <cell r="G691">
            <v>0</v>
          </cell>
          <cell r="H691">
            <v>0</v>
          </cell>
          <cell r="I691">
            <v>0</v>
          </cell>
          <cell r="J691">
            <v>0</v>
          </cell>
        </row>
        <row r="692">
          <cell r="F692">
            <v>646</v>
          </cell>
          <cell r="G692">
            <v>1</v>
          </cell>
          <cell r="H692">
            <v>37</v>
          </cell>
          <cell r="I692">
            <v>45</v>
          </cell>
          <cell r="J692">
            <v>235</v>
          </cell>
        </row>
        <row r="693">
          <cell r="F693">
            <v>647</v>
          </cell>
          <cell r="G693">
            <v>1</v>
          </cell>
          <cell r="H693">
            <v>37</v>
          </cell>
          <cell r="I693">
            <v>46</v>
          </cell>
          <cell r="J693">
            <v>218</v>
          </cell>
        </row>
        <row r="694">
          <cell r="F694">
            <v>648</v>
          </cell>
          <cell r="G694">
            <v>1</v>
          </cell>
          <cell r="H694">
            <v>37</v>
          </cell>
          <cell r="I694">
            <v>47</v>
          </cell>
          <cell r="J694">
            <v>230</v>
          </cell>
        </row>
        <row r="695">
          <cell r="F695">
            <v>649</v>
          </cell>
          <cell r="G695">
            <v>1</v>
          </cell>
          <cell r="H695">
            <v>37</v>
          </cell>
          <cell r="I695">
            <v>48</v>
          </cell>
          <cell r="J695">
            <v>235</v>
          </cell>
        </row>
        <row r="696">
          <cell r="F696">
            <v>650</v>
          </cell>
          <cell r="G696">
            <v>1</v>
          </cell>
          <cell r="H696">
            <v>37</v>
          </cell>
          <cell r="I696">
            <v>49</v>
          </cell>
          <cell r="J696">
            <v>252</v>
          </cell>
        </row>
        <row r="697">
          <cell r="F697">
            <v>651</v>
          </cell>
          <cell r="G697">
            <v>1</v>
          </cell>
          <cell r="H697">
            <v>37</v>
          </cell>
          <cell r="I697">
            <v>50</v>
          </cell>
          <cell r="J697">
            <v>234</v>
          </cell>
        </row>
        <row r="698">
          <cell r="F698">
            <v>652</v>
          </cell>
          <cell r="G698">
            <v>1</v>
          </cell>
          <cell r="H698">
            <v>38</v>
          </cell>
          <cell r="I698">
            <v>1</v>
          </cell>
          <cell r="J698">
            <v>320</v>
          </cell>
        </row>
        <row r="699">
          <cell r="F699">
            <v>653</v>
          </cell>
          <cell r="G699">
            <v>1</v>
          </cell>
          <cell r="H699">
            <v>38</v>
          </cell>
          <cell r="I699">
            <v>2</v>
          </cell>
          <cell r="J699">
            <v>300</v>
          </cell>
        </row>
        <row r="700">
          <cell r="F700">
            <v>654</v>
          </cell>
          <cell r="G700">
            <v>1</v>
          </cell>
          <cell r="H700">
            <v>38</v>
          </cell>
          <cell r="I700">
            <v>3</v>
          </cell>
          <cell r="J700">
            <v>247</v>
          </cell>
        </row>
        <row r="701">
          <cell r="F701">
            <v>655</v>
          </cell>
          <cell r="G701">
            <v>1</v>
          </cell>
          <cell r="H701">
            <v>38</v>
          </cell>
          <cell r="I701">
            <v>5</v>
          </cell>
          <cell r="J701">
            <v>254</v>
          </cell>
        </row>
        <row r="702">
          <cell r="F702">
            <v>656</v>
          </cell>
          <cell r="G702">
            <v>1</v>
          </cell>
          <cell r="H702">
            <v>38</v>
          </cell>
          <cell r="I702">
            <v>6</v>
          </cell>
          <cell r="J702">
            <v>260</v>
          </cell>
        </row>
        <row r="703">
          <cell r="F703">
            <v>657</v>
          </cell>
          <cell r="G703">
            <v>1</v>
          </cell>
          <cell r="H703">
            <v>38</v>
          </cell>
          <cell r="I703">
            <v>7</v>
          </cell>
          <cell r="J703">
            <v>280</v>
          </cell>
        </row>
        <row r="704">
          <cell r="F704">
            <v>658</v>
          </cell>
          <cell r="G704">
            <v>1</v>
          </cell>
          <cell r="H704">
            <v>38</v>
          </cell>
          <cell r="I704">
            <v>8</v>
          </cell>
          <cell r="J704">
            <v>263</v>
          </cell>
        </row>
        <row r="705">
          <cell r="F705">
            <v>659</v>
          </cell>
          <cell r="G705">
            <v>1</v>
          </cell>
          <cell r="H705">
            <v>38</v>
          </cell>
          <cell r="I705">
            <v>9</v>
          </cell>
          <cell r="J705">
            <v>319</v>
          </cell>
        </row>
        <row r="706">
          <cell r="F706">
            <v>660</v>
          </cell>
          <cell r="G706">
            <v>1</v>
          </cell>
          <cell r="H706">
            <v>38</v>
          </cell>
          <cell r="I706">
            <v>10</v>
          </cell>
          <cell r="J706">
            <v>285</v>
          </cell>
        </row>
        <row r="707">
          <cell r="F707">
            <v>661</v>
          </cell>
          <cell r="G707">
            <v>1</v>
          </cell>
          <cell r="H707">
            <v>38</v>
          </cell>
          <cell r="I707">
            <v>11</v>
          </cell>
          <cell r="J707">
            <v>341</v>
          </cell>
        </row>
        <row r="708">
          <cell r="F708">
            <v>662</v>
          </cell>
          <cell r="G708">
            <v>1</v>
          </cell>
          <cell r="H708">
            <v>38</v>
          </cell>
          <cell r="I708">
            <v>12</v>
          </cell>
          <cell r="J708">
            <v>289</v>
          </cell>
        </row>
        <row r="709">
          <cell r="F709">
            <v>663</v>
          </cell>
          <cell r="G709">
            <v>1</v>
          </cell>
          <cell r="H709">
            <v>38</v>
          </cell>
          <cell r="I709">
            <v>15</v>
          </cell>
          <cell r="J709">
            <v>372</v>
          </cell>
        </row>
        <row r="710">
          <cell r="F710">
            <v>664</v>
          </cell>
          <cell r="G710">
            <v>1</v>
          </cell>
          <cell r="H710">
            <v>38</v>
          </cell>
          <cell r="I710">
            <v>16</v>
          </cell>
          <cell r="J710">
            <v>403</v>
          </cell>
        </row>
        <row r="711">
          <cell r="F711">
            <v>665</v>
          </cell>
          <cell r="G711">
            <v>1</v>
          </cell>
          <cell r="H711">
            <v>38</v>
          </cell>
          <cell r="I711">
            <v>17</v>
          </cell>
          <cell r="J711">
            <v>373</v>
          </cell>
        </row>
        <row r="712">
          <cell r="F712">
            <v>666</v>
          </cell>
          <cell r="G712">
            <v>1</v>
          </cell>
          <cell r="H712">
            <v>38</v>
          </cell>
          <cell r="I712">
            <v>18</v>
          </cell>
          <cell r="J712">
            <v>313</v>
          </cell>
        </row>
        <row r="713">
          <cell r="F713">
            <v>667</v>
          </cell>
          <cell r="G713">
            <v>1</v>
          </cell>
          <cell r="H713">
            <v>38</v>
          </cell>
          <cell r="I713">
            <v>19</v>
          </cell>
          <cell r="J713">
            <v>252</v>
          </cell>
        </row>
        <row r="714">
          <cell r="F714">
            <v>668</v>
          </cell>
          <cell r="G714">
            <v>1</v>
          </cell>
          <cell r="H714">
            <v>38</v>
          </cell>
          <cell r="I714">
            <v>20</v>
          </cell>
          <cell r="J714">
            <v>272</v>
          </cell>
        </row>
        <row r="715">
          <cell r="F715">
            <v>669</v>
          </cell>
          <cell r="G715">
            <v>1</v>
          </cell>
          <cell r="H715">
            <v>38</v>
          </cell>
          <cell r="I715">
            <v>21</v>
          </cell>
          <cell r="J715">
            <v>252</v>
          </cell>
        </row>
        <row r="716">
          <cell r="F716">
            <v>670</v>
          </cell>
          <cell r="G716">
            <v>1</v>
          </cell>
          <cell r="H716">
            <v>38</v>
          </cell>
          <cell r="I716">
            <v>22</v>
          </cell>
          <cell r="J716">
            <v>314</v>
          </cell>
        </row>
        <row r="717">
          <cell r="F717">
            <v>671</v>
          </cell>
          <cell r="G717">
            <v>1</v>
          </cell>
          <cell r="H717">
            <v>38</v>
          </cell>
          <cell r="I717">
            <v>23</v>
          </cell>
          <cell r="J717">
            <v>250</v>
          </cell>
        </row>
        <row r="718">
          <cell r="F718">
            <v>672</v>
          </cell>
          <cell r="G718">
            <v>1</v>
          </cell>
          <cell r="H718">
            <v>38</v>
          </cell>
          <cell r="I718">
            <v>25</v>
          </cell>
          <cell r="J718">
            <v>313</v>
          </cell>
        </row>
        <row r="719">
          <cell r="F719">
            <v>673</v>
          </cell>
          <cell r="G719">
            <v>1</v>
          </cell>
          <cell r="H719">
            <v>39</v>
          </cell>
          <cell r="I719">
            <v>1</v>
          </cell>
          <cell r="J719">
            <v>300</v>
          </cell>
        </row>
        <row r="720">
          <cell r="F720">
            <v>674</v>
          </cell>
          <cell r="G720">
            <v>1</v>
          </cell>
          <cell r="H720">
            <v>39</v>
          </cell>
          <cell r="I720">
            <v>2</v>
          </cell>
          <cell r="J720">
            <v>358</v>
          </cell>
        </row>
        <row r="721">
          <cell r="F721">
            <v>675</v>
          </cell>
          <cell r="G721">
            <v>1</v>
          </cell>
          <cell r="H721">
            <v>39</v>
          </cell>
          <cell r="I721">
            <v>3</v>
          </cell>
          <cell r="J721">
            <v>251</v>
          </cell>
        </row>
        <row r="722">
          <cell r="F722">
            <v>0</v>
          </cell>
          <cell r="G722">
            <v>0</v>
          </cell>
          <cell r="H722">
            <v>0</v>
          </cell>
          <cell r="I722">
            <v>0</v>
          </cell>
          <cell r="J722">
            <v>0</v>
          </cell>
        </row>
        <row r="723">
          <cell r="F723">
            <v>676</v>
          </cell>
          <cell r="G723">
            <v>1</v>
          </cell>
          <cell r="H723">
            <v>39</v>
          </cell>
          <cell r="I723">
            <v>5</v>
          </cell>
          <cell r="J723">
            <v>259</v>
          </cell>
        </row>
        <row r="724">
          <cell r="F724">
            <v>677</v>
          </cell>
          <cell r="G724">
            <v>1</v>
          </cell>
          <cell r="H724">
            <v>39</v>
          </cell>
          <cell r="I724">
            <v>6</v>
          </cell>
          <cell r="J724">
            <v>286</v>
          </cell>
        </row>
        <row r="725">
          <cell r="F725">
            <v>678</v>
          </cell>
          <cell r="G725">
            <v>1</v>
          </cell>
          <cell r="H725">
            <v>39</v>
          </cell>
          <cell r="I725">
            <v>7</v>
          </cell>
          <cell r="J725">
            <v>255</v>
          </cell>
        </row>
        <row r="726">
          <cell r="F726">
            <v>679</v>
          </cell>
          <cell r="G726">
            <v>1</v>
          </cell>
          <cell r="H726">
            <v>39</v>
          </cell>
          <cell r="I726">
            <v>8</v>
          </cell>
          <cell r="J726">
            <v>281</v>
          </cell>
        </row>
        <row r="727">
          <cell r="F727">
            <v>680</v>
          </cell>
          <cell r="G727">
            <v>1</v>
          </cell>
          <cell r="H727">
            <v>39</v>
          </cell>
          <cell r="I727">
            <v>9</v>
          </cell>
          <cell r="J727">
            <v>285</v>
          </cell>
        </row>
        <row r="728">
          <cell r="F728">
            <v>681</v>
          </cell>
          <cell r="G728">
            <v>1</v>
          </cell>
          <cell r="H728">
            <v>39</v>
          </cell>
          <cell r="I728">
            <v>10</v>
          </cell>
          <cell r="J728">
            <v>324</v>
          </cell>
        </row>
        <row r="729">
          <cell r="F729">
            <v>682</v>
          </cell>
          <cell r="G729">
            <v>1</v>
          </cell>
          <cell r="H729">
            <v>39</v>
          </cell>
          <cell r="I729">
            <v>11</v>
          </cell>
          <cell r="J729">
            <v>238</v>
          </cell>
        </row>
        <row r="730">
          <cell r="F730">
            <v>683</v>
          </cell>
          <cell r="G730">
            <v>1</v>
          </cell>
          <cell r="H730">
            <v>39</v>
          </cell>
          <cell r="I730">
            <v>12</v>
          </cell>
          <cell r="J730">
            <v>229</v>
          </cell>
        </row>
        <row r="731">
          <cell r="F731">
            <v>684</v>
          </cell>
          <cell r="G731">
            <v>1</v>
          </cell>
          <cell r="H731">
            <v>39</v>
          </cell>
          <cell r="I731">
            <v>15</v>
          </cell>
          <cell r="J731">
            <v>226</v>
          </cell>
        </row>
        <row r="732">
          <cell r="F732">
            <v>685</v>
          </cell>
          <cell r="G732">
            <v>1</v>
          </cell>
          <cell r="H732">
            <v>39</v>
          </cell>
          <cell r="I732">
            <v>16</v>
          </cell>
          <cell r="J732">
            <v>237</v>
          </cell>
        </row>
        <row r="733">
          <cell r="F733">
            <v>686</v>
          </cell>
          <cell r="G733">
            <v>1</v>
          </cell>
          <cell r="H733">
            <v>39</v>
          </cell>
          <cell r="I733">
            <v>17</v>
          </cell>
          <cell r="J733">
            <v>240</v>
          </cell>
        </row>
        <row r="734">
          <cell r="F734">
            <v>687</v>
          </cell>
          <cell r="G734">
            <v>1</v>
          </cell>
          <cell r="H734">
            <v>39</v>
          </cell>
          <cell r="I734">
            <v>18</v>
          </cell>
          <cell r="J734">
            <v>241</v>
          </cell>
        </row>
        <row r="735">
          <cell r="F735">
            <v>688</v>
          </cell>
          <cell r="G735">
            <v>1</v>
          </cell>
          <cell r="H735">
            <v>39</v>
          </cell>
          <cell r="I735">
            <v>19</v>
          </cell>
          <cell r="J735">
            <v>252</v>
          </cell>
        </row>
        <row r="736">
          <cell r="F736">
            <v>689</v>
          </cell>
          <cell r="G736">
            <v>1</v>
          </cell>
          <cell r="H736">
            <v>39</v>
          </cell>
          <cell r="I736">
            <v>20</v>
          </cell>
          <cell r="J736">
            <v>280</v>
          </cell>
        </row>
        <row r="737">
          <cell r="F737">
            <v>690</v>
          </cell>
          <cell r="G737">
            <v>1</v>
          </cell>
          <cell r="H737">
            <v>39</v>
          </cell>
          <cell r="I737">
            <v>21</v>
          </cell>
          <cell r="J737">
            <v>263</v>
          </cell>
        </row>
        <row r="738">
          <cell r="F738">
            <v>691</v>
          </cell>
          <cell r="G738">
            <v>1</v>
          </cell>
          <cell r="H738">
            <v>39</v>
          </cell>
          <cell r="I738">
            <v>22</v>
          </cell>
          <cell r="J738">
            <v>334</v>
          </cell>
        </row>
        <row r="739">
          <cell r="F739">
            <v>692</v>
          </cell>
          <cell r="G739">
            <v>1</v>
          </cell>
          <cell r="H739">
            <v>39</v>
          </cell>
          <cell r="I739">
            <v>23</v>
          </cell>
          <cell r="J739">
            <v>327</v>
          </cell>
        </row>
        <row r="740">
          <cell r="F740">
            <v>693</v>
          </cell>
          <cell r="G740">
            <v>1</v>
          </cell>
          <cell r="H740">
            <v>40</v>
          </cell>
          <cell r="I740">
            <v>1</v>
          </cell>
          <cell r="J740">
            <v>384</v>
          </cell>
        </row>
        <row r="741">
          <cell r="F741">
            <v>694</v>
          </cell>
          <cell r="G741">
            <v>1</v>
          </cell>
          <cell r="H741">
            <v>40</v>
          </cell>
          <cell r="I741">
            <v>2</v>
          </cell>
          <cell r="J741">
            <v>341</v>
          </cell>
        </row>
        <row r="742">
          <cell r="F742">
            <v>695</v>
          </cell>
          <cell r="G742">
            <v>1</v>
          </cell>
          <cell r="H742">
            <v>40</v>
          </cell>
          <cell r="I742">
            <v>3</v>
          </cell>
          <cell r="J742">
            <v>539</v>
          </cell>
        </row>
        <row r="743">
          <cell r="F743">
            <v>0</v>
          </cell>
          <cell r="G743">
            <v>0</v>
          </cell>
          <cell r="H743">
            <v>0</v>
          </cell>
          <cell r="I743">
            <v>0</v>
          </cell>
          <cell r="J743">
            <v>0</v>
          </cell>
        </row>
        <row r="744">
          <cell r="F744">
            <v>696</v>
          </cell>
          <cell r="G744">
            <v>1</v>
          </cell>
          <cell r="H744">
            <v>40</v>
          </cell>
          <cell r="I744">
            <v>5</v>
          </cell>
          <cell r="J744">
            <v>230</v>
          </cell>
        </row>
        <row r="745">
          <cell r="F745">
            <v>697</v>
          </cell>
          <cell r="G745">
            <v>1</v>
          </cell>
          <cell r="H745">
            <v>40</v>
          </cell>
          <cell r="I745">
            <v>6</v>
          </cell>
          <cell r="J745">
            <v>231</v>
          </cell>
        </row>
        <row r="746">
          <cell r="F746">
            <v>698</v>
          </cell>
          <cell r="G746">
            <v>1</v>
          </cell>
          <cell r="H746">
            <v>40</v>
          </cell>
          <cell r="I746">
            <v>7</v>
          </cell>
          <cell r="J746">
            <v>488</v>
          </cell>
        </row>
        <row r="747">
          <cell r="F747">
            <v>699</v>
          </cell>
          <cell r="G747">
            <v>1</v>
          </cell>
          <cell r="H747">
            <v>40</v>
          </cell>
          <cell r="I747">
            <v>8</v>
          </cell>
          <cell r="J747">
            <v>408</v>
          </cell>
        </row>
        <row r="748">
          <cell r="F748">
            <v>700</v>
          </cell>
          <cell r="G748">
            <v>1</v>
          </cell>
          <cell r="H748">
            <v>40</v>
          </cell>
          <cell r="I748">
            <v>9</v>
          </cell>
          <cell r="J748">
            <v>357</v>
          </cell>
        </row>
        <row r="749">
          <cell r="F749">
            <v>701</v>
          </cell>
          <cell r="G749">
            <v>1</v>
          </cell>
          <cell r="H749">
            <v>40</v>
          </cell>
          <cell r="I749">
            <v>10</v>
          </cell>
          <cell r="J749">
            <v>349</v>
          </cell>
        </row>
        <row r="750">
          <cell r="F750">
            <v>702</v>
          </cell>
          <cell r="G750">
            <v>1</v>
          </cell>
          <cell r="H750">
            <v>40</v>
          </cell>
          <cell r="I750">
            <v>11</v>
          </cell>
          <cell r="J750">
            <v>430</v>
          </cell>
        </row>
        <row r="751">
          <cell r="F751">
            <v>703</v>
          </cell>
          <cell r="G751">
            <v>1</v>
          </cell>
          <cell r="H751">
            <v>40</v>
          </cell>
          <cell r="I751">
            <v>12</v>
          </cell>
          <cell r="J751">
            <v>277</v>
          </cell>
        </row>
        <row r="752">
          <cell r="F752">
            <v>0</v>
          </cell>
          <cell r="G752">
            <v>0</v>
          </cell>
          <cell r="H752">
            <v>0</v>
          </cell>
          <cell r="I752">
            <v>0</v>
          </cell>
          <cell r="J752">
            <v>0</v>
          </cell>
        </row>
        <row r="753">
          <cell r="F753">
            <v>0</v>
          </cell>
          <cell r="G753">
            <v>0</v>
          </cell>
          <cell r="H753">
            <v>0</v>
          </cell>
          <cell r="I753">
            <v>0</v>
          </cell>
          <cell r="J753">
            <v>0</v>
          </cell>
        </row>
        <row r="754">
          <cell r="F754">
            <v>704</v>
          </cell>
          <cell r="G754">
            <v>1</v>
          </cell>
          <cell r="H754">
            <v>40</v>
          </cell>
          <cell r="I754">
            <v>15</v>
          </cell>
          <cell r="J754">
            <v>240</v>
          </cell>
        </row>
        <row r="755">
          <cell r="F755">
            <v>705</v>
          </cell>
          <cell r="G755">
            <v>1</v>
          </cell>
          <cell r="H755">
            <v>40</v>
          </cell>
          <cell r="I755">
            <v>16</v>
          </cell>
          <cell r="J755">
            <v>261</v>
          </cell>
        </row>
        <row r="756">
          <cell r="F756">
            <v>706</v>
          </cell>
          <cell r="G756">
            <v>1</v>
          </cell>
          <cell r="H756">
            <v>40</v>
          </cell>
          <cell r="I756">
            <v>17</v>
          </cell>
          <cell r="J756">
            <v>260</v>
          </cell>
        </row>
        <row r="757">
          <cell r="F757">
            <v>707</v>
          </cell>
          <cell r="G757">
            <v>1</v>
          </cell>
          <cell r="H757">
            <v>40</v>
          </cell>
          <cell r="I757">
            <v>18</v>
          </cell>
          <cell r="J757">
            <v>266</v>
          </cell>
        </row>
        <row r="758">
          <cell r="F758">
            <v>708</v>
          </cell>
          <cell r="G758">
            <v>1</v>
          </cell>
          <cell r="H758">
            <v>40</v>
          </cell>
          <cell r="I758">
            <v>19</v>
          </cell>
          <cell r="J758">
            <v>316</v>
          </cell>
        </row>
        <row r="759">
          <cell r="F759">
            <v>709</v>
          </cell>
          <cell r="G759">
            <v>1</v>
          </cell>
          <cell r="H759">
            <v>40</v>
          </cell>
          <cell r="I759">
            <v>20</v>
          </cell>
          <cell r="J759">
            <v>340</v>
          </cell>
        </row>
        <row r="760">
          <cell r="F760">
            <v>710</v>
          </cell>
          <cell r="G760">
            <v>1</v>
          </cell>
          <cell r="H760">
            <v>40</v>
          </cell>
          <cell r="I760">
            <v>21</v>
          </cell>
          <cell r="J760">
            <v>331</v>
          </cell>
        </row>
        <row r="761">
          <cell r="F761">
            <v>711</v>
          </cell>
          <cell r="G761">
            <v>1</v>
          </cell>
          <cell r="H761">
            <v>40</v>
          </cell>
          <cell r="I761">
            <v>22</v>
          </cell>
          <cell r="J761">
            <v>279</v>
          </cell>
        </row>
        <row r="762">
          <cell r="F762">
            <v>712</v>
          </cell>
          <cell r="G762">
            <v>1</v>
          </cell>
          <cell r="H762">
            <v>40</v>
          </cell>
          <cell r="I762">
            <v>23</v>
          </cell>
          <cell r="J762">
            <v>243</v>
          </cell>
        </row>
        <row r="763">
          <cell r="F763">
            <v>0</v>
          </cell>
          <cell r="G763">
            <v>0</v>
          </cell>
          <cell r="H763">
            <v>0</v>
          </cell>
          <cell r="I763">
            <v>0</v>
          </cell>
          <cell r="J763">
            <v>0</v>
          </cell>
        </row>
        <row r="764">
          <cell r="F764">
            <v>713</v>
          </cell>
          <cell r="G764">
            <v>1</v>
          </cell>
          <cell r="H764">
            <v>40</v>
          </cell>
          <cell r="I764">
            <v>25</v>
          </cell>
          <cell r="J764">
            <v>269</v>
          </cell>
        </row>
        <row r="765">
          <cell r="F765">
            <v>714</v>
          </cell>
          <cell r="G765">
            <v>1</v>
          </cell>
          <cell r="H765">
            <v>40</v>
          </cell>
          <cell r="I765">
            <v>26</v>
          </cell>
          <cell r="J765">
            <v>361</v>
          </cell>
        </row>
        <row r="766">
          <cell r="F766">
            <v>715</v>
          </cell>
          <cell r="G766">
            <v>1</v>
          </cell>
          <cell r="H766">
            <v>40</v>
          </cell>
          <cell r="I766">
            <v>27</v>
          </cell>
          <cell r="J766">
            <v>267</v>
          </cell>
        </row>
        <row r="767">
          <cell r="F767">
            <v>716</v>
          </cell>
          <cell r="G767">
            <v>1</v>
          </cell>
          <cell r="H767">
            <v>40</v>
          </cell>
          <cell r="I767">
            <v>28</v>
          </cell>
          <cell r="J767">
            <v>259</v>
          </cell>
        </row>
        <row r="768">
          <cell r="F768">
            <v>717</v>
          </cell>
          <cell r="G768">
            <v>1</v>
          </cell>
          <cell r="H768">
            <v>40</v>
          </cell>
          <cell r="I768">
            <v>29</v>
          </cell>
          <cell r="J768">
            <v>249</v>
          </cell>
        </row>
        <row r="769">
          <cell r="F769">
            <v>718</v>
          </cell>
          <cell r="G769">
            <v>1</v>
          </cell>
          <cell r="H769">
            <v>40</v>
          </cell>
          <cell r="I769">
            <v>30</v>
          </cell>
          <cell r="J769">
            <v>241</v>
          </cell>
        </row>
        <row r="770">
          <cell r="F770">
            <v>719</v>
          </cell>
          <cell r="G770">
            <v>1</v>
          </cell>
          <cell r="H770">
            <v>40</v>
          </cell>
          <cell r="I770">
            <v>31</v>
          </cell>
          <cell r="J770">
            <v>241</v>
          </cell>
        </row>
        <row r="771">
          <cell r="F771">
            <v>720</v>
          </cell>
          <cell r="G771">
            <v>1</v>
          </cell>
          <cell r="H771">
            <v>40</v>
          </cell>
          <cell r="I771">
            <v>32</v>
          </cell>
          <cell r="J771">
            <v>241</v>
          </cell>
        </row>
        <row r="772">
          <cell r="F772">
            <v>721</v>
          </cell>
          <cell r="G772">
            <v>1</v>
          </cell>
          <cell r="H772">
            <v>40</v>
          </cell>
          <cell r="I772">
            <v>33</v>
          </cell>
          <cell r="J772">
            <v>242</v>
          </cell>
        </row>
        <row r="773">
          <cell r="F773">
            <v>722</v>
          </cell>
          <cell r="G773">
            <v>1</v>
          </cell>
          <cell r="H773">
            <v>40</v>
          </cell>
          <cell r="I773">
            <v>35</v>
          </cell>
          <cell r="J773">
            <v>242</v>
          </cell>
        </row>
        <row r="774">
          <cell r="F774">
            <v>723</v>
          </cell>
          <cell r="G774">
            <v>1</v>
          </cell>
          <cell r="H774">
            <v>40</v>
          </cell>
          <cell r="I774">
            <v>36</v>
          </cell>
          <cell r="J774">
            <v>242</v>
          </cell>
        </row>
        <row r="775">
          <cell r="F775">
            <v>724</v>
          </cell>
          <cell r="G775">
            <v>1</v>
          </cell>
          <cell r="H775">
            <v>40</v>
          </cell>
          <cell r="I775">
            <v>37</v>
          </cell>
          <cell r="J775">
            <v>241</v>
          </cell>
        </row>
        <row r="776">
          <cell r="F776">
            <v>725</v>
          </cell>
          <cell r="G776">
            <v>1</v>
          </cell>
          <cell r="H776">
            <v>40</v>
          </cell>
          <cell r="I776">
            <v>38</v>
          </cell>
          <cell r="J776">
            <v>242</v>
          </cell>
        </row>
        <row r="777">
          <cell r="F777">
            <v>726</v>
          </cell>
          <cell r="G777">
            <v>1</v>
          </cell>
          <cell r="H777">
            <v>40</v>
          </cell>
          <cell r="I777">
            <v>39</v>
          </cell>
          <cell r="J777">
            <v>241</v>
          </cell>
        </row>
        <row r="778">
          <cell r="F778">
            <v>727</v>
          </cell>
          <cell r="G778">
            <v>1</v>
          </cell>
          <cell r="H778">
            <v>40</v>
          </cell>
          <cell r="I778">
            <v>40</v>
          </cell>
          <cell r="J778">
            <v>242</v>
          </cell>
        </row>
        <row r="779">
          <cell r="F779">
            <v>728</v>
          </cell>
          <cell r="G779">
            <v>1</v>
          </cell>
          <cell r="H779">
            <v>40</v>
          </cell>
          <cell r="I779">
            <v>41</v>
          </cell>
          <cell r="J779">
            <v>241</v>
          </cell>
        </row>
        <row r="780">
          <cell r="F780">
            <v>729</v>
          </cell>
          <cell r="G780">
            <v>1</v>
          </cell>
          <cell r="H780">
            <v>40</v>
          </cell>
          <cell r="I780">
            <v>42</v>
          </cell>
          <cell r="J780">
            <v>242</v>
          </cell>
        </row>
        <row r="781">
          <cell r="F781">
            <v>730</v>
          </cell>
          <cell r="G781">
            <v>1</v>
          </cell>
          <cell r="H781">
            <v>40</v>
          </cell>
          <cell r="I781">
            <v>43</v>
          </cell>
          <cell r="J781">
            <v>241</v>
          </cell>
        </row>
        <row r="782">
          <cell r="F782">
            <v>731</v>
          </cell>
          <cell r="G782">
            <v>1</v>
          </cell>
          <cell r="H782">
            <v>40</v>
          </cell>
          <cell r="I782">
            <v>45</v>
          </cell>
          <cell r="J782">
            <v>242</v>
          </cell>
        </row>
        <row r="783">
          <cell r="F783">
            <v>732</v>
          </cell>
          <cell r="G783">
            <v>1</v>
          </cell>
          <cell r="H783">
            <v>40</v>
          </cell>
          <cell r="I783">
            <v>46</v>
          </cell>
          <cell r="J783">
            <v>241</v>
          </cell>
        </row>
        <row r="784">
          <cell r="F784">
            <v>733</v>
          </cell>
          <cell r="G784">
            <v>1</v>
          </cell>
          <cell r="H784">
            <v>40</v>
          </cell>
          <cell r="I784">
            <v>47</v>
          </cell>
          <cell r="J784">
            <v>241</v>
          </cell>
        </row>
        <row r="785">
          <cell r="F785">
            <v>734</v>
          </cell>
          <cell r="G785">
            <v>1</v>
          </cell>
          <cell r="H785">
            <v>40</v>
          </cell>
          <cell r="I785">
            <v>48</v>
          </cell>
          <cell r="J785">
            <v>241</v>
          </cell>
        </row>
        <row r="786">
          <cell r="F786">
            <v>735</v>
          </cell>
          <cell r="G786">
            <v>1</v>
          </cell>
          <cell r="H786">
            <v>40</v>
          </cell>
          <cell r="I786">
            <v>49</v>
          </cell>
          <cell r="J786">
            <v>241</v>
          </cell>
        </row>
        <row r="787">
          <cell r="F787">
            <v>736</v>
          </cell>
          <cell r="G787">
            <v>1</v>
          </cell>
          <cell r="H787">
            <v>40</v>
          </cell>
          <cell r="I787">
            <v>50</v>
          </cell>
          <cell r="J787">
            <v>432</v>
          </cell>
        </row>
        <row r="788">
          <cell r="F788">
            <v>737</v>
          </cell>
          <cell r="G788">
            <v>1</v>
          </cell>
          <cell r="H788">
            <v>41</v>
          </cell>
          <cell r="I788">
            <v>1</v>
          </cell>
          <cell r="J788">
            <v>348</v>
          </cell>
        </row>
        <row r="789">
          <cell r="F789">
            <v>738</v>
          </cell>
          <cell r="G789">
            <v>1</v>
          </cell>
          <cell r="H789">
            <v>41</v>
          </cell>
          <cell r="I789">
            <v>2</v>
          </cell>
          <cell r="J789">
            <v>273</v>
          </cell>
        </row>
        <row r="790">
          <cell r="F790">
            <v>739</v>
          </cell>
          <cell r="G790">
            <v>1</v>
          </cell>
          <cell r="H790">
            <v>41</v>
          </cell>
          <cell r="I790">
            <v>3</v>
          </cell>
          <cell r="J790">
            <v>252</v>
          </cell>
        </row>
        <row r="791">
          <cell r="F791">
            <v>740</v>
          </cell>
          <cell r="G791">
            <v>1</v>
          </cell>
          <cell r="H791">
            <v>41</v>
          </cell>
          <cell r="I791">
            <v>5</v>
          </cell>
          <cell r="J791">
            <v>255</v>
          </cell>
        </row>
        <row r="792">
          <cell r="F792">
            <v>741</v>
          </cell>
          <cell r="G792">
            <v>1</v>
          </cell>
          <cell r="H792">
            <v>41</v>
          </cell>
          <cell r="I792">
            <v>6</v>
          </cell>
          <cell r="J792">
            <v>257</v>
          </cell>
        </row>
        <row r="793">
          <cell r="F793">
            <v>742</v>
          </cell>
          <cell r="G793">
            <v>1</v>
          </cell>
          <cell r="H793">
            <v>41</v>
          </cell>
          <cell r="I793">
            <v>7</v>
          </cell>
          <cell r="J793">
            <v>255</v>
          </cell>
        </row>
        <row r="794">
          <cell r="F794">
            <v>743</v>
          </cell>
          <cell r="G794">
            <v>1</v>
          </cell>
          <cell r="H794">
            <v>41</v>
          </cell>
          <cell r="I794">
            <v>8</v>
          </cell>
          <cell r="J794">
            <v>252</v>
          </cell>
        </row>
        <row r="795">
          <cell r="F795">
            <v>744</v>
          </cell>
          <cell r="G795">
            <v>1</v>
          </cell>
          <cell r="H795">
            <v>41</v>
          </cell>
          <cell r="I795">
            <v>9</v>
          </cell>
          <cell r="J795">
            <v>255</v>
          </cell>
        </row>
        <row r="796">
          <cell r="F796">
            <v>745</v>
          </cell>
          <cell r="G796">
            <v>1</v>
          </cell>
          <cell r="H796">
            <v>41</v>
          </cell>
          <cell r="I796">
            <v>10</v>
          </cell>
          <cell r="J796">
            <v>251</v>
          </cell>
        </row>
        <row r="797">
          <cell r="F797">
            <v>746</v>
          </cell>
          <cell r="G797">
            <v>1</v>
          </cell>
          <cell r="H797">
            <v>41</v>
          </cell>
          <cell r="I797">
            <v>11</v>
          </cell>
          <cell r="J797">
            <v>279</v>
          </cell>
        </row>
        <row r="798">
          <cell r="F798">
            <v>747</v>
          </cell>
          <cell r="G798">
            <v>1</v>
          </cell>
          <cell r="H798">
            <v>41</v>
          </cell>
          <cell r="I798">
            <v>12</v>
          </cell>
          <cell r="J798">
            <v>469</v>
          </cell>
        </row>
        <row r="799">
          <cell r="F799">
            <v>0</v>
          </cell>
          <cell r="G799">
            <v>0</v>
          </cell>
          <cell r="H799">
            <v>0</v>
          </cell>
          <cell r="I799">
            <v>0</v>
          </cell>
          <cell r="J799">
            <v>0</v>
          </cell>
        </row>
        <row r="800">
          <cell r="F800">
            <v>748</v>
          </cell>
          <cell r="G800">
            <v>1</v>
          </cell>
          <cell r="H800">
            <v>41</v>
          </cell>
          <cell r="I800">
            <v>15</v>
          </cell>
          <cell r="J800">
            <v>263</v>
          </cell>
        </row>
        <row r="801">
          <cell r="F801">
            <v>749</v>
          </cell>
          <cell r="G801">
            <v>1</v>
          </cell>
          <cell r="H801">
            <v>41</v>
          </cell>
          <cell r="I801">
            <v>16</v>
          </cell>
          <cell r="J801">
            <v>262</v>
          </cell>
        </row>
        <row r="802">
          <cell r="F802">
            <v>750</v>
          </cell>
          <cell r="G802">
            <v>1</v>
          </cell>
          <cell r="H802">
            <v>41</v>
          </cell>
          <cell r="I802">
            <v>17</v>
          </cell>
          <cell r="J802">
            <v>267</v>
          </cell>
        </row>
        <row r="803">
          <cell r="F803">
            <v>751</v>
          </cell>
          <cell r="G803">
            <v>1</v>
          </cell>
          <cell r="H803">
            <v>41</v>
          </cell>
          <cell r="I803">
            <v>18</v>
          </cell>
          <cell r="J803">
            <v>311</v>
          </cell>
        </row>
        <row r="804">
          <cell r="F804">
            <v>752</v>
          </cell>
          <cell r="G804">
            <v>1</v>
          </cell>
          <cell r="H804">
            <v>41</v>
          </cell>
          <cell r="I804">
            <v>19</v>
          </cell>
          <cell r="J804">
            <v>255</v>
          </cell>
        </row>
        <row r="805">
          <cell r="F805">
            <v>753</v>
          </cell>
          <cell r="G805">
            <v>1</v>
          </cell>
          <cell r="H805">
            <v>41</v>
          </cell>
          <cell r="I805">
            <v>20</v>
          </cell>
          <cell r="J805">
            <v>247</v>
          </cell>
        </row>
        <row r="806">
          <cell r="F806">
            <v>754</v>
          </cell>
          <cell r="G806">
            <v>1</v>
          </cell>
          <cell r="H806">
            <v>41</v>
          </cell>
          <cell r="I806">
            <v>21</v>
          </cell>
          <cell r="J806">
            <v>265</v>
          </cell>
        </row>
        <row r="807">
          <cell r="F807">
            <v>755</v>
          </cell>
          <cell r="G807">
            <v>1</v>
          </cell>
          <cell r="H807">
            <v>41</v>
          </cell>
          <cell r="I807">
            <v>22</v>
          </cell>
          <cell r="J807">
            <v>296</v>
          </cell>
        </row>
        <row r="808">
          <cell r="F808">
            <v>756</v>
          </cell>
          <cell r="G808">
            <v>1</v>
          </cell>
          <cell r="H808">
            <v>41</v>
          </cell>
          <cell r="I808">
            <v>23</v>
          </cell>
          <cell r="J808">
            <v>286</v>
          </cell>
        </row>
        <row r="809">
          <cell r="F809">
            <v>757</v>
          </cell>
          <cell r="G809">
            <v>1</v>
          </cell>
          <cell r="H809">
            <v>41</v>
          </cell>
          <cell r="I809">
            <v>25</v>
          </cell>
          <cell r="J809">
            <v>264</v>
          </cell>
        </row>
        <row r="810">
          <cell r="F810">
            <v>758</v>
          </cell>
          <cell r="G810">
            <v>1</v>
          </cell>
          <cell r="H810">
            <v>41</v>
          </cell>
          <cell r="I810">
            <v>26</v>
          </cell>
          <cell r="J810">
            <v>279</v>
          </cell>
        </row>
        <row r="811">
          <cell r="F811">
            <v>759</v>
          </cell>
          <cell r="G811">
            <v>1</v>
          </cell>
          <cell r="H811">
            <v>41</v>
          </cell>
          <cell r="I811">
            <v>27</v>
          </cell>
          <cell r="J811">
            <v>296</v>
          </cell>
        </row>
        <row r="812">
          <cell r="F812">
            <v>760</v>
          </cell>
          <cell r="G812">
            <v>1</v>
          </cell>
          <cell r="H812">
            <v>41</v>
          </cell>
          <cell r="I812">
            <v>28</v>
          </cell>
          <cell r="J812">
            <v>504</v>
          </cell>
        </row>
        <row r="813">
          <cell r="F813">
            <v>761</v>
          </cell>
          <cell r="G813">
            <v>1</v>
          </cell>
          <cell r="H813">
            <v>41</v>
          </cell>
          <cell r="I813">
            <v>29</v>
          </cell>
          <cell r="J813">
            <v>390</v>
          </cell>
        </row>
        <row r="814">
          <cell r="F814">
            <v>762</v>
          </cell>
          <cell r="G814">
            <v>1</v>
          </cell>
          <cell r="H814">
            <v>41</v>
          </cell>
          <cell r="I814">
            <v>30</v>
          </cell>
          <cell r="J814">
            <v>295</v>
          </cell>
        </row>
        <row r="815">
          <cell r="F815">
            <v>763</v>
          </cell>
          <cell r="G815">
            <v>1</v>
          </cell>
          <cell r="H815">
            <v>41</v>
          </cell>
          <cell r="I815">
            <v>31</v>
          </cell>
          <cell r="J815">
            <v>289</v>
          </cell>
        </row>
        <row r="816">
          <cell r="F816">
            <v>764</v>
          </cell>
          <cell r="G816">
            <v>1</v>
          </cell>
          <cell r="H816">
            <v>41</v>
          </cell>
          <cell r="I816">
            <v>32</v>
          </cell>
          <cell r="J816">
            <v>284</v>
          </cell>
        </row>
        <row r="817">
          <cell r="F817">
            <v>765</v>
          </cell>
          <cell r="G817">
            <v>1</v>
          </cell>
          <cell r="H817">
            <v>41</v>
          </cell>
          <cell r="I817">
            <v>33</v>
          </cell>
          <cell r="J817">
            <v>279</v>
          </cell>
        </row>
        <row r="818">
          <cell r="F818">
            <v>766</v>
          </cell>
          <cell r="G818">
            <v>1</v>
          </cell>
          <cell r="H818">
            <v>41</v>
          </cell>
          <cell r="I818">
            <v>35</v>
          </cell>
          <cell r="J818">
            <v>328</v>
          </cell>
        </row>
        <row r="819">
          <cell r="F819">
            <v>767</v>
          </cell>
          <cell r="G819">
            <v>1</v>
          </cell>
          <cell r="H819">
            <v>41</v>
          </cell>
          <cell r="I819">
            <v>36</v>
          </cell>
          <cell r="J819">
            <v>501</v>
          </cell>
        </row>
        <row r="820">
          <cell r="F820">
            <v>768</v>
          </cell>
          <cell r="G820">
            <v>1</v>
          </cell>
          <cell r="H820">
            <v>41</v>
          </cell>
          <cell r="I820">
            <v>37</v>
          </cell>
          <cell r="J820">
            <v>373</v>
          </cell>
        </row>
        <row r="821">
          <cell r="F821">
            <v>769</v>
          </cell>
          <cell r="G821">
            <v>1</v>
          </cell>
          <cell r="H821">
            <v>41</v>
          </cell>
          <cell r="I821">
            <v>38</v>
          </cell>
          <cell r="J821">
            <v>318</v>
          </cell>
        </row>
        <row r="822">
          <cell r="F822">
            <v>770</v>
          </cell>
          <cell r="G822">
            <v>1</v>
          </cell>
          <cell r="H822">
            <v>41</v>
          </cell>
          <cell r="I822">
            <v>39</v>
          </cell>
          <cell r="J822">
            <v>303</v>
          </cell>
        </row>
        <row r="823">
          <cell r="F823">
            <v>771</v>
          </cell>
          <cell r="G823">
            <v>1</v>
          </cell>
          <cell r="H823">
            <v>41</v>
          </cell>
          <cell r="I823">
            <v>40</v>
          </cell>
          <cell r="J823">
            <v>295</v>
          </cell>
        </row>
        <row r="824">
          <cell r="F824">
            <v>772</v>
          </cell>
          <cell r="G824">
            <v>1</v>
          </cell>
          <cell r="H824">
            <v>41</v>
          </cell>
          <cell r="I824">
            <v>41</v>
          </cell>
          <cell r="J824">
            <v>479</v>
          </cell>
        </row>
        <row r="825">
          <cell r="F825">
            <v>773</v>
          </cell>
          <cell r="G825">
            <v>1</v>
          </cell>
          <cell r="H825">
            <v>42</v>
          </cell>
          <cell r="I825">
            <v>1</v>
          </cell>
          <cell r="J825">
            <v>330</v>
          </cell>
        </row>
        <row r="826">
          <cell r="F826">
            <v>774</v>
          </cell>
          <cell r="G826">
            <v>1</v>
          </cell>
          <cell r="H826">
            <v>42</v>
          </cell>
          <cell r="I826">
            <v>2</v>
          </cell>
          <cell r="J826">
            <v>261</v>
          </cell>
        </row>
        <row r="827">
          <cell r="F827">
            <v>775</v>
          </cell>
          <cell r="G827">
            <v>1</v>
          </cell>
          <cell r="H827">
            <v>42</v>
          </cell>
          <cell r="I827">
            <v>3</v>
          </cell>
          <cell r="J827">
            <v>251</v>
          </cell>
        </row>
        <row r="828">
          <cell r="F828">
            <v>0</v>
          </cell>
          <cell r="G828">
            <v>0</v>
          </cell>
          <cell r="H828">
            <v>0</v>
          </cell>
          <cell r="I828">
            <v>0</v>
          </cell>
          <cell r="J828">
            <v>0</v>
          </cell>
        </row>
        <row r="829">
          <cell r="F829">
            <v>776</v>
          </cell>
          <cell r="G829">
            <v>1</v>
          </cell>
          <cell r="H829">
            <v>42</v>
          </cell>
          <cell r="I829">
            <v>5</v>
          </cell>
          <cell r="J829">
            <v>251</v>
          </cell>
        </row>
        <row r="830">
          <cell r="F830">
            <v>777</v>
          </cell>
          <cell r="G830">
            <v>1</v>
          </cell>
          <cell r="H830">
            <v>42</v>
          </cell>
          <cell r="I830">
            <v>6</v>
          </cell>
          <cell r="J830">
            <v>234</v>
          </cell>
        </row>
        <row r="831">
          <cell r="F831">
            <v>778</v>
          </cell>
          <cell r="G831">
            <v>1</v>
          </cell>
          <cell r="H831">
            <v>42</v>
          </cell>
          <cell r="I831">
            <v>7</v>
          </cell>
          <cell r="J831">
            <v>252</v>
          </cell>
        </row>
        <row r="832">
          <cell r="F832">
            <v>779</v>
          </cell>
          <cell r="G832">
            <v>1</v>
          </cell>
          <cell r="H832">
            <v>42</v>
          </cell>
          <cell r="I832">
            <v>8</v>
          </cell>
          <cell r="J832">
            <v>234</v>
          </cell>
        </row>
        <row r="833">
          <cell r="F833">
            <v>780</v>
          </cell>
          <cell r="G833">
            <v>1</v>
          </cell>
          <cell r="H833">
            <v>42</v>
          </cell>
          <cell r="I833">
            <v>9</v>
          </cell>
          <cell r="J833">
            <v>311</v>
          </cell>
        </row>
        <row r="834">
          <cell r="F834">
            <v>781</v>
          </cell>
          <cell r="G834">
            <v>1</v>
          </cell>
          <cell r="H834">
            <v>42</v>
          </cell>
          <cell r="I834">
            <v>10</v>
          </cell>
          <cell r="J834">
            <v>267</v>
          </cell>
        </row>
        <row r="835">
          <cell r="F835">
            <v>782</v>
          </cell>
          <cell r="G835">
            <v>1</v>
          </cell>
          <cell r="H835">
            <v>42</v>
          </cell>
          <cell r="I835">
            <v>11</v>
          </cell>
          <cell r="J835">
            <v>376</v>
          </cell>
        </row>
        <row r="836">
          <cell r="F836">
            <v>783</v>
          </cell>
          <cell r="G836">
            <v>1</v>
          </cell>
          <cell r="H836">
            <v>42</v>
          </cell>
          <cell r="I836">
            <v>12</v>
          </cell>
          <cell r="J836">
            <v>287</v>
          </cell>
        </row>
        <row r="837">
          <cell r="F837">
            <v>784</v>
          </cell>
          <cell r="G837">
            <v>1</v>
          </cell>
          <cell r="H837">
            <v>42</v>
          </cell>
          <cell r="I837">
            <v>15</v>
          </cell>
          <cell r="J837">
            <v>259</v>
          </cell>
        </row>
        <row r="838">
          <cell r="F838">
            <v>785</v>
          </cell>
          <cell r="G838">
            <v>1</v>
          </cell>
          <cell r="H838">
            <v>42</v>
          </cell>
          <cell r="I838">
            <v>16</v>
          </cell>
          <cell r="J838">
            <v>234</v>
          </cell>
        </row>
        <row r="839">
          <cell r="F839">
            <v>786</v>
          </cell>
          <cell r="G839">
            <v>1</v>
          </cell>
          <cell r="H839">
            <v>42</v>
          </cell>
          <cell r="I839">
            <v>17</v>
          </cell>
          <cell r="J839">
            <v>252</v>
          </cell>
        </row>
        <row r="840">
          <cell r="F840">
            <v>787</v>
          </cell>
          <cell r="G840">
            <v>1</v>
          </cell>
          <cell r="H840">
            <v>42</v>
          </cell>
          <cell r="I840">
            <v>18</v>
          </cell>
          <cell r="J840">
            <v>381</v>
          </cell>
        </row>
        <row r="841">
          <cell r="F841">
            <v>788</v>
          </cell>
          <cell r="G841">
            <v>1</v>
          </cell>
          <cell r="H841">
            <v>42</v>
          </cell>
          <cell r="I841">
            <v>19</v>
          </cell>
          <cell r="J841">
            <v>252</v>
          </cell>
        </row>
        <row r="842">
          <cell r="F842">
            <v>789</v>
          </cell>
          <cell r="G842">
            <v>1</v>
          </cell>
          <cell r="H842">
            <v>42</v>
          </cell>
          <cell r="I842">
            <v>20</v>
          </cell>
          <cell r="J842">
            <v>310</v>
          </cell>
        </row>
        <row r="843">
          <cell r="F843">
            <v>790</v>
          </cell>
          <cell r="G843">
            <v>1</v>
          </cell>
          <cell r="H843">
            <v>42</v>
          </cell>
          <cell r="I843">
            <v>21</v>
          </cell>
          <cell r="J843">
            <v>324</v>
          </cell>
        </row>
        <row r="844">
          <cell r="F844">
            <v>791</v>
          </cell>
          <cell r="G844">
            <v>1</v>
          </cell>
          <cell r="H844">
            <v>42</v>
          </cell>
          <cell r="I844">
            <v>22</v>
          </cell>
          <cell r="J844">
            <v>279</v>
          </cell>
        </row>
        <row r="845">
          <cell r="F845">
            <v>792</v>
          </cell>
          <cell r="G845">
            <v>1</v>
          </cell>
          <cell r="H845">
            <v>42</v>
          </cell>
          <cell r="I845">
            <v>23</v>
          </cell>
          <cell r="J845">
            <v>389</v>
          </cell>
        </row>
        <row r="846">
          <cell r="F846">
            <v>0</v>
          </cell>
          <cell r="G846">
            <v>0</v>
          </cell>
          <cell r="H846">
            <v>0</v>
          </cell>
          <cell r="I846">
            <v>0</v>
          </cell>
          <cell r="J846">
            <v>0</v>
          </cell>
        </row>
        <row r="847">
          <cell r="F847">
            <v>0</v>
          </cell>
          <cell r="G847">
            <v>0</v>
          </cell>
          <cell r="H847">
            <v>0</v>
          </cell>
          <cell r="I847">
            <v>0</v>
          </cell>
          <cell r="J847">
            <v>0</v>
          </cell>
        </row>
        <row r="848">
          <cell r="F848">
            <v>793</v>
          </cell>
          <cell r="G848">
            <v>1</v>
          </cell>
          <cell r="H848">
            <v>45</v>
          </cell>
          <cell r="I848">
            <v>1</v>
          </cell>
          <cell r="J848">
            <v>407</v>
          </cell>
        </row>
        <row r="849">
          <cell r="F849">
            <v>794</v>
          </cell>
          <cell r="G849">
            <v>1</v>
          </cell>
          <cell r="H849">
            <v>45</v>
          </cell>
          <cell r="I849">
            <v>2</v>
          </cell>
          <cell r="J849">
            <v>299</v>
          </cell>
        </row>
        <row r="850">
          <cell r="F850">
            <v>795</v>
          </cell>
          <cell r="G850">
            <v>1</v>
          </cell>
          <cell r="H850">
            <v>45</v>
          </cell>
          <cell r="I850">
            <v>3</v>
          </cell>
          <cell r="J850">
            <v>312</v>
          </cell>
        </row>
        <row r="851">
          <cell r="F851">
            <v>0</v>
          </cell>
          <cell r="G851">
            <v>0</v>
          </cell>
          <cell r="H851">
            <v>0</v>
          </cell>
          <cell r="I851">
            <v>0</v>
          </cell>
          <cell r="J851">
            <v>0</v>
          </cell>
        </row>
        <row r="852">
          <cell r="F852">
            <v>796</v>
          </cell>
          <cell r="G852">
            <v>1</v>
          </cell>
          <cell r="H852">
            <v>45</v>
          </cell>
          <cell r="I852">
            <v>5</v>
          </cell>
          <cell r="J852">
            <v>303</v>
          </cell>
        </row>
        <row r="853">
          <cell r="F853">
            <v>797</v>
          </cell>
          <cell r="G853">
            <v>1</v>
          </cell>
          <cell r="H853">
            <v>45</v>
          </cell>
          <cell r="I853">
            <v>6</v>
          </cell>
          <cell r="J853">
            <v>308</v>
          </cell>
        </row>
        <row r="854">
          <cell r="F854">
            <v>798</v>
          </cell>
          <cell r="G854">
            <v>1</v>
          </cell>
          <cell r="H854">
            <v>45</v>
          </cell>
          <cell r="I854">
            <v>7</v>
          </cell>
          <cell r="J854">
            <v>478</v>
          </cell>
        </row>
        <row r="855">
          <cell r="F855">
            <v>799</v>
          </cell>
          <cell r="G855">
            <v>1</v>
          </cell>
          <cell r="H855">
            <v>45</v>
          </cell>
          <cell r="I855">
            <v>8</v>
          </cell>
          <cell r="J855">
            <v>290</v>
          </cell>
        </row>
        <row r="856">
          <cell r="F856">
            <v>800</v>
          </cell>
          <cell r="G856">
            <v>1</v>
          </cell>
          <cell r="H856">
            <v>45</v>
          </cell>
          <cell r="I856">
            <v>9</v>
          </cell>
          <cell r="J856">
            <v>236</v>
          </cell>
        </row>
        <row r="857">
          <cell r="F857">
            <v>801</v>
          </cell>
          <cell r="G857">
            <v>1</v>
          </cell>
          <cell r="H857">
            <v>45</v>
          </cell>
          <cell r="I857">
            <v>10</v>
          </cell>
          <cell r="J857">
            <v>233</v>
          </cell>
        </row>
        <row r="858">
          <cell r="F858">
            <v>802</v>
          </cell>
          <cell r="G858">
            <v>1</v>
          </cell>
          <cell r="H858">
            <v>45</v>
          </cell>
          <cell r="I858">
            <v>11</v>
          </cell>
          <cell r="J858">
            <v>233</v>
          </cell>
        </row>
        <row r="859">
          <cell r="F859">
            <v>803</v>
          </cell>
          <cell r="G859">
            <v>1</v>
          </cell>
          <cell r="H859">
            <v>45</v>
          </cell>
          <cell r="I859">
            <v>12</v>
          </cell>
          <cell r="J859">
            <v>233</v>
          </cell>
        </row>
        <row r="860">
          <cell r="F860">
            <v>804</v>
          </cell>
          <cell r="G860">
            <v>1</v>
          </cell>
          <cell r="H860">
            <v>45</v>
          </cell>
          <cell r="I860">
            <v>15</v>
          </cell>
          <cell r="J860">
            <v>234</v>
          </cell>
        </row>
        <row r="861">
          <cell r="F861">
            <v>805</v>
          </cell>
          <cell r="G861">
            <v>1</v>
          </cell>
          <cell r="H861">
            <v>45</v>
          </cell>
          <cell r="I861">
            <v>16</v>
          </cell>
          <cell r="J861">
            <v>233</v>
          </cell>
        </row>
        <row r="862">
          <cell r="F862">
            <v>806</v>
          </cell>
          <cell r="G862">
            <v>1</v>
          </cell>
          <cell r="H862">
            <v>45</v>
          </cell>
          <cell r="I862">
            <v>17</v>
          </cell>
          <cell r="J862">
            <v>233</v>
          </cell>
        </row>
        <row r="863">
          <cell r="F863">
            <v>807</v>
          </cell>
          <cell r="G863">
            <v>1</v>
          </cell>
          <cell r="H863">
            <v>45</v>
          </cell>
          <cell r="I863">
            <v>18</v>
          </cell>
          <cell r="J863">
            <v>233</v>
          </cell>
        </row>
        <row r="864">
          <cell r="F864">
            <v>808</v>
          </cell>
          <cell r="G864">
            <v>1</v>
          </cell>
          <cell r="H864">
            <v>45</v>
          </cell>
          <cell r="I864">
            <v>19</v>
          </cell>
          <cell r="J864">
            <v>238</v>
          </cell>
        </row>
        <row r="865">
          <cell r="F865">
            <v>809</v>
          </cell>
          <cell r="G865">
            <v>1</v>
          </cell>
          <cell r="H865">
            <v>45</v>
          </cell>
          <cell r="I865">
            <v>20</v>
          </cell>
          <cell r="J865">
            <v>257</v>
          </cell>
        </row>
        <row r="866">
          <cell r="F866">
            <v>810</v>
          </cell>
          <cell r="G866">
            <v>1</v>
          </cell>
          <cell r="H866">
            <v>46</v>
          </cell>
          <cell r="I866">
            <v>1</v>
          </cell>
          <cell r="J866">
            <v>402</v>
          </cell>
        </row>
        <row r="867">
          <cell r="F867">
            <v>811</v>
          </cell>
          <cell r="G867">
            <v>1</v>
          </cell>
          <cell r="H867">
            <v>46</v>
          </cell>
          <cell r="I867">
            <v>2</v>
          </cell>
          <cell r="J867">
            <v>366</v>
          </cell>
        </row>
        <row r="868">
          <cell r="F868">
            <v>812</v>
          </cell>
          <cell r="G868">
            <v>1</v>
          </cell>
          <cell r="H868">
            <v>46</v>
          </cell>
          <cell r="I868">
            <v>3</v>
          </cell>
          <cell r="J868">
            <v>268</v>
          </cell>
        </row>
        <row r="869">
          <cell r="F869">
            <v>0</v>
          </cell>
          <cell r="G869">
            <v>0</v>
          </cell>
          <cell r="H869">
            <v>0</v>
          </cell>
          <cell r="I869">
            <v>0</v>
          </cell>
          <cell r="J869">
            <v>0</v>
          </cell>
        </row>
        <row r="870">
          <cell r="F870">
            <v>813</v>
          </cell>
          <cell r="G870">
            <v>1</v>
          </cell>
          <cell r="H870">
            <v>46</v>
          </cell>
          <cell r="I870">
            <v>5</v>
          </cell>
          <cell r="J870">
            <v>248</v>
          </cell>
        </row>
        <row r="871">
          <cell r="F871">
            <v>814</v>
          </cell>
          <cell r="G871">
            <v>1</v>
          </cell>
          <cell r="H871">
            <v>46</v>
          </cell>
          <cell r="I871">
            <v>6</v>
          </cell>
          <cell r="J871">
            <v>263</v>
          </cell>
        </row>
        <row r="872">
          <cell r="F872">
            <v>815</v>
          </cell>
          <cell r="G872">
            <v>1</v>
          </cell>
          <cell r="H872">
            <v>46</v>
          </cell>
          <cell r="I872">
            <v>7</v>
          </cell>
          <cell r="J872">
            <v>236</v>
          </cell>
        </row>
        <row r="873">
          <cell r="F873">
            <v>816</v>
          </cell>
          <cell r="G873">
            <v>1</v>
          </cell>
          <cell r="H873">
            <v>46</v>
          </cell>
          <cell r="I873">
            <v>8</v>
          </cell>
          <cell r="J873">
            <v>249</v>
          </cell>
        </row>
        <row r="874">
          <cell r="F874">
            <v>817</v>
          </cell>
          <cell r="G874">
            <v>1</v>
          </cell>
          <cell r="H874">
            <v>46</v>
          </cell>
          <cell r="I874">
            <v>9</v>
          </cell>
          <cell r="J874">
            <v>227</v>
          </cell>
        </row>
        <row r="875">
          <cell r="F875">
            <v>818</v>
          </cell>
          <cell r="G875">
            <v>1</v>
          </cell>
          <cell r="H875">
            <v>46</v>
          </cell>
          <cell r="I875">
            <v>10</v>
          </cell>
          <cell r="J875">
            <v>233</v>
          </cell>
        </row>
        <row r="876">
          <cell r="F876">
            <v>819</v>
          </cell>
          <cell r="G876">
            <v>1</v>
          </cell>
          <cell r="H876">
            <v>46</v>
          </cell>
          <cell r="I876">
            <v>11</v>
          </cell>
          <cell r="J876">
            <v>230</v>
          </cell>
        </row>
        <row r="877">
          <cell r="F877">
            <v>820</v>
          </cell>
          <cell r="G877">
            <v>1</v>
          </cell>
          <cell r="H877">
            <v>46</v>
          </cell>
          <cell r="I877">
            <v>12</v>
          </cell>
          <cell r="J877">
            <v>249</v>
          </cell>
        </row>
        <row r="878">
          <cell r="F878">
            <v>821</v>
          </cell>
          <cell r="G878">
            <v>1</v>
          </cell>
          <cell r="H878">
            <v>46</v>
          </cell>
          <cell r="I878">
            <v>15</v>
          </cell>
          <cell r="J878">
            <v>239</v>
          </cell>
        </row>
        <row r="879">
          <cell r="F879">
            <v>822</v>
          </cell>
          <cell r="G879">
            <v>1</v>
          </cell>
          <cell r="H879">
            <v>46</v>
          </cell>
          <cell r="I879">
            <v>16</v>
          </cell>
          <cell r="J879">
            <v>240</v>
          </cell>
        </row>
        <row r="880">
          <cell r="F880">
            <v>823</v>
          </cell>
          <cell r="G880">
            <v>1</v>
          </cell>
          <cell r="H880">
            <v>46</v>
          </cell>
          <cell r="I880">
            <v>17</v>
          </cell>
          <cell r="J880">
            <v>255</v>
          </cell>
        </row>
        <row r="881">
          <cell r="F881">
            <v>824</v>
          </cell>
          <cell r="G881">
            <v>1</v>
          </cell>
          <cell r="H881">
            <v>46</v>
          </cell>
          <cell r="I881">
            <v>18</v>
          </cell>
          <cell r="J881">
            <v>244</v>
          </cell>
        </row>
        <row r="882">
          <cell r="F882">
            <v>825</v>
          </cell>
          <cell r="G882">
            <v>1</v>
          </cell>
          <cell r="H882">
            <v>46</v>
          </cell>
          <cell r="I882">
            <v>19</v>
          </cell>
          <cell r="J882">
            <v>329</v>
          </cell>
        </row>
        <row r="883">
          <cell r="F883">
            <v>826</v>
          </cell>
          <cell r="G883">
            <v>1</v>
          </cell>
          <cell r="H883">
            <v>46</v>
          </cell>
          <cell r="I883">
            <v>20</v>
          </cell>
          <cell r="J883">
            <v>253</v>
          </cell>
        </row>
        <row r="884">
          <cell r="F884">
            <v>827</v>
          </cell>
          <cell r="G884">
            <v>1</v>
          </cell>
          <cell r="H884">
            <v>46</v>
          </cell>
          <cell r="I884">
            <v>21</v>
          </cell>
          <cell r="J884">
            <v>309</v>
          </cell>
        </row>
        <row r="885">
          <cell r="F885">
            <v>828</v>
          </cell>
          <cell r="G885">
            <v>1</v>
          </cell>
          <cell r="H885">
            <v>47</v>
          </cell>
          <cell r="I885">
            <v>1</v>
          </cell>
          <cell r="J885">
            <v>332</v>
          </cell>
        </row>
        <row r="886">
          <cell r="F886">
            <v>829</v>
          </cell>
          <cell r="G886">
            <v>1</v>
          </cell>
          <cell r="H886">
            <v>47</v>
          </cell>
          <cell r="I886">
            <v>2</v>
          </cell>
          <cell r="J886">
            <v>270</v>
          </cell>
        </row>
        <row r="887">
          <cell r="F887">
            <v>830</v>
          </cell>
          <cell r="G887">
            <v>1</v>
          </cell>
          <cell r="H887">
            <v>47</v>
          </cell>
          <cell r="I887">
            <v>3</v>
          </cell>
          <cell r="J887">
            <v>264</v>
          </cell>
        </row>
        <row r="888">
          <cell r="F888">
            <v>0</v>
          </cell>
          <cell r="G888">
            <v>0</v>
          </cell>
          <cell r="H888">
            <v>0</v>
          </cell>
          <cell r="I888">
            <v>0</v>
          </cell>
          <cell r="J888">
            <v>0</v>
          </cell>
        </row>
        <row r="889">
          <cell r="F889">
            <v>831</v>
          </cell>
          <cell r="G889">
            <v>1</v>
          </cell>
          <cell r="H889">
            <v>47</v>
          </cell>
          <cell r="I889">
            <v>5</v>
          </cell>
          <cell r="J889">
            <v>253</v>
          </cell>
        </row>
        <row r="890">
          <cell r="F890">
            <v>832</v>
          </cell>
          <cell r="G890">
            <v>1</v>
          </cell>
          <cell r="H890">
            <v>47</v>
          </cell>
          <cell r="I890">
            <v>6</v>
          </cell>
          <cell r="J890">
            <v>255</v>
          </cell>
        </row>
        <row r="891">
          <cell r="F891">
            <v>833</v>
          </cell>
          <cell r="G891">
            <v>1</v>
          </cell>
          <cell r="H891">
            <v>47</v>
          </cell>
          <cell r="I891">
            <v>7</v>
          </cell>
          <cell r="J891">
            <v>252</v>
          </cell>
        </row>
        <row r="892">
          <cell r="F892">
            <v>834</v>
          </cell>
          <cell r="G892">
            <v>1</v>
          </cell>
          <cell r="H892">
            <v>47</v>
          </cell>
          <cell r="I892">
            <v>8</v>
          </cell>
          <cell r="J892">
            <v>252</v>
          </cell>
        </row>
        <row r="893">
          <cell r="F893">
            <v>835</v>
          </cell>
          <cell r="G893">
            <v>1</v>
          </cell>
          <cell r="H893">
            <v>47</v>
          </cell>
          <cell r="I893">
            <v>9</v>
          </cell>
          <cell r="J893">
            <v>259</v>
          </cell>
        </row>
        <row r="894">
          <cell r="F894">
            <v>836</v>
          </cell>
          <cell r="G894">
            <v>1</v>
          </cell>
          <cell r="H894">
            <v>47</v>
          </cell>
          <cell r="I894">
            <v>10</v>
          </cell>
          <cell r="J894">
            <v>273</v>
          </cell>
        </row>
        <row r="895">
          <cell r="F895">
            <v>837</v>
          </cell>
          <cell r="G895">
            <v>1</v>
          </cell>
          <cell r="H895">
            <v>47</v>
          </cell>
          <cell r="I895">
            <v>11</v>
          </cell>
          <cell r="J895">
            <v>262</v>
          </cell>
        </row>
        <row r="896">
          <cell r="F896">
            <v>838</v>
          </cell>
          <cell r="G896">
            <v>1</v>
          </cell>
          <cell r="H896">
            <v>47</v>
          </cell>
          <cell r="I896">
            <v>12</v>
          </cell>
          <cell r="J896">
            <v>469</v>
          </cell>
        </row>
        <row r="897">
          <cell r="F897">
            <v>839</v>
          </cell>
          <cell r="G897">
            <v>1</v>
          </cell>
          <cell r="H897">
            <v>47</v>
          </cell>
          <cell r="I897">
            <v>15</v>
          </cell>
          <cell r="J897">
            <v>326</v>
          </cell>
        </row>
        <row r="898">
          <cell r="F898">
            <v>840</v>
          </cell>
          <cell r="G898">
            <v>1</v>
          </cell>
          <cell r="H898">
            <v>47</v>
          </cell>
          <cell r="I898">
            <v>16</v>
          </cell>
          <cell r="J898">
            <v>327</v>
          </cell>
        </row>
        <row r="899">
          <cell r="F899">
            <v>841</v>
          </cell>
          <cell r="G899">
            <v>1</v>
          </cell>
          <cell r="H899">
            <v>47</v>
          </cell>
          <cell r="I899">
            <v>17</v>
          </cell>
          <cell r="J899">
            <v>314</v>
          </cell>
        </row>
        <row r="900">
          <cell r="F900">
            <v>842</v>
          </cell>
          <cell r="G900">
            <v>1</v>
          </cell>
          <cell r="H900">
            <v>47</v>
          </cell>
          <cell r="I900">
            <v>18</v>
          </cell>
          <cell r="J900">
            <v>328</v>
          </cell>
        </row>
        <row r="901">
          <cell r="F901">
            <v>843</v>
          </cell>
          <cell r="G901">
            <v>1</v>
          </cell>
          <cell r="H901">
            <v>48</v>
          </cell>
          <cell r="I901">
            <v>1</v>
          </cell>
          <cell r="J901">
            <v>323</v>
          </cell>
        </row>
        <row r="902">
          <cell r="F902">
            <v>844</v>
          </cell>
          <cell r="G902">
            <v>1</v>
          </cell>
          <cell r="H902">
            <v>48</v>
          </cell>
          <cell r="I902">
            <v>2</v>
          </cell>
          <cell r="J902">
            <v>272</v>
          </cell>
        </row>
        <row r="903">
          <cell r="F903">
            <v>845</v>
          </cell>
          <cell r="G903">
            <v>1</v>
          </cell>
          <cell r="H903">
            <v>48</v>
          </cell>
          <cell r="I903">
            <v>3</v>
          </cell>
          <cell r="J903">
            <v>275</v>
          </cell>
        </row>
        <row r="904">
          <cell r="F904">
            <v>0</v>
          </cell>
          <cell r="G904">
            <v>0</v>
          </cell>
          <cell r="H904">
            <v>0</v>
          </cell>
          <cell r="I904">
            <v>0</v>
          </cell>
          <cell r="J904">
            <v>0</v>
          </cell>
        </row>
        <row r="905">
          <cell r="F905">
            <v>846</v>
          </cell>
          <cell r="G905">
            <v>1</v>
          </cell>
          <cell r="H905">
            <v>48</v>
          </cell>
          <cell r="I905">
            <v>5</v>
          </cell>
          <cell r="J905">
            <v>278</v>
          </cell>
        </row>
        <row r="906">
          <cell r="F906">
            <v>847</v>
          </cell>
          <cell r="G906">
            <v>1</v>
          </cell>
          <cell r="H906">
            <v>48</v>
          </cell>
          <cell r="I906">
            <v>6</v>
          </cell>
          <cell r="J906">
            <v>282</v>
          </cell>
        </row>
        <row r="907">
          <cell r="F907">
            <v>848</v>
          </cell>
          <cell r="G907">
            <v>1</v>
          </cell>
          <cell r="H907">
            <v>48</v>
          </cell>
          <cell r="I907">
            <v>7</v>
          </cell>
          <cell r="J907">
            <v>276</v>
          </cell>
        </row>
        <row r="908">
          <cell r="F908">
            <v>849</v>
          </cell>
          <cell r="G908">
            <v>1</v>
          </cell>
          <cell r="H908">
            <v>48</v>
          </cell>
          <cell r="I908">
            <v>8</v>
          </cell>
          <cell r="J908">
            <v>294</v>
          </cell>
        </row>
        <row r="909">
          <cell r="F909">
            <v>850</v>
          </cell>
          <cell r="G909">
            <v>1</v>
          </cell>
          <cell r="H909">
            <v>48</v>
          </cell>
          <cell r="I909">
            <v>9</v>
          </cell>
          <cell r="J909">
            <v>292</v>
          </cell>
        </row>
        <row r="910">
          <cell r="F910">
            <v>851</v>
          </cell>
          <cell r="G910">
            <v>1</v>
          </cell>
          <cell r="H910">
            <v>48</v>
          </cell>
          <cell r="I910">
            <v>10</v>
          </cell>
          <cell r="J910">
            <v>285</v>
          </cell>
        </row>
        <row r="911">
          <cell r="F911">
            <v>852</v>
          </cell>
          <cell r="G911">
            <v>1</v>
          </cell>
          <cell r="H911">
            <v>48</v>
          </cell>
          <cell r="I911">
            <v>11</v>
          </cell>
          <cell r="J911">
            <v>308</v>
          </cell>
        </row>
        <row r="912">
          <cell r="F912">
            <v>853</v>
          </cell>
          <cell r="G912">
            <v>1</v>
          </cell>
          <cell r="H912">
            <v>48</v>
          </cell>
          <cell r="I912">
            <v>12</v>
          </cell>
          <cell r="J912">
            <v>349</v>
          </cell>
        </row>
        <row r="913">
          <cell r="F913">
            <v>0</v>
          </cell>
          <cell r="G913">
            <v>0</v>
          </cell>
          <cell r="H913">
            <v>0</v>
          </cell>
          <cell r="I913">
            <v>0</v>
          </cell>
          <cell r="J913">
            <v>0</v>
          </cell>
        </row>
        <row r="914">
          <cell r="F914">
            <v>0</v>
          </cell>
          <cell r="G914">
            <v>0</v>
          </cell>
          <cell r="H914">
            <v>0</v>
          </cell>
          <cell r="I914">
            <v>0</v>
          </cell>
          <cell r="J914">
            <v>0</v>
          </cell>
        </row>
        <row r="915">
          <cell r="F915">
            <v>854</v>
          </cell>
          <cell r="G915">
            <v>1</v>
          </cell>
          <cell r="H915">
            <v>48</v>
          </cell>
          <cell r="I915">
            <v>15</v>
          </cell>
          <cell r="J915">
            <v>284</v>
          </cell>
        </row>
        <row r="916">
          <cell r="F916">
            <v>855</v>
          </cell>
          <cell r="G916">
            <v>1</v>
          </cell>
          <cell r="H916">
            <v>48</v>
          </cell>
          <cell r="I916">
            <v>16</v>
          </cell>
          <cell r="J916">
            <v>393</v>
          </cell>
        </row>
        <row r="917">
          <cell r="F917">
            <v>856</v>
          </cell>
          <cell r="G917">
            <v>1</v>
          </cell>
          <cell r="H917">
            <v>48</v>
          </cell>
          <cell r="I917">
            <v>17</v>
          </cell>
          <cell r="J917">
            <v>300</v>
          </cell>
        </row>
        <row r="918">
          <cell r="F918">
            <v>857</v>
          </cell>
          <cell r="G918">
            <v>1</v>
          </cell>
          <cell r="H918">
            <v>48</v>
          </cell>
          <cell r="I918">
            <v>18</v>
          </cell>
          <cell r="J918">
            <v>255</v>
          </cell>
        </row>
        <row r="919">
          <cell r="F919">
            <v>858</v>
          </cell>
          <cell r="G919">
            <v>1</v>
          </cell>
          <cell r="H919">
            <v>48</v>
          </cell>
          <cell r="I919">
            <v>19</v>
          </cell>
          <cell r="J919">
            <v>255</v>
          </cell>
        </row>
        <row r="920">
          <cell r="F920">
            <v>859</v>
          </cell>
          <cell r="G920">
            <v>1</v>
          </cell>
          <cell r="H920">
            <v>48</v>
          </cell>
          <cell r="I920">
            <v>20</v>
          </cell>
          <cell r="J920">
            <v>252</v>
          </cell>
        </row>
        <row r="921">
          <cell r="F921">
            <v>860</v>
          </cell>
          <cell r="G921">
            <v>1</v>
          </cell>
          <cell r="H921">
            <v>48</v>
          </cell>
          <cell r="I921">
            <v>21</v>
          </cell>
          <cell r="J921">
            <v>262</v>
          </cell>
        </row>
        <row r="922">
          <cell r="F922">
            <v>861</v>
          </cell>
          <cell r="G922">
            <v>1</v>
          </cell>
          <cell r="H922">
            <v>48</v>
          </cell>
          <cell r="I922">
            <v>22</v>
          </cell>
          <cell r="J922">
            <v>261</v>
          </cell>
        </row>
        <row r="923">
          <cell r="F923">
            <v>862</v>
          </cell>
          <cell r="G923">
            <v>1</v>
          </cell>
          <cell r="H923">
            <v>48</v>
          </cell>
          <cell r="I923">
            <v>23</v>
          </cell>
          <cell r="J923">
            <v>265</v>
          </cell>
        </row>
        <row r="924">
          <cell r="F924">
            <v>0</v>
          </cell>
          <cell r="G924">
            <v>0</v>
          </cell>
          <cell r="H924">
            <v>0</v>
          </cell>
          <cell r="I924">
            <v>0</v>
          </cell>
          <cell r="J924">
            <v>0</v>
          </cell>
        </row>
        <row r="925">
          <cell r="F925">
            <v>863</v>
          </cell>
          <cell r="G925">
            <v>1</v>
          </cell>
          <cell r="H925">
            <v>48</v>
          </cell>
          <cell r="I925">
            <v>25</v>
          </cell>
          <cell r="J925">
            <v>258</v>
          </cell>
        </row>
        <row r="926">
          <cell r="F926">
            <v>864</v>
          </cell>
          <cell r="G926">
            <v>1</v>
          </cell>
          <cell r="H926">
            <v>48</v>
          </cell>
          <cell r="I926">
            <v>26</v>
          </cell>
          <cell r="J926">
            <v>258</v>
          </cell>
        </row>
        <row r="927">
          <cell r="F927">
            <v>865</v>
          </cell>
          <cell r="G927">
            <v>1</v>
          </cell>
          <cell r="H927">
            <v>48</v>
          </cell>
          <cell r="I927">
            <v>27</v>
          </cell>
          <cell r="J927">
            <v>260</v>
          </cell>
        </row>
        <row r="928">
          <cell r="F928">
            <v>866</v>
          </cell>
          <cell r="G928">
            <v>1</v>
          </cell>
          <cell r="H928">
            <v>48</v>
          </cell>
          <cell r="I928">
            <v>28</v>
          </cell>
          <cell r="J928">
            <v>258</v>
          </cell>
        </row>
        <row r="929">
          <cell r="F929">
            <v>867</v>
          </cell>
          <cell r="G929">
            <v>1</v>
          </cell>
          <cell r="H929">
            <v>48</v>
          </cell>
          <cell r="I929">
            <v>29</v>
          </cell>
          <cell r="J929">
            <v>258</v>
          </cell>
        </row>
        <row r="930">
          <cell r="F930">
            <v>868</v>
          </cell>
          <cell r="G930">
            <v>1</v>
          </cell>
          <cell r="H930">
            <v>48</v>
          </cell>
          <cell r="I930">
            <v>30</v>
          </cell>
          <cell r="J930">
            <v>258</v>
          </cell>
        </row>
        <row r="931">
          <cell r="F931">
            <v>869</v>
          </cell>
          <cell r="G931">
            <v>1</v>
          </cell>
          <cell r="H931">
            <v>48</v>
          </cell>
          <cell r="I931">
            <v>31</v>
          </cell>
          <cell r="J931">
            <v>284</v>
          </cell>
        </row>
        <row r="932">
          <cell r="F932">
            <v>870</v>
          </cell>
          <cell r="G932">
            <v>1</v>
          </cell>
          <cell r="H932">
            <v>48</v>
          </cell>
          <cell r="I932">
            <v>32</v>
          </cell>
          <cell r="J932">
            <v>532</v>
          </cell>
        </row>
        <row r="933">
          <cell r="F933">
            <v>871</v>
          </cell>
          <cell r="G933">
            <v>1</v>
          </cell>
          <cell r="H933">
            <v>48</v>
          </cell>
          <cell r="I933">
            <v>33</v>
          </cell>
          <cell r="J933">
            <v>276</v>
          </cell>
        </row>
        <row r="934">
          <cell r="F934">
            <v>872</v>
          </cell>
          <cell r="G934">
            <v>1</v>
          </cell>
          <cell r="H934">
            <v>48</v>
          </cell>
          <cell r="I934">
            <v>35</v>
          </cell>
          <cell r="J934">
            <v>273</v>
          </cell>
        </row>
        <row r="935">
          <cell r="F935">
            <v>873</v>
          </cell>
          <cell r="G935">
            <v>1</v>
          </cell>
          <cell r="H935">
            <v>48</v>
          </cell>
          <cell r="I935">
            <v>36</v>
          </cell>
          <cell r="J935">
            <v>279</v>
          </cell>
        </row>
        <row r="936">
          <cell r="F936">
            <v>874</v>
          </cell>
          <cell r="G936">
            <v>1</v>
          </cell>
          <cell r="H936">
            <v>48</v>
          </cell>
          <cell r="I936">
            <v>37</v>
          </cell>
          <cell r="J936">
            <v>279</v>
          </cell>
        </row>
        <row r="937">
          <cell r="F937">
            <v>875</v>
          </cell>
          <cell r="G937">
            <v>1</v>
          </cell>
          <cell r="H937">
            <v>48</v>
          </cell>
          <cell r="I937">
            <v>38</v>
          </cell>
          <cell r="J937">
            <v>286</v>
          </cell>
        </row>
        <row r="938">
          <cell r="F938">
            <v>876</v>
          </cell>
          <cell r="G938">
            <v>1</v>
          </cell>
          <cell r="H938">
            <v>48</v>
          </cell>
          <cell r="I938">
            <v>39</v>
          </cell>
          <cell r="J938">
            <v>276</v>
          </cell>
        </row>
        <row r="939">
          <cell r="F939">
            <v>877</v>
          </cell>
          <cell r="G939">
            <v>1</v>
          </cell>
          <cell r="H939">
            <v>48</v>
          </cell>
          <cell r="I939">
            <v>40</v>
          </cell>
          <cell r="J939">
            <v>249</v>
          </cell>
        </row>
        <row r="940">
          <cell r="F940">
            <v>878</v>
          </cell>
          <cell r="G940">
            <v>1</v>
          </cell>
          <cell r="H940">
            <v>48</v>
          </cell>
          <cell r="I940">
            <v>41</v>
          </cell>
          <cell r="J940">
            <v>257</v>
          </cell>
        </row>
        <row r="941">
          <cell r="F941">
            <v>879</v>
          </cell>
          <cell r="G941">
            <v>1</v>
          </cell>
          <cell r="H941">
            <v>48</v>
          </cell>
          <cell r="I941">
            <v>42</v>
          </cell>
          <cell r="J941">
            <v>259</v>
          </cell>
        </row>
        <row r="942">
          <cell r="F942">
            <v>880</v>
          </cell>
          <cell r="G942">
            <v>1</v>
          </cell>
          <cell r="H942">
            <v>48</v>
          </cell>
          <cell r="I942">
            <v>43</v>
          </cell>
          <cell r="J942">
            <v>339</v>
          </cell>
        </row>
        <row r="943">
          <cell r="F943">
            <v>881</v>
          </cell>
          <cell r="G943">
            <v>1</v>
          </cell>
          <cell r="H943">
            <v>48</v>
          </cell>
          <cell r="I943">
            <v>45</v>
          </cell>
          <cell r="J943">
            <v>310</v>
          </cell>
        </row>
        <row r="944">
          <cell r="F944">
            <v>882</v>
          </cell>
          <cell r="G944">
            <v>1</v>
          </cell>
          <cell r="H944">
            <v>48</v>
          </cell>
          <cell r="I944">
            <v>46</v>
          </cell>
          <cell r="J944">
            <v>256</v>
          </cell>
        </row>
        <row r="945">
          <cell r="F945">
            <v>883</v>
          </cell>
          <cell r="G945">
            <v>1</v>
          </cell>
          <cell r="H945">
            <v>48</v>
          </cell>
          <cell r="I945">
            <v>47</v>
          </cell>
          <cell r="J945">
            <v>324</v>
          </cell>
        </row>
        <row r="946">
          <cell r="F946">
            <v>884</v>
          </cell>
          <cell r="G946">
            <v>1</v>
          </cell>
          <cell r="H946">
            <v>49</v>
          </cell>
          <cell r="I946">
            <v>1</v>
          </cell>
          <cell r="J946">
            <v>290</v>
          </cell>
        </row>
        <row r="947">
          <cell r="F947">
            <v>885</v>
          </cell>
          <cell r="G947">
            <v>1</v>
          </cell>
          <cell r="H947">
            <v>49</v>
          </cell>
          <cell r="I947">
            <v>2</v>
          </cell>
          <cell r="J947">
            <v>299</v>
          </cell>
        </row>
        <row r="948">
          <cell r="F948">
            <v>886</v>
          </cell>
          <cell r="G948">
            <v>1</v>
          </cell>
          <cell r="H948">
            <v>49</v>
          </cell>
          <cell r="I948">
            <v>3</v>
          </cell>
          <cell r="J948">
            <v>237</v>
          </cell>
        </row>
        <row r="949">
          <cell r="F949">
            <v>887</v>
          </cell>
          <cell r="G949">
            <v>1</v>
          </cell>
          <cell r="H949">
            <v>49</v>
          </cell>
          <cell r="I949">
            <v>5</v>
          </cell>
          <cell r="J949">
            <v>260</v>
          </cell>
        </row>
        <row r="950">
          <cell r="F950">
            <v>888</v>
          </cell>
          <cell r="G950">
            <v>1</v>
          </cell>
          <cell r="H950">
            <v>49</v>
          </cell>
          <cell r="I950">
            <v>6</v>
          </cell>
          <cell r="J950">
            <v>298</v>
          </cell>
        </row>
        <row r="951">
          <cell r="F951">
            <v>889</v>
          </cell>
          <cell r="G951">
            <v>1</v>
          </cell>
          <cell r="H951">
            <v>49</v>
          </cell>
          <cell r="I951">
            <v>7</v>
          </cell>
          <cell r="J951">
            <v>263</v>
          </cell>
        </row>
        <row r="952">
          <cell r="F952">
            <v>890</v>
          </cell>
          <cell r="G952">
            <v>1</v>
          </cell>
          <cell r="H952">
            <v>49</v>
          </cell>
          <cell r="I952">
            <v>8</v>
          </cell>
          <cell r="J952">
            <v>286</v>
          </cell>
        </row>
        <row r="953">
          <cell r="F953">
            <v>891</v>
          </cell>
          <cell r="G953">
            <v>1</v>
          </cell>
          <cell r="H953">
            <v>49</v>
          </cell>
          <cell r="I953">
            <v>9</v>
          </cell>
          <cell r="J953">
            <v>258</v>
          </cell>
        </row>
        <row r="954">
          <cell r="F954">
            <v>892</v>
          </cell>
          <cell r="G954">
            <v>1</v>
          </cell>
          <cell r="H954">
            <v>49</v>
          </cell>
          <cell r="I954">
            <v>10</v>
          </cell>
          <cell r="J954">
            <v>287</v>
          </cell>
        </row>
        <row r="955">
          <cell r="F955">
            <v>893</v>
          </cell>
          <cell r="G955">
            <v>1</v>
          </cell>
          <cell r="H955">
            <v>49</v>
          </cell>
          <cell r="I955">
            <v>11</v>
          </cell>
          <cell r="J955">
            <v>258</v>
          </cell>
        </row>
        <row r="956">
          <cell r="F956">
            <v>894</v>
          </cell>
          <cell r="G956">
            <v>1</v>
          </cell>
          <cell r="H956">
            <v>49</v>
          </cell>
          <cell r="I956">
            <v>12</v>
          </cell>
          <cell r="J956">
            <v>296</v>
          </cell>
        </row>
        <row r="957">
          <cell r="F957">
            <v>895</v>
          </cell>
          <cell r="G957">
            <v>1</v>
          </cell>
          <cell r="H957">
            <v>49</v>
          </cell>
          <cell r="I957">
            <v>15</v>
          </cell>
          <cell r="J957">
            <v>308</v>
          </cell>
        </row>
        <row r="958">
          <cell r="F958">
            <v>896</v>
          </cell>
          <cell r="G958">
            <v>1</v>
          </cell>
          <cell r="H958">
            <v>49</v>
          </cell>
          <cell r="I958">
            <v>16</v>
          </cell>
          <cell r="J958">
            <v>324</v>
          </cell>
        </row>
        <row r="959">
          <cell r="F959">
            <v>897</v>
          </cell>
          <cell r="G959">
            <v>1</v>
          </cell>
          <cell r="H959">
            <v>49</v>
          </cell>
          <cell r="I959">
            <v>17</v>
          </cell>
          <cell r="J959">
            <v>400</v>
          </cell>
        </row>
        <row r="960">
          <cell r="F960">
            <v>898</v>
          </cell>
          <cell r="G960">
            <v>1</v>
          </cell>
          <cell r="H960">
            <v>49</v>
          </cell>
          <cell r="I960">
            <v>18</v>
          </cell>
          <cell r="J960">
            <v>252</v>
          </cell>
        </row>
        <row r="961">
          <cell r="F961">
            <v>899</v>
          </cell>
          <cell r="G961">
            <v>1</v>
          </cell>
          <cell r="H961">
            <v>49</v>
          </cell>
          <cell r="I961">
            <v>19</v>
          </cell>
          <cell r="J961">
            <v>311</v>
          </cell>
        </row>
        <row r="962">
          <cell r="F962">
            <v>900</v>
          </cell>
          <cell r="G962">
            <v>1</v>
          </cell>
          <cell r="H962">
            <v>49</v>
          </cell>
          <cell r="I962">
            <v>20</v>
          </cell>
          <cell r="J962">
            <v>312</v>
          </cell>
        </row>
        <row r="963">
          <cell r="F963">
            <v>0</v>
          </cell>
          <cell r="G963">
            <v>0</v>
          </cell>
          <cell r="H963">
            <v>0</v>
          </cell>
          <cell r="I963">
            <v>0</v>
          </cell>
          <cell r="J963">
            <v>0</v>
          </cell>
        </row>
        <row r="964">
          <cell r="F964">
            <v>901</v>
          </cell>
          <cell r="G964">
            <v>1</v>
          </cell>
          <cell r="H964">
            <v>51</v>
          </cell>
          <cell r="I964">
            <v>1</v>
          </cell>
          <cell r="J964">
            <v>276</v>
          </cell>
        </row>
        <row r="965">
          <cell r="F965">
            <v>902</v>
          </cell>
          <cell r="G965">
            <v>1</v>
          </cell>
          <cell r="H965">
            <v>51</v>
          </cell>
          <cell r="I965">
            <v>2</v>
          </cell>
          <cell r="J965">
            <v>288</v>
          </cell>
        </row>
        <row r="966">
          <cell r="F966">
            <v>903</v>
          </cell>
          <cell r="G966">
            <v>1</v>
          </cell>
          <cell r="H966">
            <v>51</v>
          </cell>
          <cell r="I966">
            <v>3</v>
          </cell>
          <cell r="J966">
            <v>265</v>
          </cell>
        </row>
        <row r="967">
          <cell r="F967">
            <v>0</v>
          </cell>
          <cell r="G967">
            <v>0</v>
          </cell>
          <cell r="H967">
            <v>0</v>
          </cell>
          <cell r="I967">
            <v>0</v>
          </cell>
          <cell r="J967">
            <v>0</v>
          </cell>
        </row>
        <row r="968">
          <cell r="F968">
            <v>904</v>
          </cell>
          <cell r="G968">
            <v>1</v>
          </cell>
          <cell r="H968">
            <v>51</v>
          </cell>
          <cell r="I968">
            <v>5</v>
          </cell>
          <cell r="J968">
            <v>254</v>
          </cell>
        </row>
        <row r="969">
          <cell r="F969">
            <v>905</v>
          </cell>
          <cell r="G969">
            <v>1</v>
          </cell>
          <cell r="H969">
            <v>51</v>
          </cell>
          <cell r="I969">
            <v>6</v>
          </cell>
          <cell r="J969">
            <v>262</v>
          </cell>
        </row>
        <row r="970">
          <cell r="F970">
            <v>906</v>
          </cell>
          <cell r="G970">
            <v>1</v>
          </cell>
          <cell r="H970">
            <v>51</v>
          </cell>
          <cell r="I970">
            <v>7</v>
          </cell>
          <cell r="J970">
            <v>271</v>
          </cell>
        </row>
        <row r="971">
          <cell r="F971">
            <v>907</v>
          </cell>
          <cell r="G971">
            <v>1</v>
          </cell>
          <cell r="H971">
            <v>51</v>
          </cell>
          <cell r="I971">
            <v>8</v>
          </cell>
          <cell r="J971">
            <v>255</v>
          </cell>
        </row>
        <row r="972">
          <cell r="F972">
            <v>908</v>
          </cell>
          <cell r="G972">
            <v>1</v>
          </cell>
          <cell r="H972">
            <v>51</v>
          </cell>
          <cell r="I972">
            <v>9</v>
          </cell>
          <cell r="J972">
            <v>255</v>
          </cell>
        </row>
        <row r="973">
          <cell r="F973">
            <v>909</v>
          </cell>
          <cell r="G973">
            <v>1</v>
          </cell>
          <cell r="H973">
            <v>51</v>
          </cell>
          <cell r="I973">
            <v>10</v>
          </cell>
          <cell r="J973">
            <v>273</v>
          </cell>
        </row>
        <row r="974">
          <cell r="F974">
            <v>910</v>
          </cell>
          <cell r="G974">
            <v>1</v>
          </cell>
          <cell r="H974">
            <v>51</v>
          </cell>
          <cell r="I974">
            <v>11</v>
          </cell>
          <cell r="J974">
            <v>318</v>
          </cell>
        </row>
        <row r="975">
          <cell r="F975">
            <v>911</v>
          </cell>
          <cell r="G975">
            <v>1</v>
          </cell>
          <cell r="H975">
            <v>51</v>
          </cell>
          <cell r="I975">
            <v>12</v>
          </cell>
          <cell r="J975">
            <v>260</v>
          </cell>
        </row>
        <row r="976">
          <cell r="F976">
            <v>912</v>
          </cell>
          <cell r="G976">
            <v>1</v>
          </cell>
          <cell r="H976">
            <v>51</v>
          </cell>
          <cell r="I976">
            <v>15</v>
          </cell>
          <cell r="J976">
            <v>410</v>
          </cell>
        </row>
        <row r="977">
          <cell r="F977">
            <v>913</v>
          </cell>
          <cell r="G977">
            <v>1</v>
          </cell>
          <cell r="H977">
            <v>51</v>
          </cell>
          <cell r="I977">
            <v>16</v>
          </cell>
          <cell r="J977">
            <v>368</v>
          </cell>
        </row>
        <row r="978">
          <cell r="F978">
            <v>914</v>
          </cell>
          <cell r="G978">
            <v>1</v>
          </cell>
          <cell r="H978">
            <v>51</v>
          </cell>
          <cell r="I978">
            <v>17</v>
          </cell>
          <cell r="J978">
            <v>259</v>
          </cell>
        </row>
        <row r="979">
          <cell r="F979">
            <v>915</v>
          </cell>
          <cell r="G979">
            <v>1</v>
          </cell>
          <cell r="H979">
            <v>51</v>
          </cell>
          <cell r="I979">
            <v>18</v>
          </cell>
          <cell r="J979">
            <v>250</v>
          </cell>
        </row>
        <row r="980">
          <cell r="F980">
            <v>916</v>
          </cell>
          <cell r="G980">
            <v>1</v>
          </cell>
          <cell r="H980">
            <v>51</v>
          </cell>
          <cell r="I980">
            <v>19</v>
          </cell>
          <cell r="J980">
            <v>241</v>
          </cell>
        </row>
        <row r="981">
          <cell r="F981">
            <v>917</v>
          </cell>
          <cell r="G981">
            <v>1</v>
          </cell>
          <cell r="H981">
            <v>51</v>
          </cell>
          <cell r="I981">
            <v>20</v>
          </cell>
          <cell r="J981">
            <v>266</v>
          </cell>
        </row>
        <row r="982">
          <cell r="F982">
            <v>918</v>
          </cell>
          <cell r="G982">
            <v>1</v>
          </cell>
          <cell r="H982">
            <v>51</v>
          </cell>
          <cell r="I982">
            <v>21</v>
          </cell>
          <cell r="J982">
            <v>240</v>
          </cell>
        </row>
        <row r="983">
          <cell r="F983">
            <v>919</v>
          </cell>
          <cell r="G983">
            <v>1</v>
          </cell>
          <cell r="H983">
            <v>51</v>
          </cell>
          <cell r="I983">
            <v>22</v>
          </cell>
          <cell r="J983">
            <v>266</v>
          </cell>
        </row>
        <row r="984">
          <cell r="F984">
            <v>920</v>
          </cell>
          <cell r="G984">
            <v>1</v>
          </cell>
          <cell r="H984">
            <v>51</v>
          </cell>
          <cell r="I984">
            <v>23</v>
          </cell>
          <cell r="J984">
            <v>254</v>
          </cell>
        </row>
        <row r="985">
          <cell r="F985">
            <v>921</v>
          </cell>
          <cell r="G985">
            <v>1</v>
          </cell>
          <cell r="H985">
            <v>51</v>
          </cell>
          <cell r="I985">
            <v>25</v>
          </cell>
          <cell r="J985">
            <v>252</v>
          </cell>
        </row>
        <row r="986">
          <cell r="F986">
            <v>922</v>
          </cell>
          <cell r="G986">
            <v>1</v>
          </cell>
          <cell r="H986">
            <v>51</v>
          </cell>
          <cell r="I986">
            <v>26</v>
          </cell>
          <cell r="J986">
            <v>307</v>
          </cell>
        </row>
        <row r="987">
          <cell r="F987">
            <v>923</v>
          </cell>
          <cell r="G987">
            <v>1</v>
          </cell>
          <cell r="H987">
            <v>51</v>
          </cell>
          <cell r="I987">
            <v>27</v>
          </cell>
          <cell r="J987">
            <v>299</v>
          </cell>
        </row>
        <row r="988">
          <cell r="F988">
            <v>924</v>
          </cell>
          <cell r="G988">
            <v>1</v>
          </cell>
          <cell r="H988">
            <v>52</v>
          </cell>
          <cell r="I988">
            <v>1</v>
          </cell>
          <cell r="J988">
            <v>343</v>
          </cell>
        </row>
        <row r="989">
          <cell r="F989">
            <v>925</v>
          </cell>
          <cell r="G989">
            <v>1</v>
          </cell>
          <cell r="H989">
            <v>52</v>
          </cell>
          <cell r="I989">
            <v>2</v>
          </cell>
          <cell r="J989">
            <v>252</v>
          </cell>
        </row>
        <row r="990">
          <cell r="F990">
            <v>926</v>
          </cell>
          <cell r="G990">
            <v>1</v>
          </cell>
          <cell r="H990">
            <v>52</v>
          </cell>
          <cell r="I990">
            <v>3</v>
          </cell>
          <cell r="J990">
            <v>252</v>
          </cell>
        </row>
        <row r="991">
          <cell r="F991">
            <v>0</v>
          </cell>
          <cell r="G991">
            <v>0</v>
          </cell>
          <cell r="H991">
            <v>0</v>
          </cell>
          <cell r="I991">
            <v>0</v>
          </cell>
          <cell r="J991">
            <v>0</v>
          </cell>
        </row>
        <row r="992">
          <cell r="F992">
            <v>927</v>
          </cell>
          <cell r="G992">
            <v>1</v>
          </cell>
          <cell r="H992">
            <v>52</v>
          </cell>
          <cell r="I992">
            <v>5</v>
          </cell>
          <cell r="J992">
            <v>252</v>
          </cell>
        </row>
        <row r="993">
          <cell r="F993">
            <v>928</v>
          </cell>
          <cell r="G993">
            <v>1</v>
          </cell>
          <cell r="H993">
            <v>52</v>
          </cell>
          <cell r="I993">
            <v>6</v>
          </cell>
          <cell r="J993">
            <v>257</v>
          </cell>
        </row>
        <row r="994">
          <cell r="F994">
            <v>929</v>
          </cell>
          <cell r="G994">
            <v>1</v>
          </cell>
          <cell r="H994">
            <v>52</v>
          </cell>
          <cell r="I994">
            <v>7</v>
          </cell>
          <cell r="J994">
            <v>252</v>
          </cell>
        </row>
        <row r="995">
          <cell r="F995">
            <v>930</v>
          </cell>
          <cell r="G995">
            <v>1</v>
          </cell>
          <cell r="H995">
            <v>52</v>
          </cell>
          <cell r="I995">
            <v>8</v>
          </cell>
          <cell r="J995">
            <v>353</v>
          </cell>
        </row>
        <row r="996">
          <cell r="F996">
            <v>931</v>
          </cell>
          <cell r="G996">
            <v>1</v>
          </cell>
          <cell r="H996">
            <v>52</v>
          </cell>
          <cell r="I996">
            <v>9</v>
          </cell>
          <cell r="J996">
            <v>445</v>
          </cell>
        </row>
        <row r="997">
          <cell r="F997">
            <v>932</v>
          </cell>
          <cell r="G997">
            <v>1</v>
          </cell>
          <cell r="H997">
            <v>52</v>
          </cell>
          <cell r="I997">
            <v>10</v>
          </cell>
          <cell r="J997">
            <v>289</v>
          </cell>
        </row>
        <row r="998">
          <cell r="F998">
            <v>933</v>
          </cell>
          <cell r="G998">
            <v>1</v>
          </cell>
          <cell r="H998">
            <v>52</v>
          </cell>
          <cell r="I998">
            <v>11</v>
          </cell>
          <cell r="J998">
            <v>261</v>
          </cell>
        </row>
        <row r="999">
          <cell r="F999">
            <v>934</v>
          </cell>
          <cell r="G999">
            <v>1</v>
          </cell>
          <cell r="H999">
            <v>52</v>
          </cell>
          <cell r="I999">
            <v>12</v>
          </cell>
          <cell r="J999">
            <v>281</v>
          </cell>
        </row>
        <row r="1000">
          <cell r="F1000">
            <v>0</v>
          </cell>
          <cell r="G1000">
            <v>0</v>
          </cell>
          <cell r="H1000">
            <v>0</v>
          </cell>
          <cell r="I1000">
            <v>0</v>
          </cell>
          <cell r="J1000">
            <v>0</v>
          </cell>
        </row>
        <row r="1001">
          <cell r="F1001">
            <v>0</v>
          </cell>
          <cell r="G1001">
            <v>0</v>
          </cell>
          <cell r="H1001">
            <v>0</v>
          </cell>
          <cell r="I1001">
            <v>0</v>
          </cell>
          <cell r="J1001">
            <v>0</v>
          </cell>
        </row>
        <row r="1002">
          <cell r="F1002">
            <v>935</v>
          </cell>
          <cell r="G1002">
            <v>1</v>
          </cell>
          <cell r="H1002">
            <v>52</v>
          </cell>
          <cell r="I1002">
            <v>15</v>
          </cell>
          <cell r="J1002">
            <v>290</v>
          </cell>
        </row>
        <row r="1003">
          <cell r="F1003">
            <v>936</v>
          </cell>
          <cell r="G1003">
            <v>1</v>
          </cell>
          <cell r="H1003">
            <v>52</v>
          </cell>
          <cell r="I1003">
            <v>16</v>
          </cell>
          <cell r="J1003">
            <v>269</v>
          </cell>
        </row>
        <row r="1004">
          <cell r="F1004">
            <v>937</v>
          </cell>
          <cell r="G1004">
            <v>1</v>
          </cell>
          <cell r="H1004">
            <v>52</v>
          </cell>
          <cell r="I1004">
            <v>17</v>
          </cell>
          <cell r="J1004">
            <v>262</v>
          </cell>
        </row>
        <row r="1005">
          <cell r="F1005">
            <v>938</v>
          </cell>
          <cell r="G1005">
            <v>1</v>
          </cell>
          <cell r="H1005">
            <v>52</v>
          </cell>
          <cell r="I1005">
            <v>18</v>
          </cell>
          <cell r="J1005">
            <v>255</v>
          </cell>
        </row>
        <row r="1006">
          <cell r="F1006">
            <v>939</v>
          </cell>
          <cell r="G1006">
            <v>1</v>
          </cell>
          <cell r="H1006">
            <v>52</v>
          </cell>
          <cell r="I1006">
            <v>19</v>
          </cell>
          <cell r="J1006">
            <v>260</v>
          </cell>
        </row>
        <row r="1007">
          <cell r="F1007">
            <v>940</v>
          </cell>
          <cell r="G1007">
            <v>1</v>
          </cell>
          <cell r="H1007">
            <v>52</v>
          </cell>
          <cell r="I1007">
            <v>20</v>
          </cell>
          <cell r="J1007">
            <v>256</v>
          </cell>
        </row>
        <row r="1008">
          <cell r="F1008">
            <v>941</v>
          </cell>
          <cell r="G1008">
            <v>1</v>
          </cell>
          <cell r="H1008">
            <v>52</v>
          </cell>
          <cell r="I1008">
            <v>21</v>
          </cell>
          <cell r="J1008">
            <v>354</v>
          </cell>
        </row>
        <row r="1009">
          <cell r="F1009">
            <v>942</v>
          </cell>
          <cell r="G1009">
            <v>1</v>
          </cell>
          <cell r="H1009">
            <v>52</v>
          </cell>
          <cell r="I1009">
            <v>22</v>
          </cell>
          <cell r="J1009">
            <v>252</v>
          </cell>
        </row>
        <row r="1010">
          <cell r="F1010">
            <v>943</v>
          </cell>
          <cell r="G1010">
            <v>1</v>
          </cell>
          <cell r="H1010">
            <v>52</v>
          </cell>
          <cell r="I1010">
            <v>23</v>
          </cell>
          <cell r="J1010">
            <v>257</v>
          </cell>
        </row>
        <row r="1011">
          <cell r="F1011">
            <v>944</v>
          </cell>
          <cell r="G1011">
            <v>1</v>
          </cell>
          <cell r="H1011">
            <v>52</v>
          </cell>
          <cell r="I1011">
            <v>25</v>
          </cell>
          <cell r="J1011">
            <v>255</v>
          </cell>
        </row>
        <row r="1012">
          <cell r="F1012">
            <v>945</v>
          </cell>
          <cell r="G1012">
            <v>1</v>
          </cell>
          <cell r="H1012">
            <v>52</v>
          </cell>
          <cell r="I1012">
            <v>26</v>
          </cell>
          <cell r="J1012">
            <v>255</v>
          </cell>
        </row>
        <row r="1013">
          <cell r="F1013">
            <v>946</v>
          </cell>
          <cell r="G1013">
            <v>1</v>
          </cell>
          <cell r="H1013">
            <v>52</v>
          </cell>
          <cell r="I1013">
            <v>27</v>
          </cell>
          <cell r="J1013">
            <v>255</v>
          </cell>
        </row>
        <row r="1014">
          <cell r="F1014">
            <v>947</v>
          </cell>
          <cell r="G1014">
            <v>1</v>
          </cell>
          <cell r="H1014">
            <v>52</v>
          </cell>
          <cell r="I1014">
            <v>28</v>
          </cell>
          <cell r="J1014">
            <v>252</v>
          </cell>
        </row>
        <row r="1015">
          <cell r="F1015">
            <v>948</v>
          </cell>
          <cell r="G1015">
            <v>1</v>
          </cell>
          <cell r="H1015">
            <v>52</v>
          </cell>
          <cell r="I1015">
            <v>29</v>
          </cell>
          <cell r="J1015">
            <v>269</v>
          </cell>
        </row>
        <row r="1016">
          <cell r="F1016">
            <v>949</v>
          </cell>
          <cell r="G1016">
            <v>1</v>
          </cell>
          <cell r="H1016">
            <v>52</v>
          </cell>
          <cell r="I1016">
            <v>30</v>
          </cell>
          <cell r="J1016">
            <v>252</v>
          </cell>
        </row>
        <row r="1017">
          <cell r="F1017">
            <v>950</v>
          </cell>
          <cell r="G1017">
            <v>1</v>
          </cell>
          <cell r="H1017">
            <v>52</v>
          </cell>
          <cell r="I1017">
            <v>31</v>
          </cell>
          <cell r="J1017">
            <v>257</v>
          </cell>
        </row>
        <row r="1018">
          <cell r="F1018">
            <v>951</v>
          </cell>
          <cell r="G1018">
            <v>1</v>
          </cell>
          <cell r="H1018">
            <v>52</v>
          </cell>
          <cell r="I1018">
            <v>32</v>
          </cell>
          <cell r="J1018">
            <v>252</v>
          </cell>
        </row>
        <row r="1019">
          <cell r="F1019">
            <v>952</v>
          </cell>
          <cell r="G1019">
            <v>1</v>
          </cell>
          <cell r="H1019">
            <v>52</v>
          </cell>
          <cell r="I1019">
            <v>33</v>
          </cell>
          <cell r="J1019">
            <v>252</v>
          </cell>
        </row>
        <row r="1020">
          <cell r="F1020">
            <v>953</v>
          </cell>
          <cell r="G1020">
            <v>1</v>
          </cell>
          <cell r="H1020">
            <v>52</v>
          </cell>
          <cell r="I1020">
            <v>35</v>
          </cell>
          <cell r="J1020">
            <v>252</v>
          </cell>
        </row>
        <row r="1021">
          <cell r="F1021">
            <v>954</v>
          </cell>
          <cell r="G1021">
            <v>1</v>
          </cell>
          <cell r="H1021">
            <v>52</v>
          </cell>
          <cell r="I1021">
            <v>36</v>
          </cell>
          <cell r="J1021">
            <v>262</v>
          </cell>
        </row>
        <row r="1022">
          <cell r="F1022">
            <v>955</v>
          </cell>
          <cell r="G1022">
            <v>1</v>
          </cell>
          <cell r="H1022">
            <v>52</v>
          </cell>
          <cell r="I1022">
            <v>37</v>
          </cell>
          <cell r="J1022">
            <v>307</v>
          </cell>
        </row>
        <row r="1023">
          <cell r="F1023">
            <v>956</v>
          </cell>
          <cell r="G1023">
            <v>1</v>
          </cell>
          <cell r="H1023">
            <v>52</v>
          </cell>
          <cell r="I1023">
            <v>38</v>
          </cell>
          <cell r="J1023">
            <v>329</v>
          </cell>
        </row>
        <row r="1024">
          <cell r="F1024">
            <v>957</v>
          </cell>
          <cell r="G1024">
            <v>1</v>
          </cell>
          <cell r="H1024">
            <v>52</v>
          </cell>
          <cell r="I1024">
            <v>39</v>
          </cell>
          <cell r="J1024">
            <v>265</v>
          </cell>
        </row>
        <row r="1025">
          <cell r="F1025">
            <v>958</v>
          </cell>
          <cell r="G1025">
            <v>1</v>
          </cell>
          <cell r="H1025">
            <v>52</v>
          </cell>
          <cell r="I1025">
            <v>40</v>
          </cell>
          <cell r="J1025">
            <v>270</v>
          </cell>
        </row>
        <row r="1026">
          <cell r="F1026">
            <v>959</v>
          </cell>
          <cell r="G1026">
            <v>1</v>
          </cell>
          <cell r="H1026">
            <v>52</v>
          </cell>
          <cell r="I1026">
            <v>41</v>
          </cell>
          <cell r="J1026">
            <v>372</v>
          </cell>
        </row>
        <row r="1027">
          <cell r="F1027">
            <v>960</v>
          </cell>
          <cell r="G1027">
            <v>1</v>
          </cell>
          <cell r="H1027">
            <v>52</v>
          </cell>
          <cell r="I1027">
            <v>42</v>
          </cell>
          <cell r="J1027">
            <v>242</v>
          </cell>
        </row>
        <row r="1028">
          <cell r="F1028">
            <v>961</v>
          </cell>
          <cell r="G1028">
            <v>1</v>
          </cell>
          <cell r="H1028">
            <v>52</v>
          </cell>
          <cell r="I1028">
            <v>43</v>
          </cell>
          <cell r="J1028">
            <v>252</v>
          </cell>
        </row>
        <row r="1029">
          <cell r="F1029">
            <v>962</v>
          </cell>
          <cell r="G1029">
            <v>1</v>
          </cell>
          <cell r="H1029">
            <v>52</v>
          </cell>
          <cell r="I1029">
            <v>45</v>
          </cell>
          <cell r="J1029">
            <v>252</v>
          </cell>
        </row>
        <row r="1030">
          <cell r="F1030">
            <v>963</v>
          </cell>
          <cell r="G1030">
            <v>1</v>
          </cell>
          <cell r="H1030">
            <v>52</v>
          </cell>
          <cell r="I1030">
            <v>46</v>
          </cell>
          <cell r="J1030">
            <v>252</v>
          </cell>
        </row>
        <row r="1031">
          <cell r="F1031">
            <v>964</v>
          </cell>
          <cell r="G1031">
            <v>1</v>
          </cell>
          <cell r="H1031">
            <v>52</v>
          </cell>
          <cell r="I1031">
            <v>47</v>
          </cell>
          <cell r="J1031">
            <v>257</v>
          </cell>
        </row>
        <row r="1032">
          <cell r="F1032">
            <v>965</v>
          </cell>
          <cell r="G1032">
            <v>1</v>
          </cell>
          <cell r="H1032">
            <v>52</v>
          </cell>
          <cell r="I1032">
            <v>48</v>
          </cell>
          <cell r="J1032">
            <v>278</v>
          </cell>
        </row>
        <row r="1033">
          <cell r="F1033">
            <v>966</v>
          </cell>
          <cell r="G1033">
            <v>1</v>
          </cell>
          <cell r="H1033">
            <v>52</v>
          </cell>
          <cell r="I1033">
            <v>49</v>
          </cell>
          <cell r="J1033">
            <v>286</v>
          </cell>
        </row>
        <row r="1034">
          <cell r="F1034">
            <v>967</v>
          </cell>
          <cell r="G1034">
            <v>1</v>
          </cell>
          <cell r="H1034">
            <v>52</v>
          </cell>
          <cell r="I1034">
            <v>50</v>
          </cell>
          <cell r="J1034">
            <v>261</v>
          </cell>
        </row>
        <row r="1035">
          <cell r="F1035">
            <v>968</v>
          </cell>
          <cell r="G1035">
            <v>1</v>
          </cell>
          <cell r="H1035">
            <v>52</v>
          </cell>
          <cell r="I1035">
            <v>51</v>
          </cell>
          <cell r="J1035">
            <v>281</v>
          </cell>
        </row>
        <row r="1036">
          <cell r="F1036">
            <v>969</v>
          </cell>
          <cell r="G1036">
            <v>1</v>
          </cell>
          <cell r="H1036">
            <v>52</v>
          </cell>
          <cell r="I1036">
            <v>52</v>
          </cell>
          <cell r="J1036">
            <v>286</v>
          </cell>
        </row>
        <row r="1037">
          <cell r="F1037">
            <v>970</v>
          </cell>
          <cell r="G1037">
            <v>1</v>
          </cell>
          <cell r="H1037">
            <v>52</v>
          </cell>
          <cell r="I1037">
            <v>53</v>
          </cell>
          <cell r="J1037">
            <v>256</v>
          </cell>
        </row>
        <row r="1038">
          <cell r="F1038">
            <v>971</v>
          </cell>
          <cell r="G1038">
            <v>1</v>
          </cell>
          <cell r="H1038">
            <v>52</v>
          </cell>
          <cell r="I1038">
            <v>55</v>
          </cell>
          <cell r="J1038">
            <v>257</v>
          </cell>
        </row>
        <row r="1039">
          <cell r="F1039">
            <v>972</v>
          </cell>
          <cell r="G1039">
            <v>1</v>
          </cell>
          <cell r="H1039">
            <v>52</v>
          </cell>
          <cell r="I1039">
            <v>56</v>
          </cell>
          <cell r="J1039">
            <v>252</v>
          </cell>
        </row>
        <row r="1040">
          <cell r="F1040">
            <v>973</v>
          </cell>
          <cell r="G1040">
            <v>1</v>
          </cell>
          <cell r="H1040">
            <v>52</v>
          </cell>
          <cell r="I1040">
            <v>57</v>
          </cell>
          <cell r="J1040">
            <v>262</v>
          </cell>
        </row>
        <row r="1041">
          <cell r="F1041">
            <v>974</v>
          </cell>
          <cell r="G1041">
            <v>1</v>
          </cell>
          <cell r="H1041">
            <v>52</v>
          </cell>
          <cell r="I1041">
            <v>58</v>
          </cell>
          <cell r="J1041">
            <v>252</v>
          </cell>
        </row>
        <row r="1042">
          <cell r="F1042">
            <v>975</v>
          </cell>
          <cell r="G1042">
            <v>1</v>
          </cell>
          <cell r="H1042">
            <v>52</v>
          </cell>
          <cell r="I1042">
            <v>59</v>
          </cell>
          <cell r="J1042">
            <v>262</v>
          </cell>
        </row>
        <row r="1043">
          <cell r="F1043">
            <v>976</v>
          </cell>
          <cell r="G1043">
            <v>1</v>
          </cell>
          <cell r="H1043">
            <v>52</v>
          </cell>
          <cell r="I1043">
            <v>60</v>
          </cell>
          <cell r="J1043">
            <v>252</v>
          </cell>
        </row>
        <row r="1044">
          <cell r="F1044">
            <v>977</v>
          </cell>
          <cell r="G1044">
            <v>1</v>
          </cell>
          <cell r="H1044">
            <v>52</v>
          </cell>
          <cell r="I1044">
            <v>61</v>
          </cell>
          <cell r="J1044">
            <v>252</v>
          </cell>
        </row>
        <row r="1045">
          <cell r="F1045">
            <v>978</v>
          </cell>
          <cell r="G1045">
            <v>1</v>
          </cell>
          <cell r="H1045">
            <v>52</v>
          </cell>
          <cell r="I1045">
            <v>62</v>
          </cell>
          <cell r="J1045">
            <v>252</v>
          </cell>
        </row>
        <row r="1046">
          <cell r="F1046">
            <v>979</v>
          </cell>
          <cell r="G1046">
            <v>1</v>
          </cell>
          <cell r="H1046">
            <v>52</v>
          </cell>
          <cell r="I1046">
            <v>63</v>
          </cell>
          <cell r="J1046">
            <v>252</v>
          </cell>
        </row>
        <row r="1047">
          <cell r="F1047">
            <v>980</v>
          </cell>
          <cell r="G1047">
            <v>1</v>
          </cell>
          <cell r="H1047">
            <v>52</v>
          </cell>
          <cell r="I1047">
            <v>65</v>
          </cell>
          <cell r="J1047">
            <v>307</v>
          </cell>
        </row>
        <row r="1048">
          <cell r="F1048">
            <v>981</v>
          </cell>
          <cell r="G1048">
            <v>1</v>
          </cell>
          <cell r="H1048">
            <v>53</v>
          </cell>
          <cell r="I1048">
            <v>1</v>
          </cell>
          <cell r="J1048">
            <v>253</v>
          </cell>
        </row>
        <row r="1049">
          <cell r="F1049">
            <v>982</v>
          </cell>
          <cell r="G1049">
            <v>1</v>
          </cell>
          <cell r="H1049">
            <v>53</v>
          </cell>
          <cell r="I1049">
            <v>2</v>
          </cell>
          <cell r="J1049">
            <v>237</v>
          </cell>
        </row>
        <row r="1050">
          <cell r="F1050">
            <v>983</v>
          </cell>
          <cell r="G1050">
            <v>1</v>
          </cell>
          <cell r="H1050">
            <v>53</v>
          </cell>
          <cell r="I1050">
            <v>3</v>
          </cell>
          <cell r="J1050">
            <v>261</v>
          </cell>
        </row>
        <row r="1051">
          <cell r="F1051">
            <v>0</v>
          </cell>
          <cell r="G1051">
            <v>0</v>
          </cell>
          <cell r="H1051">
            <v>0</v>
          </cell>
          <cell r="I1051">
            <v>0</v>
          </cell>
          <cell r="J1051">
            <v>0</v>
          </cell>
        </row>
        <row r="1052">
          <cell r="F1052">
            <v>984</v>
          </cell>
          <cell r="G1052">
            <v>1</v>
          </cell>
          <cell r="H1052">
            <v>53</v>
          </cell>
          <cell r="I1052">
            <v>5</v>
          </cell>
          <cell r="J1052">
            <v>269</v>
          </cell>
        </row>
        <row r="1053">
          <cell r="F1053">
            <v>985</v>
          </cell>
          <cell r="G1053">
            <v>1</v>
          </cell>
          <cell r="H1053">
            <v>53</v>
          </cell>
          <cell r="I1053">
            <v>6</v>
          </cell>
          <cell r="J1053">
            <v>217</v>
          </cell>
        </row>
        <row r="1054">
          <cell r="F1054">
            <v>986</v>
          </cell>
          <cell r="G1054">
            <v>1</v>
          </cell>
          <cell r="H1054">
            <v>53</v>
          </cell>
          <cell r="I1054">
            <v>7</v>
          </cell>
          <cell r="J1054">
            <v>244</v>
          </cell>
        </row>
        <row r="1055">
          <cell r="F1055">
            <v>987</v>
          </cell>
          <cell r="G1055">
            <v>1</v>
          </cell>
          <cell r="H1055">
            <v>53</v>
          </cell>
          <cell r="I1055">
            <v>8</v>
          </cell>
          <cell r="J1055">
            <v>253</v>
          </cell>
        </row>
        <row r="1056">
          <cell r="F1056">
            <v>988</v>
          </cell>
          <cell r="G1056">
            <v>1</v>
          </cell>
          <cell r="H1056">
            <v>53</v>
          </cell>
          <cell r="I1056">
            <v>9</v>
          </cell>
          <cell r="J1056">
            <v>245</v>
          </cell>
        </row>
        <row r="1057">
          <cell r="F1057">
            <v>989</v>
          </cell>
          <cell r="G1057">
            <v>1</v>
          </cell>
          <cell r="H1057">
            <v>53</v>
          </cell>
          <cell r="I1057">
            <v>10</v>
          </cell>
          <cell r="J1057">
            <v>443</v>
          </cell>
        </row>
        <row r="1058">
          <cell r="F1058">
            <v>990</v>
          </cell>
          <cell r="G1058">
            <v>1</v>
          </cell>
          <cell r="H1058">
            <v>53</v>
          </cell>
          <cell r="I1058">
            <v>11</v>
          </cell>
          <cell r="J1058">
            <v>271</v>
          </cell>
        </row>
        <row r="1059">
          <cell r="F1059">
            <v>991</v>
          </cell>
          <cell r="G1059">
            <v>1</v>
          </cell>
          <cell r="H1059">
            <v>53</v>
          </cell>
          <cell r="I1059">
            <v>12</v>
          </cell>
          <cell r="J1059">
            <v>267</v>
          </cell>
        </row>
        <row r="1060">
          <cell r="F1060">
            <v>0</v>
          </cell>
          <cell r="G1060">
            <v>0</v>
          </cell>
          <cell r="H1060">
            <v>0</v>
          </cell>
          <cell r="I1060">
            <v>0</v>
          </cell>
          <cell r="J1060">
            <v>0</v>
          </cell>
        </row>
        <row r="1061">
          <cell r="F1061">
            <v>0</v>
          </cell>
          <cell r="G1061">
            <v>0</v>
          </cell>
          <cell r="H1061">
            <v>0</v>
          </cell>
          <cell r="I1061">
            <v>0</v>
          </cell>
          <cell r="J1061">
            <v>0</v>
          </cell>
        </row>
        <row r="1062">
          <cell r="F1062">
            <v>992</v>
          </cell>
          <cell r="G1062">
            <v>1</v>
          </cell>
          <cell r="H1062">
            <v>53</v>
          </cell>
          <cell r="I1062">
            <v>15</v>
          </cell>
          <cell r="J1062">
            <v>255</v>
          </cell>
        </row>
        <row r="1063">
          <cell r="F1063">
            <v>993</v>
          </cell>
          <cell r="G1063">
            <v>1</v>
          </cell>
          <cell r="H1063">
            <v>53</v>
          </cell>
          <cell r="I1063">
            <v>16</v>
          </cell>
          <cell r="J1063">
            <v>253</v>
          </cell>
        </row>
        <row r="1064">
          <cell r="F1064">
            <v>994</v>
          </cell>
          <cell r="G1064">
            <v>1</v>
          </cell>
          <cell r="H1064">
            <v>53</v>
          </cell>
          <cell r="I1064">
            <v>17</v>
          </cell>
          <cell r="J1064">
            <v>259</v>
          </cell>
        </row>
        <row r="1065">
          <cell r="F1065">
            <v>995</v>
          </cell>
          <cell r="G1065">
            <v>1</v>
          </cell>
          <cell r="H1065">
            <v>53</v>
          </cell>
          <cell r="I1065">
            <v>18</v>
          </cell>
          <cell r="J1065">
            <v>272</v>
          </cell>
        </row>
        <row r="1066">
          <cell r="F1066">
            <v>996</v>
          </cell>
          <cell r="G1066">
            <v>1</v>
          </cell>
          <cell r="H1066">
            <v>53</v>
          </cell>
          <cell r="I1066">
            <v>19</v>
          </cell>
          <cell r="J1066">
            <v>305</v>
          </cell>
        </row>
        <row r="1067">
          <cell r="F1067">
            <v>997</v>
          </cell>
          <cell r="G1067">
            <v>1</v>
          </cell>
          <cell r="H1067">
            <v>53</v>
          </cell>
          <cell r="I1067">
            <v>20</v>
          </cell>
          <cell r="J1067">
            <v>289</v>
          </cell>
        </row>
        <row r="1068">
          <cell r="F1068">
            <v>998</v>
          </cell>
          <cell r="G1068">
            <v>1</v>
          </cell>
          <cell r="H1068">
            <v>53</v>
          </cell>
          <cell r="I1068">
            <v>21</v>
          </cell>
          <cell r="J1068">
            <v>288</v>
          </cell>
        </row>
        <row r="1069">
          <cell r="F1069">
            <v>999</v>
          </cell>
          <cell r="G1069">
            <v>1</v>
          </cell>
          <cell r="H1069">
            <v>53</v>
          </cell>
          <cell r="I1069">
            <v>22</v>
          </cell>
          <cell r="J1069">
            <v>292</v>
          </cell>
        </row>
        <row r="1070">
          <cell r="F1070">
            <v>1000</v>
          </cell>
          <cell r="G1070">
            <v>1</v>
          </cell>
          <cell r="H1070">
            <v>53</v>
          </cell>
          <cell r="I1070">
            <v>23</v>
          </cell>
          <cell r="J1070">
            <v>302</v>
          </cell>
        </row>
        <row r="1071">
          <cell r="F1071">
            <v>1001</v>
          </cell>
          <cell r="G1071">
            <v>1</v>
          </cell>
          <cell r="H1071">
            <v>53</v>
          </cell>
          <cell r="I1071">
            <v>25</v>
          </cell>
          <cell r="J1071">
            <v>285</v>
          </cell>
        </row>
        <row r="1072">
          <cell r="F1072">
            <v>1002</v>
          </cell>
          <cell r="G1072">
            <v>1</v>
          </cell>
          <cell r="H1072">
            <v>53</v>
          </cell>
          <cell r="I1072">
            <v>26</v>
          </cell>
          <cell r="J1072">
            <v>247</v>
          </cell>
        </row>
        <row r="1073">
          <cell r="F1073">
            <v>1003</v>
          </cell>
          <cell r="G1073">
            <v>1</v>
          </cell>
          <cell r="H1073">
            <v>53</v>
          </cell>
          <cell r="I1073">
            <v>27</v>
          </cell>
          <cell r="J1073">
            <v>258</v>
          </cell>
        </row>
        <row r="1074">
          <cell r="F1074">
            <v>1004</v>
          </cell>
          <cell r="G1074">
            <v>1</v>
          </cell>
          <cell r="H1074">
            <v>53</v>
          </cell>
          <cell r="I1074">
            <v>28</v>
          </cell>
          <cell r="J1074">
            <v>295</v>
          </cell>
        </row>
        <row r="1075">
          <cell r="F1075">
            <v>0</v>
          </cell>
          <cell r="G1075">
            <v>0</v>
          </cell>
          <cell r="H1075">
            <v>0</v>
          </cell>
          <cell r="I1075">
            <v>0</v>
          </cell>
          <cell r="J1075">
            <v>0</v>
          </cell>
        </row>
        <row r="1076">
          <cell r="F1076">
            <v>1005</v>
          </cell>
          <cell r="G1076">
            <v>1</v>
          </cell>
          <cell r="H1076">
            <v>55</v>
          </cell>
          <cell r="I1076">
            <v>1</v>
          </cell>
          <cell r="J1076">
            <v>263</v>
          </cell>
        </row>
        <row r="1077">
          <cell r="F1077">
            <v>1006</v>
          </cell>
          <cell r="G1077">
            <v>1</v>
          </cell>
          <cell r="H1077">
            <v>55</v>
          </cell>
          <cell r="I1077">
            <v>2</v>
          </cell>
          <cell r="J1077">
            <v>281</v>
          </cell>
        </row>
        <row r="1078">
          <cell r="F1078">
            <v>1007</v>
          </cell>
          <cell r="G1078">
            <v>1</v>
          </cell>
          <cell r="H1078">
            <v>55</v>
          </cell>
          <cell r="I1078">
            <v>3</v>
          </cell>
          <cell r="J1078">
            <v>246</v>
          </cell>
        </row>
        <row r="1079">
          <cell r="F1079">
            <v>1008</v>
          </cell>
          <cell r="G1079">
            <v>1</v>
          </cell>
          <cell r="H1079">
            <v>55</v>
          </cell>
          <cell r="I1079">
            <v>5</v>
          </cell>
          <cell r="J1079">
            <v>247</v>
          </cell>
        </row>
        <row r="1080">
          <cell r="F1080">
            <v>1009</v>
          </cell>
          <cell r="G1080">
            <v>1</v>
          </cell>
          <cell r="H1080">
            <v>55</v>
          </cell>
          <cell r="I1080">
            <v>6</v>
          </cell>
          <cell r="J1080">
            <v>248</v>
          </cell>
        </row>
        <row r="1081">
          <cell r="F1081">
            <v>1010</v>
          </cell>
          <cell r="G1081">
            <v>1</v>
          </cell>
          <cell r="H1081">
            <v>55</v>
          </cell>
          <cell r="I1081">
            <v>7</v>
          </cell>
          <cell r="J1081">
            <v>259</v>
          </cell>
        </row>
        <row r="1082">
          <cell r="F1082">
            <v>1011</v>
          </cell>
          <cell r="G1082">
            <v>1</v>
          </cell>
          <cell r="H1082">
            <v>55</v>
          </cell>
          <cell r="I1082">
            <v>8</v>
          </cell>
          <cell r="J1082">
            <v>253</v>
          </cell>
        </row>
        <row r="1083">
          <cell r="F1083">
            <v>1012</v>
          </cell>
          <cell r="G1083">
            <v>1</v>
          </cell>
          <cell r="H1083">
            <v>55</v>
          </cell>
          <cell r="I1083">
            <v>9</v>
          </cell>
          <cell r="J1083">
            <v>267</v>
          </cell>
        </row>
        <row r="1084">
          <cell r="F1084">
            <v>1013</v>
          </cell>
          <cell r="G1084">
            <v>1</v>
          </cell>
          <cell r="H1084">
            <v>55</v>
          </cell>
          <cell r="I1084">
            <v>10</v>
          </cell>
          <cell r="J1084">
            <v>253</v>
          </cell>
        </row>
        <row r="1085">
          <cell r="F1085">
            <v>1014</v>
          </cell>
          <cell r="G1085">
            <v>1</v>
          </cell>
          <cell r="H1085">
            <v>55</v>
          </cell>
          <cell r="I1085">
            <v>11</v>
          </cell>
          <cell r="J1085">
            <v>277</v>
          </cell>
        </row>
        <row r="1086">
          <cell r="F1086">
            <v>1015</v>
          </cell>
          <cell r="G1086">
            <v>1</v>
          </cell>
          <cell r="H1086">
            <v>55</v>
          </cell>
          <cell r="I1086">
            <v>12</v>
          </cell>
          <cell r="J1086">
            <v>259</v>
          </cell>
        </row>
        <row r="1087">
          <cell r="F1087">
            <v>1016</v>
          </cell>
          <cell r="G1087">
            <v>1</v>
          </cell>
          <cell r="H1087">
            <v>55</v>
          </cell>
          <cell r="I1087">
            <v>15</v>
          </cell>
          <cell r="J1087">
            <v>291</v>
          </cell>
        </row>
        <row r="1088">
          <cell r="F1088">
            <v>1017</v>
          </cell>
          <cell r="G1088">
            <v>1</v>
          </cell>
          <cell r="H1088">
            <v>55</v>
          </cell>
          <cell r="I1088">
            <v>16</v>
          </cell>
          <cell r="J1088">
            <v>261</v>
          </cell>
        </row>
        <row r="1089">
          <cell r="F1089">
            <v>1018</v>
          </cell>
          <cell r="G1089">
            <v>1</v>
          </cell>
          <cell r="H1089">
            <v>55</v>
          </cell>
          <cell r="I1089">
            <v>17</v>
          </cell>
          <cell r="J1089">
            <v>290</v>
          </cell>
        </row>
        <row r="1090">
          <cell r="F1090">
            <v>1019</v>
          </cell>
          <cell r="G1090">
            <v>1</v>
          </cell>
          <cell r="H1090">
            <v>55</v>
          </cell>
          <cell r="I1090">
            <v>18</v>
          </cell>
          <cell r="J1090">
            <v>263</v>
          </cell>
        </row>
        <row r="1091">
          <cell r="F1091">
            <v>1020</v>
          </cell>
          <cell r="G1091">
            <v>1</v>
          </cell>
          <cell r="H1091">
            <v>55</v>
          </cell>
          <cell r="I1091">
            <v>19</v>
          </cell>
          <cell r="J1091">
            <v>302</v>
          </cell>
        </row>
        <row r="1092">
          <cell r="F1092">
            <v>1021</v>
          </cell>
          <cell r="G1092">
            <v>1</v>
          </cell>
          <cell r="H1092">
            <v>55</v>
          </cell>
          <cell r="I1092">
            <v>20</v>
          </cell>
          <cell r="J1092">
            <v>261</v>
          </cell>
        </row>
        <row r="1093">
          <cell r="F1093">
            <v>1022</v>
          </cell>
          <cell r="G1093">
            <v>1</v>
          </cell>
          <cell r="H1093">
            <v>55</v>
          </cell>
          <cell r="I1093">
            <v>21</v>
          </cell>
          <cell r="J1093">
            <v>263</v>
          </cell>
        </row>
        <row r="1094">
          <cell r="F1094">
            <v>1023</v>
          </cell>
          <cell r="G1094">
            <v>1</v>
          </cell>
          <cell r="H1094">
            <v>55</v>
          </cell>
          <cell r="I1094">
            <v>22</v>
          </cell>
          <cell r="J1094">
            <v>269</v>
          </cell>
        </row>
        <row r="1095">
          <cell r="F1095">
            <v>1024</v>
          </cell>
          <cell r="G1095">
            <v>1</v>
          </cell>
          <cell r="H1095">
            <v>55</v>
          </cell>
          <cell r="I1095">
            <v>23</v>
          </cell>
          <cell r="J1095">
            <v>349</v>
          </cell>
        </row>
        <row r="1096">
          <cell r="F1096">
            <v>1025</v>
          </cell>
          <cell r="G1096">
            <v>1</v>
          </cell>
          <cell r="H1096">
            <v>55</v>
          </cell>
          <cell r="I1096">
            <v>25</v>
          </cell>
          <cell r="J1096">
            <v>339</v>
          </cell>
        </row>
        <row r="1097">
          <cell r="F1097">
            <v>1026</v>
          </cell>
          <cell r="G1097">
            <v>1</v>
          </cell>
          <cell r="H1097">
            <v>55</v>
          </cell>
          <cell r="I1097">
            <v>26</v>
          </cell>
          <cell r="J1097">
            <v>265</v>
          </cell>
        </row>
        <row r="1098">
          <cell r="F1098">
            <v>1027</v>
          </cell>
          <cell r="G1098">
            <v>1</v>
          </cell>
          <cell r="H1098">
            <v>55</v>
          </cell>
          <cell r="I1098">
            <v>27</v>
          </cell>
          <cell r="J1098">
            <v>335</v>
          </cell>
        </row>
        <row r="1099">
          <cell r="F1099">
            <v>1028</v>
          </cell>
          <cell r="G1099">
            <v>1</v>
          </cell>
          <cell r="H1099">
            <v>55</v>
          </cell>
          <cell r="I1099">
            <v>28</v>
          </cell>
          <cell r="J1099">
            <v>333</v>
          </cell>
        </row>
        <row r="1100">
          <cell r="F1100">
            <v>1029</v>
          </cell>
          <cell r="G1100">
            <v>1</v>
          </cell>
          <cell r="H1100">
            <v>55</v>
          </cell>
          <cell r="I1100">
            <v>29</v>
          </cell>
          <cell r="J1100">
            <v>290</v>
          </cell>
        </row>
        <row r="1101">
          <cell r="F1101">
            <v>1030</v>
          </cell>
          <cell r="G1101">
            <v>1</v>
          </cell>
          <cell r="H1101">
            <v>55</v>
          </cell>
          <cell r="I1101">
            <v>30</v>
          </cell>
          <cell r="J1101">
            <v>257</v>
          </cell>
        </row>
        <row r="1102">
          <cell r="F1102">
            <v>1031</v>
          </cell>
          <cell r="G1102">
            <v>1</v>
          </cell>
          <cell r="H1102">
            <v>55</v>
          </cell>
          <cell r="I1102">
            <v>31</v>
          </cell>
          <cell r="J1102">
            <v>279</v>
          </cell>
        </row>
        <row r="1103">
          <cell r="F1103">
            <v>1032</v>
          </cell>
          <cell r="G1103">
            <v>1</v>
          </cell>
          <cell r="H1103">
            <v>55</v>
          </cell>
          <cell r="I1103">
            <v>32</v>
          </cell>
          <cell r="J1103">
            <v>268</v>
          </cell>
        </row>
        <row r="1104">
          <cell r="F1104">
            <v>1033</v>
          </cell>
          <cell r="G1104">
            <v>1</v>
          </cell>
          <cell r="H1104">
            <v>55</v>
          </cell>
          <cell r="I1104">
            <v>33</v>
          </cell>
          <cell r="J1104">
            <v>387</v>
          </cell>
        </row>
        <row r="1105">
          <cell r="F1105">
            <v>1034</v>
          </cell>
          <cell r="G1105">
            <v>1</v>
          </cell>
          <cell r="H1105">
            <v>55</v>
          </cell>
          <cell r="I1105">
            <v>35</v>
          </cell>
          <cell r="J1105">
            <v>261</v>
          </cell>
        </row>
        <row r="1106">
          <cell r="F1106">
            <v>1035</v>
          </cell>
          <cell r="G1106">
            <v>1</v>
          </cell>
          <cell r="H1106">
            <v>55</v>
          </cell>
          <cell r="I1106">
            <v>36</v>
          </cell>
          <cell r="J1106">
            <v>293</v>
          </cell>
        </row>
        <row r="1107">
          <cell r="F1107">
            <v>1036</v>
          </cell>
          <cell r="G1107">
            <v>1</v>
          </cell>
          <cell r="H1107">
            <v>56</v>
          </cell>
          <cell r="I1107">
            <v>1</v>
          </cell>
          <cell r="J1107">
            <v>299</v>
          </cell>
        </row>
        <row r="1108">
          <cell r="F1108">
            <v>1037</v>
          </cell>
          <cell r="G1108">
            <v>1</v>
          </cell>
          <cell r="H1108">
            <v>56</v>
          </cell>
          <cell r="I1108">
            <v>2</v>
          </cell>
          <cell r="J1108">
            <v>237</v>
          </cell>
        </row>
        <row r="1109">
          <cell r="F1109">
            <v>1038</v>
          </cell>
          <cell r="G1109">
            <v>1</v>
          </cell>
          <cell r="H1109">
            <v>56</v>
          </cell>
          <cell r="I1109">
            <v>3</v>
          </cell>
          <cell r="J1109">
            <v>258</v>
          </cell>
        </row>
        <row r="1110">
          <cell r="F1110">
            <v>0</v>
          </cell>
          <cell r="G1110">
            <v>0</v>
          </cell>
          <cell r="H1110">
            <v>0</v>
          </cell>
          <cell r="I1110">
            <v>0</v>
          </cell>
          <cell r="J1110">
            <v>0</v>
          </cell>
        </row>
        <row r="1111">
          <cell r="F1111">
            <v>1039</v>
          </cell>
          <cell r="G1111">
            <v>1</v>
          </cell>
          <cell r="H1111">
            <v>56</v>
          </cell>
          <cell r="I1111">
            <v>5</v>
          </cell>
          <cell r="J1111">
            <v>263</v>
          </cell>
        </row>
        <row r="1112">
          <cell r="F1112">
            <v>1040</v>
          </cell>
          <cell r="G1112">
            <v>1</v>
          </cell>
          <cell r="H1112">
            <v>56</v>
          </cell>
          <cell r="I1112">
            <v>6</v>
          </cell>
          <cell r="J1112">
            <v>235</v>
          </cell>
        </row>
        <row r="1113">
          <cell r="F1113">
            <v>1041</v>
          </cell>
          <cell r="G1113">
            <v>1</v>
          </cell>
          <cell r="H1113">
            <v>56</v>
          </cell>
          <cell r="I1113">
            <v>7</v>
          </cell>
          <cell r="J1113">
            <v>270</v>
          </cell>
        </row>
        <row r="1114">
          <cell r="F1114">
            <v>1042</v>
          </cell>
          <cell r="G1114">
            <v>1</v>
          </cell>
          <cell r="H1114">
            <v>56</v>
          </cell>
          <cell r="I1114">
            <v>8</v>
          </cell>
          <cell r="J1114">
            <v>248</v>
          </cell>
        </row>
        <row r="1115">
          <cell r="F1115">
            <v>1043</v>
          </cell>
          <cell r="G1115">
            <v>1</v>
          </cell>
          <cell r="H1115">
            <v>56</v>
          </cell>
          <cell r="I1115">
            <v>9</v>
          </cell>
          <cell r="J1115">
            <v>267</v>
          </cell>
        </row>
        <row r="1116">
          <cell r="F1116">
            <v>1044</v>
          </cell>
          <cell r="G1116">
            <v>1</v>
          </cell>
          <cell r="H1116">
            <v>56</v>
          </cell>
          <cell r="I1116">
            <v>10</v>
          </cell>
          <cell r="J1116">
            <v>271</v>
          </cell>
        </row>
        <row r="1117">
          <cell r="F1117">
            <v>1045</v>
          </cell>
          <cell r="G1117">
            <v>1</v>
          </cell>
          <cell r="H1117">
            <v>56</v>
          </cell>
          <cell r="I1117">
            <v>11</v>
          </cell>
          <cell r="J1117">
            <v>268</v>
          </cell>
        </row>
        <row r="1118">
          <cell r="F1118">
            <v>1046</v>
          </cell>
          <cell r="G1118">
            <v>1</v>
          </cell>
          <cell r="H1118">
            <v>56</v>
          </cell>
          <cell r="I1118">
            <v>12</v>
          </cell>
          <cell r="J1118">
            <v>274</v>
          </cell>
        </row>
        <row r="1119">
          <cell r="F1119">
            <v>0</v>
          </cell>
          <cell r="G1119">
            <v>0</v>
          </cell>
          <cell r="H1119">
            <v>0</v>
          </cell>
          <cell r="I1119">
            <v>0</v>
          </cell>
          <cell r="J1119">
            <v>0</v>
          </cell>
        </row>
        <row r="1120">
          <cell r="F1120">
            <v>1047</v>
          </cell>
          <cell r="G1120">
            <v>1</v>
          </cell>
          <cell r="H1120">
            <v>56</v>
          </cell>
          <cell r="I1120">
            <v>15</v>
          </cell>
          <cell r="J1120">
            <v>288</v>
          </cell>
        </row>
        <row r="1121">
          <cell r="F1121">
            <v>1048</v>
          </cell>
          <cell r="G1121">
            <v>1</v>
          </cell>
          <cell r="H1121">
            <v>56</v>
          </cell>
          <cell r="I1121">
            <v>16</v>
          </cell>
          <cell r="J1121">
            <v>293</v>
          </cell>
        </row>
        <row r="1122">
          <cell r="F1122">
            <v>1049</v>
          </cell>
          <cell r="G1122">
            <v>1</v>
          </cell>
          <cell r="H1122">
            <v>56</v>
          </cell>
          <cell r="I1122">
            <v>17</v>
          </cell>
          <cell r="J1122">
            <v>274</v>
          </cell>
        </row>
        <row r="1123">
          <cell r="F1123">
            <v>1050</v>
          </cell>
          <cell r="G1123">
            <v>1</v>
          </cell>
          <cell r="H1123">
            <v>56</v>
          </cell>
          <cell r="I1123">
            <v>18</v>
          </cell>
          <cell r="J1123">
            <v>303</v>
          </cell>
        </row>
        <row r="1124">
          <cell r="F1124">
            <v>1051</v>
          </cell>
          <cell r="G1124">
            <v>1</v>
          </cell>
          <cell r="H1124">
            <v>56</v>
          </cell>
          <cell r="I1124">
            <v>19</v>
          </cell>
          <cell r="J1124">
            <v>234</v>
          </cell>
        </row>
        <row r="1125">
          <cell r="F1125">
            <v>1052</v>
          </cell>
          <cell r="G1125">
            <v>1</v>
          </cell>
          <cell r="H1125">
            <v>56</v>
          </cell>
          <cell r="I1125">
            <v>20</v>
          </cell>
          <cell r="J1125">
            <v>262</v>
          </cell>
        </row>
        <row r="1126">
          <cell r="F1126">
            <v>1053</v>
          </cell>
          <cell r="G1126">
            <v>1</v>
          </cell>
          <cell r="H1126">
            <v>57</v>
          </cell>
          <cell r="I1126">
            <v>1</v>
          </cell>
          <cell r="J1126">
            <v>303</v>
          </cell>
        </row>
        <row r="1127">
          <cell r="F1127">
            <v>1054</v>
          </cell>
          <cell r="G1127">
            <v>1</v>
          </cell>
          <cell r="H1127">
            <v>57</v>
          </cell>
          <cell r="I1127">
            <v>2</v>
          </cell>
          <cell r="J1127">
            <v>264</v>
          </cell>
        </row>
        <row r="1128">
          <cell r="F1128">
            <v>1055</v>
          </cell>
          <cell r="G1128">
            <v>1</v>
          </cell>
          <cell r="H1128">
            <v>57</v>
          </cell>
          <cell r="I1128">
            <v>3</v>
          </cell>
          <cell r="J1128">
            <v>251</v>
          </cell>
        </row>
        <row r="1129">
          <cell r="F1129">
            <v>0</v>
          </cell>
          <cell r="G1129">
            <v>0</v>
          </cell>
          <cell r="H1129">
            <v>0</v>
          </cell>
          <cell r="I1129">
            <v>0</v>
          </cell>
          <cell r="J1129">
            <v>0</v>
          </cell>
        </row>
        <row r="1130">
          <cell r="F1130">
            <v>1056</v>
          </cell>
          <cell r="G1130">
            <v>1</v>
          </cell>
          <cell r="H1130">
            <v>57</v>
          </cell>
          <cell r="I1130">
            <v>5</v>
          </cell>
          <cell r="J1130">
            <v>420</v>
          </cell>
        </row>
        <row r="1131">
          <cell r="F1131">
            <v>1057</v>
          </cell>
          <cell r="G1131">
            <v>1</v>
          </cell>
          <cell r="H1131">
            <v>57</v>
          </cell>
          <cell r="I1131">
            <v>6</v>
          </cell>
          <cell r="J1131">
            <v>258</v>
          </cell>
        </row>
        <row r="1132">
          <cell r="F1132">
            <v>1058</v>
          </cell>
          <cell r="G1132">
            <v>1</v>
          </cell>
          <cell r="H1132">
            <v>57</v>
          </cell>
          <cell r="I1132">
            <v>7</v>
          </cell>
          <cell r="J1132">
            <v>246</v>
          </cell>
        </row>
        <row r="1133">
          <cell r="F1133">
            <v>1059</v>
          </cell>
          <cell r="G1133">
            <v>1</v>
          </cell>
          <cell r="H1133">
            <v>57</v>
          </cell>
          <cell r="I1133">
            <v>8</v>
          </cell>
          <cell r="J1133">
            <v>260</v>
          </cell>
        </row>
        <row r="1134">
          <cell r="F1134">
            <v>1060</v>
          </cell>
          <cell r="G1134">
            <v>1</v>
          </cell>
          <cell r="H1134">
            <v>57</v>
          </cell>
          <cell r="I1134">
            <v>9</v>
          </cell>
          <cell r="J1134">
            <v>267</v>
          </cell>
        </row>
        <row r="1135">
          <cell r="F1135">
            <v>1061</v>
          </cell>
          <cell r="G1135">
            <v>1</v>
          </cell>
          <cell r="H1135">
            <v>57</v>
          </cell>
          <cell r="I1135">
            <v>10</v>
          </cell>
          <cell r="J1135">
            <v>371</v>
          </cell>
        </row>
        <row r="1136">
          <cell r="F1136">
            <v>1062</v>
          </cell>
          <cell r="G1136">
            <v>1</v>
          </cell>
          <cell r="H1136">
            <v>57</v>
          </cell>
          <cell r="I1136">
            <v>11</v>
          </cell>
          <cell r="J1136">
            <v>345</v>
          </cell>
        </row>
        <row r="1137">
          <cell r="F1137">
            <v>1063</v>
          </cell>
          <cell r="G1137">
            <v>1</v>
          </cell>
          <cell r="H1137">
            <v>57</v>
          </cell>
          <cell r="I1137">
            <v>12</v>
          </cell>
          <cell r="J1137">
            <v>375</v>
          </cell>
        </row>
        <row r="1138">
          <cell r="F1138">
            <v>0</v>
          </cell>
          <cell r="G1138">
            <v>0</v>
          </cell>
          <cell r="H1138">
            <v>0</v>
          </cell>
          <cell r="I1138">
            <v>0</v>
          </cell>
          <cell r="J1138">
            <v>0</v>
          </cell>
        </row>
        <row r="1139">
          <cell r="F1139">
            <v>0</v>
          </cell>
          <cell r="G1139">
            <v>0</v>
          </cell>
          <cell r="H1139">
            <v>0</v>
          </cell>
          <cell r="I1139">
            <v>0</v>
          </cell>
          <cell r="J1139">
            <v>0</v>
          </cell>
        </row>
        <row r="1140">
          <cell r="F1140">
            <v>1064</v>
          </cell>
          <cell r="G1140">
            <v>1</v>
          </cell>
          <cell r="H1140">
            <v>57</v>
          </cell>
          <cell r="I1140">
            <v>15</v>
          </cell>
          <cell r="J1140">
            <v>296</v>
          </cell>
        </row>
        <row r="1141">
          <cell r="F1141">
            <v>1065</v>
          </cell>
          <cell r="G1141">
            <v>1</v>
          </cell>
          <cell r="H1141">
            <v>57</v>
          </cell>
          <cell r="I1141">
            <v>17</v>
          </cell>
          <cell r="J1141">
            <v>482</v>
          </cell>
        </row>
        <row r="1142">
          <cell r="F1142">
            <v>1066</v>
          </cell>
          <cell r="G1142">
            <v>1</v>
          </cell>
          <cell r="H1142">
            <v>57</v>
          </cell>
          <cell r="I1142">
            <v>18</v>
          </cell>
          <cell r="J1142">
            <v>263</v>
          </cell>
        </row>
        <row r="1143">
          <cell r="F1143">
            <v>1067</v>
          </cell>
          <cell r="G1143">
            <v>1</v>
          </cell>
          <cell r="H1143">
            <v>57</v>
          </cell>
          <cell r="I1143">
            <v>19</v>
          </cell>
          <cell r="J1143">
            <v>252</v>
          </cell>
        </row>
        <row r="1144">
          <cell r="F1144">
            <v>1068</v>
          </cell>
          <cell r="G1144">
            <v>1</v>
          </cell>
          <cell r="H1144">
            <v>57</v>
          </cell>
          <cell r="I1144">
            <v>20</v>
          </cell>
          <cell r="J1144">
            <v>312</v>
          </cell>
        </row>
        <row r="1145">
          <cell r="F1145">
            <v>1069</v>
          </cell>
          <cell r="G1145">
            <v>1</v>
          </cell>
          <cell r="H1145">
            <v>57</v>
          </cell>
          <cell r="I1145">
            <v>21</v>
          </cell>
          <cell r="J1145">
            <v>335</v>
          </cell>
        </row>
        <row r="1146">
          <cell r="F1146">
            <v>1070</v>
          </cell>
          <cell r="G1146">
            <v>1</v>
          </cell>
          <cell r="H1146">
            <v>57</v>
          </cell>
          <cell r="I1146">
            <v>22</v>
          </cell>
          <cell r="J1146">
            <v>295</v>
          </cell>
        </row>
        <row r="1147">
          <cell r="F1147">
            <v>1071</v>
          </cell>
          <cell r="G1147">
            <v>1</v>
          </cell>
          <cell r="H1147">
            <v>57</v>
          </cell>
          <cell r="I1147">
            <v>23</v>
          </cell>
          <cell r="J1147">
            <v>270</v>
          </cell>
        </row>
        <row r="1148">
          <cell r="F1148">
            <v>0</v>
          </cell>
          <cell r="G1148">
            <v>0</v>
          </cell>
          <cell r="H1148">
            <v>0</v>
          </cell>
          <cell r="I1148">
            <v>0</v>
          </cell>
          <cell r="J1148">
            <v>0</v>
          </cell>
        </row>
        <row r="1149">
          <cell r="F1149">
            <v>1072</v>
          </cell>
          <cell r="G1149">
            <v>1</v>
          </cell>
          <cell r="H1149">
            <v>57</v>
          </cell>
          <cell r="I1149">
            <v>25</v>
          </cell>
          <cell r="J1149">
            <v>270</v>
          </cell>
        </row>
        <row r="1150">
          <cell r="F1150">
            <v>1073</v>
          </cell>
          <cell r="G1150">
            <v>1</v>
          </cell>
          <cell r="H1150">
            <v>57</v>
          </cell>
          <cell r="I1150">
            <v>26</v>
          </cell>
          <cell r="J1150">
            <v>269</v>
          </cell>
        </row>
        <row r="1151">
          <cell r="F1151">
            <v>1074</v>
          </cell>
          <cell r="G1151">
            <v>1</v>
          </cell>
          <cell r="H1151">
            <v>57</v>
          </cell>
          <cell r="I1151">
            <v>27</v>
          </cell>
          <cell r="J1151">
            <v>273</v>
          </cell>
        </row>
        <row r="1152">
          <cell r="F1152">
            <v>1075</v>
          </cell>
          <cell r="G1152">
            <v>1</v>
          </cell>
          <cell r="H1152">
            <v>57</v>
          </cell>
          <cell r="I1152">
            <v>28</v>
          </cell>
          <cell r="J1152">
            <v>300</v>
          </cell>
        </row>
        <row r="1153">
          <cell r="F1153">
            <v>1076</v>
          </cell>
          <cell r="G1153">
            <v>1</v>
          </cell>
          <cell r="H1153">
            <v>57</v>
          </cell>
          <cell r="I1153">
            <v>29</v>
          </cell>
          <cell r="J1153">
            <v>301</v>
          </cell>
        </row>
        <row r="1154">
          <cell r="F1154">
            <v>1077</v>
          </cell>
          <cell r="G1154">
            <v>1</v>
          </cell>
          <cell r="H1154">
            <v>57</v>
          </cell>
          <cell r="I1154">
            <v>30</v>
          </cell>
          <cell r="J1154">
            <v>243</v>
          </cell>
        </row>
        <row r="1155">
          <cell r="F1155">
            <v>1078</v>
          </cell>
          <cell r="G1155">
            <v>1</v>
          </cell>
          <cell r="H1155">
            <v>57</v>
          </cell>
          <cell r="I1155">
            <v>31</v>
          </cell>
          <cell r="J1155">
            <v>243</v>
          </cell>
        </row>
        <row r="1156">
          <cell r="F1156">
            <v>1079</v>
          </cell>
          <cell r="G1156">
            <v>1</v>
          </cell>
          <cell r="H1156">
            <v>57</v>
          </cell>
          <cell r="I1156">
            <v>32</v>
          </cell>
          <cell r="J1156">
            <v>243</v>
          </cell>
        </row>
        <row r="1157">
          <cell r="F1157">
            <v>1080</v>
          </cell>
          <cell r="G1157">
            <v>1</v>
          </cell>
          <cell r="H1157">
            <v>57</v>
          </cell>
          <cell r="I1157">
            <v>33</v>
          </cell>
          <cell r="J1157">
            <v>244</v>
          </cell>
        </row>
        <row r="1158">
          <cell r="F1158">
            <v>0</v>
          </cell>
          <cell r="G1158">
            <v>0</v>
          </cell>
          <cell r="H1158">
            <v>0</v>
          </cell>
          <cell r="I1158">
            <v>0</v>
          </cell>
          <cell r="J1158">
            <v>0</v>
          </cell>
        </row>
        <row r="1159">
          <cell r="F1159">
            <v>1081</v>
          </cell>
          <cell r="G1159">
            <v>1</v>
          </cell>
          <cell r="H1159">
            <v>57</v>
          </cell>
          <cell r="I1159">
            <v>35</v>
          </cell>
          <cell r="J1159">
            <v>256</v>
          </cell>
        </row>
        <row r="1160">
          <cell r="F1160">
            <v>1082</v>
          </cell>
          <cell r="G1160">
            <v>1</v>
          </cell>
          <cell r="H1160">
            <v>57</v>
          </cell>
          <cell r="I1160">
            <v>36</v>
          </cell>
          <cell r="J1160">
            <v>248</v>
          </cell>
        </row>
        <row r="1161">
          <cell r="F1161">
            <v>1083</v>
          </cell>
          <cell r="G1161">
            <v>1</v>
          </cell>
          <cell r="H1161">
            <v>57</v>
          </cell>
          <cell r="I1161">
            <v>37</v>
          </cell>
          <cell r="J1161">
            <v>249</v>
          </cell>
        </row>
        <row r="1162">
          <cell r="F1162">
            <v>1084</v>
          </cell>
          <cell r="G1162">
            <v>1</v>
          </cell>
          <cell r="H1162">
            <v>57</v>
          </cell>
          <cell r="I1162">
            <v>38</v>
          </cell>
          <cell r="J1162">
            <v>361</v>
          </cell>
        </row>
        <row r="1163">
          <cell r="F1163">
            <v>1085</v>
          </cell>
          <cell r="G1163">
            <v>1</v>
          </cell>
          <cell r="H1163">
            <v>57</v>
          </cell>
          <cell r="I1163">
            <v>39</v>
          </cell>
          <cell r="J1163">
            <v>489</v>
          </cell>
        </row>
        <row r="1164">
          <cell r="F1164">
            <v>1086</v>
          </cell>
          <cell r="G1164">
            <v>1</v>
          </cell>
          <cell r="H1164">
            <v>57</v>
          </cell>
          <cell r="I1164">
            <v>40</v>
          </cell>
          <cell r="J1164">
            <v>300</v>
          </cell>
        </row>
        <row r="1165">
          <cell r="F1165">
            <v>1087</v>
          </cell>
          <cell r="G1165">
            <v>1</v>
          </cell>
          <cell r="H1165">
            <v>57</v>
          </cell>
          <cell r="I1165">
            <v>41</v>
          </cell>
          <cell r="J1165">
            <v>300</v>
          </cell>
        </row>
        <row r="1166">
          <cell r="F1166">
            <v>1088</v>
          </cell>
          <cell r="G1166">
            <v>1</v>
          </cell>
          <cell r="H1166">
            <v>57</v>
          </cell>
          <cell r="I1166">
            <v>42</v>
          </cell>
          <cell r="J1166">
            <v>330</v>
          </cell>
        </row>
        <row r="1167">
          <cell r="F1167">
            <v>1089</v>
          </cell>
          <cell r="G1167">
            <v>1</v>
          </cell>
          <cell r="H1167">
            <v>57</v>
          </cell>
          <cell r="I1167">
            <v>43</v>
          </cell>
          <cell r="J1167">
            <v>318</v>
          </cell>
        </row>
        <row r="1168">
          <cell r="F1168">
            <v>1090</v>
          </cell>
          <cell r="G1168">
            <v>1</v>
          </cell>
          <cell r="H1168">
            <v>57</v>
          </cell>
          <cell r="I1168">
            <v>45</v>
          </cell>
          <cell r="J1168">
            <v>295</v>
          </cell>
        </row>
        <row r="1169">
          <cell r="F1169">
            <v>1091</v>
          </cell>
          <cell r="G1169">
            <v>1</v>
          </cell>
          <cell r="H1169">
            <v>57</v>
          </cell>
          <cell r="I1169">
            <v>46</v>
          </cell>
          <cell r="J1169">
            <v>415</v>
          </cell>
        </row>
        <row r="1170">
          <cell r="F1170">
            <v>1092</v>
          </cell>
          <cell r="G1170">
            <v>1</v>
          </cell>
          <cell r="H1170">
            <v>57</v>
          </cell>
          <cell r="I1170">
            <v>47</v>
          </cell>
          <cell r="J1170">
            <v>395</v>
          </cell>
        </row>
        <row r="1171">
          <cell r="F1171">
            <v>1093</v>
          </cell>
          <cell r="G1171">
            <v>1</v>
          </cell>
          <cell r="H1171">
            <v>57</v>
          </cell>
          <cell r="I1171">
            <v>48</v>
          </cell>
          <cell r="J1171">
            <v>368</v>
          </cell>
        </row>
        <row r="1172">
          <cell r="F1172">
            <v>1094</v>
          </cell>
          <cell r="G1172">
            <v>1</v>
          </cell>
          <cell r="H1172">
            <v>57</v>
          </cell>
          <cell r="I1172">
            <v>49</v>
          </cell>
          <cell r="J1172">
            <v>258</v>
          </cell>
        </row>
        <row r="1173">
          <cell r="F1173">
            <v>1095</v>
          </cell>
          <cell r="G1173">
            <v>1</v>
          </cell>
          <cell r="H1173">
            <v>57</v>
          </cell>
          <cell r="I1173">
            <v>50</v>
          </cell>
          <cell r="J1173">
            <v>260</v>
          </cell>
        </row>
        <row r="1174">
          <cell r="F1174">
            <v>1096</v>
          </cell>
          <cell r="G1174">
            <v>1</v>
          </cell>
          <cell r="H1174">
            <v>57</v>
          </cell>
          <cell r="I1174">
            <v>51</v>
          </cell>
          <cell r="J1174">
            <v>254</v>
          </cell>
        </row>
        <row r="1175">
          <cell r="F1175">
            <v>1097</v>
          </cell>
          <cell r="G1175">
            <v>1</v>
          </cell>
          <cell r="H1175">
            <v>57</v>
          </cell>
          <cell r="I1175">
            <v>52</v>
          </cell>
          <cell r="J1175">
            <v>252</v>
          </cell>
        </row>
        <row r="1176">
          <cell r="F1176">
            <v>1098</v>
          </cell>
          <cell r="G1176">
            <v>1</v>
          </cell>
          <cell r="H1176">
            <v>57</v>
          </cell>
          <cell r="I1176">
            <v>53</v>
          </cell>
          <cell r="J1176">
            <v>310</v>
          </cell>
        </row>
        <row r="1177">
          <cell r="F1177">
            <v>1099</v>
          </cell>
          <cell r="G1177">
            <v>1</v>
          </cell>
          <cell r="H1177">
            <v>57</v>
          </cell>
          <cell r="I1177">
            <v>55</v>
          </cell>
          <cell r="J1177">
            <v>319</v>
          </cell>
        </row>
        <row r="1178">
          <cell r="F1178">
            <v>1100</v>
          </cell>
          <cell r="G1178">
            <v>1</v>
          </cell>
          <cell r="H1178">
            <v>57</v>
          </cell>
          <cell r="I1178">
            <v>56</v>
          </cell>
          <cell r="J1178">
            <v>253</v>
          </cell>
        </row>
        <row r="1179">
          <cell r="F1179">
            <v>1101</v>
          </cell>
          <cell r="G1179">
            <v>1</v>
          </cell>
          <cell r="H1179">
            <v>57</v>
          </cell>
          <cell r="I1179">
            <v>57</v>
          </cell>
          <cell r="J1179">
            <v>254</v>
          </cell>
        </row>
        <row r="1180">
          <cell r="F1180">
            <v>1102</v>
          </cell>
          <cell r="G1180">
            <v>1</v>
          </cell>
          <cell r="H1180">
            <v>57</v>
          </cell>
          <cell r="I1180">
            <v>58</v>
          </cell>
          <cell r="J1180">
            <v>255</v>
          </cell>
        </row>
        <row r="1181">
          <cell r="F1181">
            <v>1103</v>
          </cell>
          <cell r="G1181">
            <v>1</v>
          </cell>
          <cell r="H1181">
            <v>57</v>
          </cell>
          <cell r="I1181">
            <v>59</v>
          </cell>
          <cell r="J1181">
            <v>254</v>
          </cell>
        </row>
        <row r="1182">
          <cell r="F1182">
            <v>1104</v>
          </cell>
          <cell r="G1182">
            <v>1</v>
          </cell>
          <cell r="H1182">
            <v>57</v>
          </cell>
          <cell r="I1182">
            <v>60</v>
          </cell>
          <cell r="J1182">
            <v>254</v>
          </cell>
        </row>
        <row r="1183">
          <cell r="F1183">
            <v>1105</v>
          </cell>
          <cell r="G1183">
            <v>1</v>
          </cell>
          <cell r="H1183">
            <v>57</v>
          </cell>
          <cell r="I1183">
            <v>61</v>
          </cell>
          <cell r="J1183">
            <v>255</v>
          </cell>
        </row>
        <row r="1184">
          <cell r="F1184">
            <v>1106</v>
          </cell>
          <cell r="G1184">
            <v>1</v>
          </cell>
          <cell r="H1184">
            <v>57</v>
          </cell>
          <cell r="I1184">
            <v>62</v>
          </cell>
          <cell r="J1184">
            <v>256</v>
          </cell>
        </row>
        <row r="1185">
          <cell r="F1185">
            <v>1107</v>
          </cell>
          <cell r="G1185">
            <v>1</v>
          </cell>
          <cell r="H1185">
            <v>57</v>
          </cell>
          <cell r="I1185">
            <v>63</v>
          </cell>
          <cell r="J1185">
            <v>252</v>
          </cell>
        </row>
        <row r="1186">
          <cell r="F1186">
            <v>1108</v>
          </cell>
          <cell r="G1186">
            <v>1</v>
          </cell>
          <cell r="H1186">
            <v>57</v>
          </cell>
          <cell r="I1186">
            <v>65</v>
          </cell>
          <cell r="J1186">
            <v>252</v>
          </cell>
        </row>
        <row r="1187">
          <cell r="F1187">
            <v>1109</v>
          </cell>
          <cell r="G1187">
            <v>1</v>
          </cell>
          <cell r="H1187">
            <v>57</v>
          </cell>
          <cell r="I1187">
            <v>66</v>
          </cell>
          <cell r="J1187">
            <v>252</v>
          </cell>
        </row>
        <row r="1188">
          <cell r="F1188">
            <v>1110</v>
          </cell>
          <cell r="G1188">
            <v>1</v>
          </cell>
          <cell r="H1188">
            <v>57</v>
          </cell>
          <cell r="I1188">
            <v>67</v>
          </cell>
          <cell r="J1188">
            <v>252</v>
          </cell>
        </row>
        <row r="1189">
          <cell r="F1189">
            <v>1111</v>
          </cell>
          <cell r="G1189">
            <v>1</v>
          </cell>
          <cell r="H1189">
            <v>57</v>
          </cell>
          <cell r="I1189">
            <v>68</v>
          </cell>
          <cell r="J1189">
            <v>445</v>
          </cell>
        </row>
        <row r="1190">
          <cell r="F1190">
            <v>1112</v>
          </cell>
          <cell r="G1190">
            <v>1</v>
          </cell>
          <cell r="H1190">
            <v>58</v>
          </cell>
          <cell r="I1190">
            <v>1</v>
          </cell>
          <cell r="J1190">
            <v>278</v>
          </cell>
        </row>
        <row r="1191">
          <cell r="F1191">
            <v>1113</v>
          </cell>
          <cell r="G1191">
            <v>1</v>
          </cell>
          <cell r="H1191">
            <v>58</v>
          </cell>
          <cell r="I1191">
            <v>2</v>
          </cell>
          <cell r="J1191">
            <v>273</v>
          </cell>
        </row>
        <row r="1192">
          <cell r="F1192">
            <v>1114</v>
          </cell>
          <cell r="G1192">
            <v>1</v>
          </cell>
          <cell r="H1192">
            <v>58</v>
          </cell>
          <cell r="I1192">
            <v>3</v>
          </cell>
          <cell r="J1192">
            <v>241</v>
          </cell>
        </row>
        <row r="1193">
          <cell r="F1193">
            <v>1115</v>
          </cell>
          <cell r="G1193">
            <v>1</v>
          </cell>
          <cell r="H1193">
            <v>58</v>
          </cell>
          <cell r="I1193">
            <v>5</v>
          </cell>
          <cell r="J1193">
            <v>242</v>
          </cell>
        </row>
        <row r="1194">
          <cell r="F1194">
            <v>1116</v>
          </cell>
          <cell r="G1194">
            <v>1</v>
          </cell>
          <cell r="H1194">
            <v>58</v>
          </cell>
          <cell r="I1194">
            <v>6</v>
          </cell>
          <cell r="J1194">
            <v>249</v>
          </cell>
        </row>
        <row r="1195">
          <cell r="F1195">
            <v>1117</v>
          </cell>
          <cell r="G1195">
            <v>1</v>
          </cell>
          <cell r="H1195">
            <v>58</v>
          </cell>
          <cell r="I1195">
            <v>7</v>
          </cell>
          <cell r="J1195">
            <v>243</v>
          </cell>
        </row>
        <row r="1196">
          <cell r="F1196">
            <v>1118</v>
          </cell>
          <cell r="G1196">
            <v>1</v>
          </cell>
          <cell r="H1196">
            <v>58</v>
          </cell>
          <cell r="I1196">
            <v>8</v>
          </cell>
          <cell r="J1196">
            <v>247</v>
          </cell>
        </row>
        <row r="1197">
          <cell r="F1197">
            <v>1119</v>
          </cell>
          <cell r="G1197">
            <v>1</v>
          </cell>
          <cell r="H1197">
            <v>58</v>
          </cell>
          <cell r="I1197">
            <v>9</v>
          </cell>
          <cell r="J1197">
            <v>280</v>
          </cell>
        </row>
        <row r="1198">
          <cell r="F1198">
            <v>1120</v>
          </cell>
          <cell r="G1198">
            <v>1</v>
          </cell>
          <cell r="H1198">
            <v>58</v>
          </cell>
          <cell r="I1198">
            <v>10</v>
          </cell>
          <cell r="J1198">
            <v>301</v>
          </cell>
        </row>
        <row r="1199">
          <cell r="F1199">
            <v>1121</v>
          </cell>
          <cell r="G1199">
            <v>1</v>
          </cell>
          <cell r="H1199">
            <v>58</v>
          </cell>
          <cell r="I1199">
            <v>11</v>
          </cell>
          <cell r="J1199">
            <v>255</v>
          </cell>
        </row>
        <row r="1200">
          <cell r="F1200">
            <v>1122</v>
          </cell>
          <cell r="G1200">
            <v>1</v>
          </cell>
          <cell r="H1200">
            <v>58</v>
          </cell>
          <cell r="I1200">
            <v>12</v>
          </cell>
          <cell r="J1200">
            <v>267</v>
          </cell>
        </row>
        <row r="1201">
          <cell r="F1201">
            <v>1123</v>
          </cell>
          <cell r="G1201">
            <v>1</v>
          </cell>
          <cell r="H1201">
            <v>58</v>
          </cell>
          <cell r="I1201">
            <v>15</v>
          </cell>
          <cell r="J1201">
            <v>255</v>
          </cell>
        </row>
        <row r="1202">
          <cell r="F1202">
            <v>1124</v>
          </cell>
          <cell r="G1202">
            <v>1</v>
          </cell>
          <cell r="H1202">
            <v>58</v>
          </cell>
          <cell r="I1202">
            <v>16</v>
          </cell>
          <cell r="J1202">
            <v>253</v>
          </cell>
        </row>
        <row r="1203">
          <cell r="F1203">
            <v>1125</v>
          </cell>
          <cell r="G1203">
            <v>1</v>
          </cell>
          <cell r="H1203">
            <v>58</v>
          </cell>
          <cell r="I1203">
            <v>17</v>
          </cell>
          <cell r="J1203">
            <v>235</v>
          </cell>
        </row>
        <row r="1204">
          <cell r="F1204">
            <v>1126</v>
          </cell>
          <cell r="G1204">
            <v>1</v>
          </cell>
          <cell r="H1204">
            <v>58</v>
          </cell>
          <cell r="I1204">
            <v>18</v>
          </cell>
          <cell r="J1204">
            <v>263</v>
          </cell>
        </row>
        <row r="1205">
          <cell r="F1205">
            <v>1127</v>
          </cell>
          <cell r="G1205">
            <v>1</v>
          </cell>
          <cell r="H1205">
            <v>58</v>
          </cell>
          <cell r="I1205">
            <v>19</v>
          </cell>
          <cell r="J1205">
            <v>241</v>
          </cell>
        </row>
        <row r="1206">
          <cell r="F1206">
            <v>1128</v>
          </cell>
          <cell r="G1206">
            <v>1</v>
          </cell>
          <cell r="H1206">
            <v>58</v>
          </cell>
          <cell r="I1206">
            <v>20</v>
          </cell>
          <cell r="J1206">
            <v>280</v>
          </cell>
        </row>
        <row r="1207">
          <cell r="F1207">
            <v>1129</v>
          </cell>
          <cell r="G1207">
            <v>1</v>
          </cell>
          <cell r="H1207">
            <v>58</v>
          </cell>
          <cell r="I1207">
            <v>21</v>
          </cell>
          <cell r="J1207">
            <v>284</v>
          </cell>
        </row>
        <row r="1208">
          <cell r="F1208">
            <v>1130</v>
          </cell>
          <cell r="G1208">
            <v>1</v>
          </cell>
          <cell r="H1208">
            <v>59</v>
          </cell>
          <cell r="I1208">
            <v>1</v>
          </cell>
          <cell r="J1208">
            <v>336</v>
          </cell>
        </row>
        <row r="1209">
          <cell r="F1209">
            <v>1131</v>
          </cell>
          <cell r="G1209">
            <v>1</v>
          </cell>
          <cell r="H1209">
            <v>59</v>
          </cell>
          <cell r="I1209">
            <v>2</v>
          </cell>
          <cell r="J1209">
            <v>252</v>
          </cell>
        </row>
        <row r="1210">
          <cell r="F1210">
            <v>1132</v>
          </cell>
          <cell r="G1210">
            <v>1</v>
          </cell>
          <cell r="H1210">
            <v>59</v>
          </cell>
          <cell r="I1210">
            <v>3</v>
          </cell>
          <cell r="J1210">
            <v>252</v>
          </cell>
        </row>
        <row r="1211">
          <cell r="F1211">
            <v>0</v>
          </cell>
          <cell r="G1211">
            <v>0</v>
          </cell>
          <cell r="H1211">
            <v>0</v>
          </cell>
          <cell r="I1211">
            <v>0</v>
          </cell>
          <cell r="J1211">
            <v>0</v>
          </cell>
        </row>
        <row r="1212">
          <cell r="F1212">
            <v>1133</v>
          </cell>
          <cell r="G1212">
            <v>1</v>
          </cell>
          <cell r="H1212">
            <v>59</v>
          </cell>
          <cell r="I1212">
            <v>5</v>
          </cell>
          <cell r="J1212">
            <v>252</v>
          </cell>
        </row>
        <row r="1213">
          <cell r="F1213">
            <v>1134</v>
          </cell>
          <cell r="G1213">
            <v>1</v>
          </cell>
          <cell r="H1213">
            <v>59</v>
          </cell>
          <cell r="I1213">
            <v>6</v>
          </cell>
          <cell r="J1213">
            <v>252</v>
          </cell>
        </row>
        <row r="1214">
          <cell r="F1214">
            <v>1135</v>
          </cell>
          <cell r="G1214">
            <v>1</v>
          </cell>
          <cell r="H1214">
            <v>59</v>
          </cell>
          <cell r="I1214">
            <v>7</v>
          </cell>
          <cell r="J1214">
            <v>252</v>
          </cell>
        </row>
        <row r="1215">
          <cell r="F1215">
            <v>1136</v>
          </cell>
          <cell r="G1215">
            <v>1</v>
          </cell>
          <cell r="H1215">
            <v>59</v>
          </cell>
          <cell r="I1215">
            <v>8</v>
          </cell>
          <cell r="J1215">
            <v>252</v>
          </cell>
        </row>
        <row r="1216">
          <cell r="F1216">
            <v>1137</v>
          </cell>
          <cell r="G1216">
            <v>1</v>
          </cell>
          <cell r="H1216">
            <v>59</v>
          </cell>
          <cell r="I1216">
            <v>9</v>
          </cell>
          <cell r="J1216">
            <v>252</v>
          </cell>
        </row>
        <row r="1217">
          <cell r="F1217">
            <v>1138</v>
          </cell>
          <cell r="G1217">
            <v>1</v>
          </cell>
          <cell r="H1217">
            <v>59</v>
          </cell>
          <cell r="I1217">
            <v>10</v>
          </cell>
          <cell r="J1217">
            <v>252</v>
          </cell>
        </row>
        <row r="1218">
          <cell r="F1218">
            <v>1139</v>
          </cell>
          <cell r="G1218">
            <v>1</v>
          </cell>
          <cell r="H1218">
            <v>59</v>
          </cell>
          <cell r="I1218">
            <v>11</v>
          </cell>
          <cell r="J1218">
            <v>252</v>
          </cell>
        </row>
        <row r="1219">
          <cell r="F1219">
            <v>1140</v>
          </cell>
          <cell r="G1219">
            <v>1</v>
          </cell>
          <cell r="H1219">
            <v>59</v>
          </cell>
          <cell r="I1219">
            <v>12</v>
          </cell>
          <cell r="J1219">
            <v>253</v>
          </cell>
        </row>
        <row r="1220">
          <cell r="F1220">
            <v>1141</v>
          </cell>
          <cell r="G1220">
            <v>1</v>
          </cell>
          <cell r="H1220">
            <v>59</v>
          </cell>
          <cell r="I1220">
            <v>15</v>
          </cell>
          <cell r="J1220">
            <v>273</v>
          </cell>
        </row>
        <row r="1221">
          <cell r="F1221">
            <v>1142</v>
          </cell>
          <cell r="G1221">
            <v>1</v>
          </cell>
          <cell r="H1221">
            <v>59</v>
          </cell>
          <cell r="I1221">
            <v>16</v>
          </cell>
          <cell r="J1221">
            <v>288</v>
          </cell>
        </row>
        <row r="1222">
          <cell r="F1222">
            <v>1143</v>
          </cell>
          <cell r="G1222">
            <v>1</v>
          </cell>
          <cell r="H1222">
            <v>59</v>
          </cell>
          <cell r="I1222">
            <v>17</v>
          </cell>
          <cell r="J1222">
            <v>304</v>
          </cell>
        </row>
        <row r="1223">
          <cell r="F1223">
            <v>1144</v>
          </cell>
          <cell r="G1223">
            <v>1</v>
          </cell>
          <cell r="H1223">
            <v>59</v>
          </cell>
          <cell r="I1223">
            <v>18</v>
          </cell>
          <cell r="J1223">
            <v>288</v>
          </cell>
        </row>
        <row r="1224">
          <cell r="F1224">
            <v>1145</v>
          </cell>
          <cell r="G1224">
            <v>1</v>
          </cell>
          <cell r="H1224">
            <v>59</v>
          </cell>
          <cell r="I1224">
            <v>19</v>
          </cell>
          <cell r="J1224">
            <v>292</v>
          </cell>
        </row>
        <row r="1225">
          <cell r="F1225">
            <v>1146</v>
          </cell>
          <cell r="G1225">
            <v>1</v>
          </cell>
          <cell r="H1225">
            <v>59</v>
          </cell>
          <cell r="I1225">
            <v>20</v>
          </cell>
          <cell r="J1225">
            <v>261</v>
          </cell>
        </row>
        <row r="1226">
          <cell r="F1226">
            <v>1147</v>
          </cell>
          <cell r="G1226">
            <v>1</v>
          </cell>
          <cell r="H1226">
            <v>59</v>
          </cell>
          <cell r="I1226">
            <v>21</v>
          </cell>
          <cell r="J1226">
            <v>261</v>
          </cell>
        </row>
        <row r="1227">
          <cell r="F1227">
            <v>1148</v>
          </cell>
          <cell r="G1227">
            <v>1</v>
          </cell>
          <cell r="H1227">
            <v>59</v>
          </cell>
          <cell r="I1227">
            <v>22</v>
          </cell>
          <cell r="J1227">
            <v>294</v>
          </cell>
        </row>
        <row r="1228">
          <cell r="F1228">
            <v>1149</v>
          </cell>
          <cell r="G1228">
            <v>1</v>
          </cell>
          <cell r="H1228">
            <v>60</v>
          </cell>
          <cell r="I1228">
            <v>1</v>
          </cell>
          <cell r="J1228">
            <v>281</v>
          </cell>
        </row>
        <row r="1229">
          <cell r="F1229">
            <v>1150</v>
          </cell>
          <cell r="G1229">
            <v>1</v>
          </cell>
          <cell r="H1229">
            <v>60</v>
          </cell>
          <cell r="I1229">
            <v>2</v>
          </cell>
          <cell r="J1229">
            <v>348</v>
          </cell>
        </row>
        <row r="1230">
          <cell r="F1230">
            <v>1151</v>
          </cell>
          <cell r="G1230">
            <v>1</v>
          </cell>
          <cell r="H1230">
            <v>60</v>
          </cell>
          <cell r="I1230">
            <v>3</v>
          </cell>
          <cell r="J1230">
            <v>252</v>
          </cell>
        </row>
        <row r="1231">
          <cell r="F1231">
            <v>0</v>
          </cell>
          <cell r="G1231">
            <v>0</v>
          </cell>
          <cell r="H1231">
            <v>0</v>
          </cell>
          <cell r="I1231">
            <v>0</v>
          </cell>
          <cell r="J1231">
            <v>0</v>
          </cell>
        </row>
        <row r="1232">
          <cell r="F1232">
            <v>1152</v>
          </cell>
          <cell r="G1232">
            <v>1</v>
          </cell>
          <cell r="H1232">
            <v>60</v>
          </cell>
          <cell r="I1232">
            <v>5</v>
          </cell>
          <cell r="J1232">
            <v>252</v>
          </cell>
        </row>
        <row r="1233">
          <cell r="F1233">
            <v>1153</v>
          </cell>
          <cell r="G1233">
            <v>1</v>
          </cell>
          <cell r="H1233">
            <v>60</v>
          </cell>
          <cell r="I1233">
            <v>6</v>
          </cell>
          <cell r="J1233">
            <v>252</v>
          </cell>
        </row>
        <row r="1234">
          <cell r="F1234">
            <v>1154</v>
          </cell>
          <cell r="G1234">
            <v>1</v>
          </cell>
          <cell r="H1234">
            <v>60</v>
          </cell>
          <cell r="I1234">
            <v>7</v>
          </cell>
          <cell r="J1234">
            <v>252</v>
          </cell>
        </row>
        <row r="1235">
          <cell r="F1235">
            <v>1155</v>
          </cell>
          <cell r="G1235">
            <v>1</v>
          </cell>
          <cell r="H1235">
            <v>60</v>
          </cell>
          <cell r="I1235">
            <v>8</v>
          </cell>
          <cell r="J1235">
            <v>252</v>
          </cell>
        </row>
        <row r="1236">
          <cell r="F1236">
            <v>1156</v>
          </cell>
          <cell r="G1236">
            <v>1</v>
          </cell>
          <cell r="H1236">
            <v>60</v>
          </cell>
          <cell r="I1236">
            <v>9</v>
          </cell>
          <cell r="J1236">
            <v>252</v>
          </cell>
        </row>
        <row r="1237">
          <cell r="F1237">
            <v>1157</v>
          </cell>
          <cell r="G1237">
            <v>1</v>
          </cell>
          <cell r="H1237">
            <v>60</v>
          </cell>
          <cell r="I1237">
            <v>10</v>
          </cell>
          <cell r="J1237">
            <v>252</v>
          </cell>
        </row>
        <row r="1238">
          <cell r="F1238">
            <v>1158</v>
          </cell>
          <cell r="G1238">
            <v>1</v>
          </cell>
          <cell r="H1238">
            <v>60</v>
          </cell>
          <cell r="I1238">
            <v>11</v>
          </cell>
          <cell r="J1238">
            <v>252</v>
          </cell>
        </row>
        <row r="1239">
          <cell r="F1239">
            <v>1159</v>
          </cell>
          <cell r="G1239">
            <v>1</v>
          </cell>
          <cell r="H1239">
            <v>60</v>
          </cell>
          <cell r="I1239">
            <v>12</v>
          </cell>
          <cell r="J1239">
            <v>252</v>
          </cell>
        </row>
        <row r="1240">
          <cell r="F1240">
            <v>0</v>
          </cell>
          <cell r="G1240">
            <v>0</v>
          </cell>
          <cell r="H1240">
            <v>0</v>
          </cell>
          <cell r="I1240">
            <v>0</v>
          </cell>
          <cell r="J1240">
            <v>0</v>
          </cell>
        </row>
        <row r="1241">
          <cell r="F1241">
            <v>1160</v>
          </cell>
          <cell r="G1241">
            <v>1</v>
          </cell>
          <cell r="H1241">
            <v>60</v>
          </cell>
          <cell r="I1241">
            <v>15</v>
          </cell>
          <cell r="J1241">
            <v>251</v>
          </cell>
        </row>
        <row r="1242">
          <cell r="F1242">
            <v>1161</v>
          </cell>
          <cell r="G1242">
            <v>1</v>
          </cell>
          <cell r="H1242">
            <v>60</v>
          </cell>
          <cell r="I1242">
            <v>16</v>
          </cell>
          <cell r="J1242">
            <v>251</v>
          </cell>
        </row>
        <row r="1243">
          <cell r="F1243">
            <v>1162</v>
          </cell>
          <cell r="G1243">
            <v>1</v>
          </cell>
          <cell r="H1243">
            <v>60</v>
          </cell>
          <cell r="I1243">
            <v>17</v>
          </cell>
          <cell r="J1243">
            <v>254</v>
          </cell>
        </row>
        <row r="1244">
          <cell r="F1244">
            <v>1163</v>
          </cell>
          <cell r="G1244">
            <v>1</v>
          </cell>
          <cell r="H1244">
            <v>60</v>
          </cell>
          <cell r="I1244">
            <v>18</v>
          </cell>
          <cell r="J1244">
            <v>252</v>
          </cell>
        </row>
        <row r="1245">
          <cell r="F1245">
            <v>1164</v>
          </cell>
          <cell r="G1245">
            <v>1</v>
          </cell>
          <cell r="H1245">
            <v>60</v>
          </cell>
          <cell r="I1245">
            <v>19</v>
          </cell>
          <cell r="J1245">
            <v>258</v>
          </cell>
        </row>
        <row r="1246">
          <cell r="F1246">
            <v>1165</v>
          </cell>
          <cell r="G1246">
            <v>1</v>
          </cell>
          <cell r="H1246">
            <v>60</v>
          </cell>
          <cell r="I1246">
            <v>20</v>
          </cell>
          <cell r="J1246">
            <v>254</v>
          </cell>
        </row>
        <row r="1247">
          <cell r="F1247">
            <v>1166</v>
          </cell>
          <cell r="G1247">
            <v>1</v>
          </cell>
          <cell r="H1247">
            <v>60</v>
          </cell>
          <cell r="I1247">
            <v>21</v>
          </cell>
          <cell r="J1247">
            <v>259</v>
          </cell>
        </row>
        <row r="1248">
          <cell r="F1248">
            <v>1167</v>
          </cell>
          <cell r="G1248">
            <v>1</v>
          </cell>
          <cell r="H1248">
            <v>60</v>
          </cell>
          <cell r="I1248">
            <v>22</v>
          </cell>
          <cell r="J1248">
            <v>272</v>
          </cell>
        </row>
        <row r="1249">
          <cell r="F1249">
            <v>1168</v>
          </cell>
          <cell r="G1249">
            <v>1</v>
          </cell>
          <cell r="H1249">
            <v>60</v>
          </cell>
          <cell r="I1249">
            <v>23</v>
          </cell>
          <cell r="J1249">
            <v>283</v>
          </cell>
        </row>
        <row r="1250">
          <cell r="F1250">
            <v>1169</v>
          </cell>
          <cell r="G1250">
            <v>1</v>
          </cell>
          <cell r="H1250">
            <v>60</v>
          </cell>
          <cell r="I1250">
            <v>25</v>
          </cell>
          <cell r="J1250">
            <v>278</v>
          </cell>
        </row>
        <row r="1251">
          <cell r="F1251">
            <v>1170</v>
          </cell>
          <cell r="G1251">
            <v>1</v>
          </cell>
          <cell r="H1251">
            <v>60</v>
          </cell>
          <cell r="I1251">
            <v>26</v>
          </cell>
          <cell r="J1251">
            <v>314</v>
          </cell>
        </row>
        <row r="1252">
          <cell r="F1252">
            <v>1171</v>
          </cell>
          <cell r="G1252">
            <v>1</v>
          </cell>
          <cell r="H1252">
            <v>60</v>
          </cell>
          <cell r="I1252">
            <v>27</v>
          </cell>
          <cell r="J1252">
            <v>345</v>
          </cell>
        </row>
        <row r="1253">
          <cell r="F1253">
            <v>1172</v>
          </cell>
          <cell r="G1253">
            <v>1</v>
          </cell>
          <cell r="H1253">
            <v>60</v>
          </cell>
          <cell r="I1253">
            <v>28</v>
          </cell>
          <cell r="J1253">
            <v>338</v>
          </cell>
        </row>
        <row r="1254">
          <cell r="F1254">
            <v>1173</v>
          </cell>
          <cell r="G1254">
            <v>1</v>
          </cell>
          <cell r="H1254">
            <v>60</v>
          </cell>
          <cell r="I1254">
            <v>29</v>
          </cell>
          <cell r="J1254">
            <v>346</v>
          </cell>
        </row>
        <row r="1255">
          <cell r="F1255">
            <v>1174</v>
          </cell>
          <cell r="G1255">
            <v>1</v>
          </cell>
          <cell r="H1255">
            <v>60</v>
          </cell>
          <cell r="I1255">
            <v>30</v>
          </cell>
          <cell r="J1255">
            <v>337</v>
          </cell>
        </row>
        <row r="1256">
          <cell r="F1256">
            <v>1175</v>
          </cell>
          <cell r="G1256">
            <v>1</v>
          </cell>
          <cell r="H1256">
            <v>60</v>
          </cell>
          <cell r="I1256">
            <v>31</v>
          </cell>
          <cell r="J1256">
            <v>364</v>
          </cell>
        </row>
        <row r="1257">
          <cell r="F1257">
            <v>1176</v>
          </cell>
          <cell r="G1257">
            <v>1</v>
          </cell>
          <cell r="H1257">
            <v>60</v>
          </cell>
          <cell r="I1257">
            <v>32</v>
          </cell>
          <cell r="J1257">
            <v>340</v>
          </cell>
        </row>
        <row r="1258">
          <cell r="F1258">
            <v>1177</v>
          </cell>
          <cell r="G1258">
            <v>1</v>
          </cell>
          <cell r="H1258">
            <v>60</v>
          </cell>
          <cell r="I1258">
            <v>33</v>
          </cell>
          <cell r="J1258">
            <v>287</v>
          </cell>
        </row>
        <row r="1259">
          <cell r="F1259">
            <v>1178</v>
          </cell>
          <cell r="G1259">
            <v>1</v>
          </cell>
          <cell r="H1259">
            <v>60</v>
          </cell>
          <cell r="I1259">
            <v>35</v>
          </cell>
          <cell r="J1259">
            <v>413</v>
          </cell>
        </row>
        <row r="1260">
          <cell r="F1260">
            <v>1179</v>
          </cell>
          <cell r="G1260">
            <v>1</v>
          </cell>
          <cell r="H1260">
            <v>61</v>
          </cell>
          <cell r="I1260">
            <v>1</v>
          </cell>
          <cell r="J1260">
            <v>334</v>
          </cell>
        </row>
        <row r="1261">
          <cell r="F1261">
            <v>1180</v>
          </cell>
          <cell r="G1261">
            <v>1</v>
          </cell>
          <cell r="H1261">
            <v>61</v>
          </cell>
          <cell r="I1261">
            <v>2</v>
          </cell>
          <cell r="J1261">
            <v>330</v>
          </cell>
        </row>
        <row r="1262">
          <cell r="F1262">
            <v>1181</v>
          </cell>
          <cell r="G1262">
            <v>1</v>
          </cell>
          <cell r="H1262">
            <v>61</v>
          </cell>
          <cell r="I1262">
            <v>3</v>
          </cell>
          <cell r="J1262">
            <v>368</v>
          </cell>
        </row>
        <row r="1263">
          <cell r="F1263">
            <v>1182</v>
          </cell>
          <cell r="G1263">
            <v>1</v>
          </cell>
          <cell r="H1263">
            <v>61</v>
          </cell>
          <cell r="I1263">
            <v>5</v>
          </cell>
          <cell r="J1263">
            <v>270</v>
          </cell>
        </row>
        <row r="1264">
          <cell r="F1264">
            <v>1183</v>
          </cell>
          <cell r="G1264">
            <v>1</v>
          </cell>
          <cell r="H1264">
            <v>61</v>
          </cell>
          <cell r="I1264">
            <v>6</v>
          </cell>
          <cell r="J1264">
            <v>279</v>
          </cell>
        </row>
        <row r="1265">
          <cell r="F1265">
            <v>1184</v>
          </cell>
          <cell r="G1265">
            <v>1</v>
          </cell>
          <cell r="H1265">
            <v>61</v>
          </cell>
          <cell r="I1265">
            <v>7</v>
          </cell>
          <cell r="J1265">
            <v>273</v>
          </cell>
        </row>
        <row r="1266">
          <cell r="F1266">
            <v>1185</v>
          </cell>
          <cell r="G1266">
            <v>1</v>
          </cell>
          <cell r="H1266">
            <v>61</v>
          </cell>
          <cell r="I1266">
            <v>8</v>
          </cell>
          <cell r="J1266">
            <v>269</v>
          </cell>
        </row>
        <row r="1267">
          <cell r="F1267">
            <v>1186</v>
          </cell>
          <cell r="G1267">
            <v>1</v>
          </cell>
          <cell r="H1267">
            <v>61</v>
          </cell>
          <cell r="I1267">
            <v>9</v>
          </cell>
          <cell r="J1267">
            <v>277</v>
          </cell>
        </row>
        <row r="1268">
          <cell r="F1268">
            <v>1187</v>
          </cell>
          <cell r="G1268">
            <v>1</v>
          </cell>
          <cell r="H1268">
            <v>61</v>
          </cell>
          <cell r="I1268">
            <v>10</v>
          </cell>
          <cell r="J1268">
            <v>269</v>
          </cell>
        </row>
        <row r="1269">
          <cell r="F1269">
            <v>1188</v>
          </cell>
          <cell r="G1269">
            <v>1</v>
          </cell>
          <cell r="H1269">
            <v>61</v>
          </cell>
          <cell r="I1269">
            <v>11</v>
          </cell>
          <cell r="J1269">
            <v>299</v>
          </cell>
        </row>
        <row r="1270">
          <cell r="F1270">
            <v>1189</v>
          </cell>
          <cell r="G1270">
            <v>1</v>
          </cell>
          <cell r="H1270">
            <v>61</v>
          </cell>
          <cell r="I1270">
            <v>12</v>
          </cell>
          <cell r="J1270">
            <v>278</v>
          </cell>
        </row>
        <row r="1271">
          <cell r="F1271">
            <v>1190</v>
          </cell>
          <cell r="G1271">
            <v>1</v>
          </cell>
          <cell r="H1271">
            <v>61</v>
          </cell>
          <cell r="I1271">
            <v>15</v>
          </cell>
          <cell r="J1271">
            <v>318</v>
          </cell>
        </row>
        <row r="1272">
          <cell r="F1272">
            <v>1191</v>
          </cell>
          <cell r="G1272">
            <v>1</v>
          </cell>
          <cell r="H1272">
            <v>61</v>
          </cell>
          <cell r="I1272">
            <v>16</v>
          </cell>
          <cell r="J1272">
            <v>296</v>
          </cell>
        </row>
        <row r="1273">
          <cell r="F1273">
            <v>1192</v>
          </cell>
          <cell r="G1273">
            <v>1</v>
          </cell>
          <cell r="H1273">
            <v>61</v>
          </cell>
          <cell r="I1273">
            <v>17</v>
          </cell>
          <cell r="J1273">
            <v>331</v>
          </cell>
        </row>
        <row r="1274">
          <cell r="F1274">
            <v>1193</v>
          </cell>
          <cell r="G1274">
            <v>1</v>
          </cell>
          <cell r="H1274">
            <v>61</v>
          </cell>
          <cell r="I1274">
            <v>18</v>
          </cell>
          <cell r="J1274">
            <v>378</v>
          </cell>
        </row>
        <row r="1275">
          <cell r="F1275">
            <v>1194</v>
          </cell>
          <cell r="G1275">
            <v>1</v>
          </cell>
          <cell r="H1275">
            <v>61</v>
          </cell>
          <cell r="I1275">
            <v>19</v>
          </cell>
          <cell r="J1275">
            <v>254</v>
          </cell>
        </row>
        <row r="1276">
          <cell r="F1276">
            <v>1195</v>
          </cell>
          <cell r="G1276">
            <v>1</v>
          </cell>
          <cell r="H1276">
            <v>61</v>
          </cell>
          <cell r="I1276">
            <v>20</v>
          </cell>
          <cell r="J1276">
            <v>320</v>
          </cell>
        </row>
        <row r="1277">
          <cell r="F1277">
            <v>1196</v>
          </cell>
          <cell r="G1277">
            <v>1</v>
          </cell>
          <cell r="H1277">
            <v>61</v>
          </cell>
          <cell r="I1277">
            <v>21</v>
          </cell>
          <cell r="J1277">
            <v>306</v>
          </cell>
        </row>
        <row r="1278">
          <cell r="F1278">
            <v>1197</v>
          </cell>
          <cell r="G1278">
            <v>1</v>
          </cell>
          <cell r="H1278">
            <v>61</v>
          </cell>
          <cell r="I1278">
            <v>22</v>
          </cell>
          <cell r="J1278">
            <v>347</v>
          </cell>
        </row>
        <row r="1279">
          <cell r="F1279">
            <v>1198</v>
          </cell>
          <cell r="G1279">
            <v>1</v>
          </cell>
          <cell r="H1279">
            <v>61</v>
          </cell>
          <cell r="I1279">
            <v>23</v>
          </cell>
          <cell r="J1279">
            <v>263</v>
          </cell>
        </row>
        <row r="1280">
          <cell r="F1280">
            <v>1199</v>
          </cell>
          <cell r="G1280">
            <v>1</v>
          </cell>
          <cell r="H1280">
            <v>61</v>
          </cell>
          <cell r="I1280">
            <v>25</v>
          </cell>
          <cell r="J1280">
            <v>309</v>
          </cell>
        </row>
        <row r="1281">
          <cell r="F1281">
            <v>1200</v>
          </cell>
          <cell r="G1281">
            <v>1</v>
          </cell>
          <cell r="H1281">
            <v>61</v>
          </cell>
          <cell r="I1281">
            <v>26</v>
          </cell>
          <cell r="J1281">
            <v>273</v>
          </cell>
        </row>
        <row r="1282">
          <cell r="F1282">
            <v>1201</v>
          </cell>
          <cell r="G1282">
            <v>1</v>
          </cell>
          <cell r="H1282">
            <v>61</v>
          </cell>
          <cell r="I1282">
            <v>27</v>
          </cell>
          <cell r="J1282">
            <v>334</v>
          </cell>
        </row>
        <row r="1283">
          <cell r="F1283">
            <v>1202</v>
          </cell>
          <cell r="G1283">
            <v>1</v>
          </cell>
          <cell r="H1283">
            <v>61</v>
          </cell>
          <cell r="I1283">
            <v>28</v>
          </cell>
          <cell r="J1283">
            <v>252</v>
          </cell>
        </row>
        <row r="1284">
          <cell r="F1284">
            <v>1203</v>
          </cell>
          <cell r="G1284">
            <v>1</v>
          </cell>
          <cell r="H1284">
            <v>61</v>
          </cell>
          <cell r="I1284">
            <v>29</v>
          </cell>
          <cell r="J1284">
            <v>336</v>
          </cell>
        </row>
        <row r="1285">
          <cell r="F1285">
            <v>1204</v>
          </cell>
          <cell r="G1285">
            <v>1</v>
          </cell>
          <cell r="H1285">
            <v>61</v>
          </cell>
          <cell r="I1285">
            <v>30</v>
          </cell>
          <cell r="J1285">
            <v>272</v>
          </cell>
        </row>
        <row r="1286">
          <cell r="F1286">
            <v>1205</v>
          </cell>
          <cell r="G1286">
            <v>1</v>
          </cell>
          <cell r="H1286">
            <v>62</v>
          </cell>
          <cell r="I1286">
            <v>1</v>
          </cell>
          <cell r="J1286">
            <v>339</v>
          </cell>
        </row>
        <row r="1287">
          <cell r="F1287">
            <v>1206</v>
          </cell>
          <cell r="G1287">
            <v>1</v>
          </cell>
          <cell r="H1287">
            <v>62</v>
          </cell>
          <cell r="I1287">
            <v>2</v>
          </cell>
          <cell r="J1287">
            <v>312</v>
          </cell>
        </row>
        <row r="1288">
          <cell r="F1288">
            <v>1207</v>
          </cell>
          <cell r="G1288">
            <v>1</v>
          </cell>
          <cell r="H1288">
            <v>62</v>
          </cell>
          <cell r="I1288">
            <v>3</v>
          </cell>
          <cell r="J1288">
            <v>297</v>
          </cell>
        </row>
        <row r="1289">
          <cell r="F1289">
            <v>1208</v>
          </cell>
          <cell r="G1289">
            <v>1</v>
          </cell>
          <cell r="H1289">
            <v>62</v>
          </cell>
          <cell r="I1289">
            <v>5</v>
          </cell>
          <cell r="J1289">
            <v>284</v>
          </cell>
        </row>
        <row r="1290">
          <cell r="F1290">
            <v>1209</v>
          </cell>
          <cell r="G1290">
            <v>1</v>
          </cell>
          <cell r="H1290">
            <v>62</v>
          </cell>
          <cell r="I1290">
            <v>6</v>
          </cell>
          <cell r="J1290">
            <v>289</v>
          </cell>
        </row>
        <row r="1291">
          <cell r="F1291">
            <v>1210</v>
          </cell>
          <cell r="G1291">
            <v>1</v>
          </cell>
          <cell r="H1291">
            <v>62</v>
          </cell>
          <cell r="I1291">
            <v>7</v>
          </cell>
          <cell r="J1291">
            <v>293</v>
          </cell>
        </row>
        <row r="1292">
          <cell r="F1292">
            <v>1211</v>
          </cell>
          <cell r="G1292">
            <v>1</v>
          </cell>
          <cell r="H1292">
            <v>62</v>
          </cell>
          <cell r="I1292">
            <v>8</v>
          </cell>
          <cell r="J1292">
            <v>283</v>
          </cell>
        </row>
        <row r="1293">
          <cell r="F1293">
            <v>1212</v>
          </cell>
          <cell r="G1293">
            <v>1</v>
          </cell>
          <cell r="H1293">
            <v>62</v>
          </cell>
          <cell r="I1293">
            <v>9</v>
          </cell>
          <cell r="J1293">
            <v>411</v>
          </cell>
        </row>
        <row r="1294">
          <cell r="F1294">
            <v>1213</v>
          </cell>
          <cell r="G1294">
            <v>1</v>
          </cell>
          <cell r="H1294">
            <v>62</v>
          </cell>
          <cell r="I1294">
            <v>10</v>
          </cell>
          <cell r="J1294">
            <v>282</v>
          </cell>
        </row>
        <row r="1295">
          <cell r="F1295">
            <v>1214</v>
          </cell>
          <cell r="G1295">
            <v>1</v>
          </cell>
          <cell r="H1295">
            <v>62</v>
          </cell>
          <cell r="I1295">
            <v>11</v>
          </cell>
          <cell r="J1295">
            <v>434</v>
          </cell>
        </row>
        <row r="1296">
          <cell r="F1296">
            <v>0</v>
          </cell>
          <cell r="G1296">
            <v>0</v>
          </cell>
          <cell r="H1296">
            <v>0</v>
          </cell>
          <cell r="I1296">
            <v>0</v>
          </cell>
          <cell r="J1296">
            <v>0</v>
          </cell>
        </row>
        <row r="1297">
          <cell r="F1297">
            <v>0</v>
          </cell>
          <cell r="G1297">
            <v>0</v>
          </cell>
          <cell r="H1297">
            <v>0</v>
          </cell>
          <cell r="I1297">
            <v>0</v>
          </cell>
          <cell r="J1297">
            <v>0</v>
          </cell>
        </row>
        <row r="1298">
          <cell r="F1298">
            <v>0</v>
          </cell>
          <cell r="G1298">
            <v>0</v>
          </cell>
          <cell r="H1298">
            <v>0</v>
          </cell>
          <cell r="I1298">
            <v>0</v>
          </cell>
          <cell r="J1298">
            <v>0</v>
          </cell>
        </row>
        <row r="1299">
          <cell r="F1299">
            <v>1215</v>
          </cell>
          <cell r="G1299">
            <v>1</v>
          </cell>
          <cell r="H1299">
            <v>65</v>
          </cell>
          <cell r="I1299">
            <v>1</v>
          </cell>
          <cell r="J1299">
            <v>487</v>
          </cell>
        </row>
        <row r="1300">
          <cell r="F1300">
            <v>1216</v>
          </cell>
          <cell r="G1300">
            <v>1</v>
          </cell>
          <cell r="H1300">
            <v>65</v>
          </cell>
          <cell r="I1300">
            <v>2</v>
          </cell>
          <cell r="J1300">
            <v>292</v>
          </cell>
        </row>
        <row r="1301">
          <cell r="F1301">
            <v>1217</v>
          </cell>
          <cell r="G1301">
            <v>1</v>
          </cell>
          <cell r="H1301">
            <v>65</v>
          </cell>
          <cell r="I1301">
            <v>3</v>
          </cell>
          <cell r="J1301">
            <v>251</v>
          </cell>
        </row>
        <row r="1302">
          <cell r="F1302">
            <v>0</v>
          </cell>
          <cell r="G1302">
            <v>0</v>
          </cell>
          <cell r="H1302">
            <v>0</v>
          </cell>
          <cell r="I1302">
            <v>0</v>
          </cell>
          <cell r="J1302">
            <v>0</v>
          </cell>
        </row>
        <row r="1303">
          <cell r="F1303">
            <v>1218</v>
          </cell>
          <cell r="G1303">
            <v>1</v>
          </cell>
          <cell r="H1303">
            <v>65</v>
          </cell>
          <cell r="I1303">
            <v>5</v>
          </cell>
          <cell r="J1303">
            <v>252</v>
          </cell>
        </row>
        <row r="1304">
          <cell r="F1304">
            <v>1219</v>
          </cell>
          <cell r="G1304">
            <v>1</v>
          </cell>
          <cell r="H1304">
            <v>65</v>
          </cell>
          <cell r="I1304">
            <v>6</v>
          </cell>
          <cell r="J1304">
            <v>252</v>
          </cell>
        </row>
        <row r="1305">
          <cell r="F1305">
            <v>1220</v>
          </cell>
          <cell r="G1305">
            <v>1</v>
          </cell>
          <cell r="H1305">
            <v>65</v>
          </cell>
          <cell r="I1305">
            <v>7</v>
          </cell>
          <cell r="J1305">
            <v>252</v>
          </cell>
        </row>
        <row r="1306">
          <cell r="F1306">
            <v>1221</v>
          </cell>
          <cell r="G1306">
            <v>1</v>
          </cell>
          <cell r="H1306">
            <v>65</v>
          </cell>
          <cell r="I1306">
            <v>8</v>
          </cell>
          <cell r="J1306">
            <v>252</v>
          </cell>
        </row>
        <row r="1307">
          <cell r="F1307">
            <v>1222</v>
          </cell>
          <cell r="G1307">
            <v>1</v>
          </cell>
          <cell r="H1307">
            <v>65</v>
          </cell>
          <cell r="I1307">
            <v>9</v>
          </cell>
          <cell r="J1307">
            <v>348</v>
          </cell>
        </row>
        <row r="1308">
          <cell r="F1308">
            <v>1223</v>
          </cell>
          <cell r="G1308">
            <v>1</v>
          </cell>
          <cell r="H1308">
            <v>66</v>
          </cell>
          <cell r="I1308">
            <v>1</v>
          </cell>
          <cell r="J1308">
            <v>392</v>
          </cell>
        </row>
        <row r="1309">
          <cell r="F1309">
            <v>1224</v>
          </cell>
          <cell r="G1309">
            <v>1</v>
          </cell>
          <cell r="H1309">
            <v>66</v>
          </cell>
          <cell r="I1309">
            <v>2</v>
          </cell>
          <cell r="J1309">
            <v>315</v>
          </cell>
        </row>
        <row r="1310">
          <cell r="F1310">
            <v>1225</v>
          </cell>
          <cell r="G1310">
            <v>1</v>
          </cell>
          <cell r="H1310">
            <v>66</v>
          </cell>
          <cell r="I1310">
            <v>3</v>
          </cell>
          <cell r="J1310">
            <v>251</v>
          </cell>
        </row>
        <row r="1311">
          <cell r="F1311">
            <v>0</v>
          </cell>
          <cell r="G1311">
            <v>0</v>
          </cell>
          <cell r="H1311">
            <v>0</v>
          </cell>
          <cell r="I1311">
            <v>0</v>
          </cell>
          <cell r="J1311">
            <v>0</v>
          </cell>
        </row>
        <row r="1312">
          <cell r="F1312">
            <v>1226</v>
          </cell>
          <cell r="G1312">
            <v>1</v>
          </cell>
          <cell r="H1312">
            <v>66</v>
          </cell>
          <cell r="I1312">
            <v>5</v>
          </cell>
          <cell r="J1312">
            <v>263</v>
          </cell>
        </row>
        <row r="1313">
          <cell r="F1313">
            <v>1227</v>
          </cell>
          <cell r="G1313">
            <v>1</v>
          </cell>
          <cell r="H1313">
            <v>66</v>
          </cell>
          <cell r="I1313">
            <v>6</v>
          </cell>
          <cell r="J1313">
            <v>254</v>
          </cell>
        </row>
        <row r="1314">
          <cell r="F1314">
            <v>1228</v>
          </cell>
          <cell r="G1314">
            <v>1</v>
          </cell>
          <cell r="H1314">
            <v>66</v>
          </cell>
          <cell r="I1314">
            <v>7</v>
          </cell>
          <cell r="J1314">
            <v>278</v>
          </cell>
        </row>
        <row r="1315">
          <cell r="F1315">
            <v>1229</v>
          </cell>
          <cell r="G1315">
            <v>1</v>
          </cell>
          <cell r="H1315">
            <v>66</v>
          </cell>
          <cell r="I1315">
            <v>8</v>
          </cell>
          <cell r="J1315">
            <v>268</v>
          </cell>
        </row>
        <row r="1316">
          <cell r="F1316">
            <v>1230</v>
          </cell>
          <cell r="G1316">
            <v>1</v>
          </cell>
          <cell r="H1316">
            <v>66</v>
          </cell>
          <cell r="I1316">
            <v>9</v>
          </cell>
          <cell r="J1316">
            <v>266</v>
          </cell>
        </row>
        <row r="1317">
          <cell r="F1317">
            <v>1231</v>
          </cell>
          <cell r="G1317">
            <v>1</v>
          </cell>
          <cell r="H1317">
            <v>66</v>
          </cell>
          <cell r="I1317">
            <v>10</v>
          </cell>
          <cell r="J1317">
            <v>285</v>
          </cell>
        </row>
        <row r="1318">
          <cell r="F1318">
            <v>1232</v>
          </cell>
          <cell r="G1318">
            <v>1</v>
          </cell>
          <cell r="H1318">
            <v>66</v>
          </cell>
          <cell r="I1318">
            <v>11</v>
          </cell>
          <cell r="J1318">
            <v>270</v>
          </cell>
        </row>
        <row r="1319">
          <cell r="F1319">
            <v>1233</v>
          </cell>
          <cell r="G1319">
            <v>1</v>
          </cell>
          <cell r="H1319">
            <v>66</v>
          </cell>
          <cell r="I1319">
            <v>12</v>
          </cell>
          <cell r="J1319">
            <v>264</v>
          </cell>
        </row>
        <row r="1320">
          <cell r="F1320">
            <v>0</v>
          </cell>
          <cell r="G1320">
            <v>0</v>
          </cell>
          <cell r="H1320">
            <v>0</v>
          </cell>
          <cell r="I1320">
            <v>0</v>
          </cell>
          <cell r="J1320">
            <v>0</v>
          </cell>
        </row>
        <row r="1321">
          <cell r="F1321">
            <v>0</v>
          </cell>
          <cell r="G1321">
            <v>0</v>
          </cell>
          <cell r="H1321">
            <v>0</v>
          </cell>
          <cell r="I1321">
            <v>0</v>
          </cell>
          <cell r="J1321">
            <v>0</v>
          </cell>
        </row>
        <row r="1322">
          <cell r="F1322">
            <v>1234</v>
          </cell>
          <cell r="G1322">
            <v>1</v>
          </cell>
          <cell r="H1322">
            <v>66</v>
          </cell>
          <cell r="I1322">
            <v>15</v>
          </cell>
          <cell r="J1322">
            <v>255</v>
          </cell>
        </row>
        <row r="1323">
          <cell r="F1323">
            <v>1235</v>
          </cell>
          <cell r="G1323">
            <v>1</v>
          </cell>
          <cell r="H1323">
            <v>66</v>
          </cell>
          <cell r="I1323">
            <v>16</v>
          </cell>
          <cell r="J1323">
            <v>365</v>
          </cell>
        </row>
        <row r="1324">
          <cell r="F1324">
            <v>1236</v>
          </cell>
          <cell r="G1324">
            <v>1</v>
          </cell>
          <cell r="H1324">
            <v>66</v>
          </cell>
          <cell r="I1324">
            <v>17</v>
          </cell>
          <cell r="J1324">
            <v>252</v>
          </cell>
        </row>
        <row r="1325">
          <cell r="F1325">
            <v>1237</v>
          </cell>
          <cell r="G1325">
            <v>1</v>
          </cell>
          <cell r="H1325">
            <v>66</v>
          </cell>
          <cell r="I1325">
            <v>18</v>
          </cell>
          <cell r="J1325">
            <v>378</v>
          </cell>
        </row>
        <row r="1326">
          <cell r="F1326">
            <v>1238</v>
          </cell>
          <cell r="G1326">
            <v>1</v>
          </cell>
          <cell r="H1326">
            <v>66</v>
          </cell>
          <cell r="I1326">
            <v>19</v>
          </cell>
          <cell r="J1326">
            <v>282</v>
          </cell>
        </row>
        <row r="1327">
          <cell r="F1327">
            <v>1239</v>
          </cell>
          <cell r="G1327">
            <v>1</v>
          </cell>
          <cell r="H1327">
            <v>66</v>
          </cell>
          <cell r="I1327">
            <v>20</v>
          </cell>
          <cell r="J1327">
            <v>292</v>
          </cell>
        </row>
        <row r="1328">
          <cell r="F1328">
            <v>1240</v>
          </cell>
          <cell r="G1328">
            <v>1</v>
          </cell>
          <cell r="H1328">
            <v>66</v>
          </cell>
          <cell r="I1328">
            <v>21</v>
          </cell>
          <cell r="J1328">
            <v>242</v>
          </cell>
        </row>
        <row r="1329">
          <cell r="F1329">
            <v>1241</v>
          </cell>
          <cell r="G1329">
            <v>1</v>
          </cell>
          <cell r="H1329">
            <v>66</v>
          </cell>
          <cell r="I1329">
            <v>22</v>
          </cell>
          <cell r="J1329">
            <v>356</v>
          </cell>
        </row>
        <row r="1330">
          <cell r="F1330">
            <v>1242</v>
          </cell>
          <cell r="G1330">
            <v>1</v>
          </cell>
          <cell r="H1330">
            <v>66</v>
          </cell>
          <cell r="I1330">
            <v>23</v>
          </cell>
          <cell r="J1330">
            <v>238</v>
          </cell>
        </row>
        <row r="1331">
          <cell r="F1331">
            <v>1243</v>
          </cell>
          <cell r="G1331">
            <v>1</v>
          </cell>
          <cell r="H1331">
            <v>66</v>
          </cell>
          <cell r="I1331">
            <v>25</v>
          </cell>
          <cell r="J1331">
            <v>245</v>
          </cell>
        </row>
        <row r="1332">
          <cell r="F1332">
            <v>1244</v>
          </cell>
          <cell r="G1332">
            <v>1</v>
          </cell>
          <cell r="H1332">
            <v>66</v>
          </cell>
          <cell r="I1332">
            <v>26</v>
          </cell>
          <cell r="J1332">
            <v>263</v>
          </cell>
        </row>
        <row r="1333">
          <cell r="F1333">
            <v>1245</v>
          </cell>
          <cell r="G1333">
            <v>1</v>
          </cell>
          <cell r="H1333">
            <v>66</v>
          </cell>
          <cell r="I1333">
            <v>27</v>
          </cell>
          <cell r="J1333">
            <v>240</v>
          </cell>
        </row>
        <row r="1334">
          <cell r="F1334">
            <v>1246</v>
          </cell>
          <cell r="G1334">
            <v>1</v>
          </cell>
          <cell r="H1334">
            <v>66</v>
          </cell>
          <cell r="I1334">
            <v>28</v>
          </cell>
          <cell r="J1334">
            <v>293</v>
          </cell>
        </row>
        <row r="1335">
          <cell r="F1335">
            <v>1247</v>
          </cell>
          <cell r="G1335">
            <v>1</v>
          </cell>
          <cell r="H1335">
            <v>67</v>
          </cell>
          <cell r="I1335">
            <v>1</v>
          </cell>
          <cell r="J1335">
            <v>336</v>
          </cell>
        </row>
        <row r="1336">
          <cell r="F1336">
            <v>1248</v>
          </cell>
          <cell r="G1336">
            <v>1</v>
          </cell>
          <cell r="H1336">
            <v>67</v>
          </cell>
          <cell r="I1336">
            <v>2</v>
          </cell>
          <cell r="J1336">
            <v>252</v>
          </cell>
        </row>
        <row r="1337">
          <cell r="F1337">
            <v>1249</v>
          </cell>
          <cell r="G1337">
            <v>1</v>
          </cell>
          <cell r="H1337">
            <v>67</v>
          </cell>
          <cell r="I1337">
            <v>3</v>
          </cell>
          <cell r="J1337">
            <v>253</v>
          </cell>
        </row>
        <row r="1338">
          <cell r="F1338">
            <v>0</v>
          </cell>
          <cell r="G1338">
            <v>0</v>
          </cell>
          <cell r="H1338">
            <v>0</v>
          </cell>
          <cell r="I1338">
            <v>0</v>
          </cell>
          <cell r="J1338">
            <v>0</v>
          </cell>
        </row>
        <row r="1339">
          <cell r="F1339">
            <v>1250</v>
          </cell>
          <cell r="G1339">
            <v>1</v>
          </cell>
          <cell r="H1339">
            <v>67</v>
          </cell>
          <cell r="I1339">
            <v>5</v>
          </cell>
          <cell r="J1339">
            <v>253</v>
          </cell>
        </row>
        <row r="1340">
          <cell r="F1340">
            <v>1251</v>
          </cell>
          <cell r="G1340">
            <v>1</v>
          </cell>
          <cell r="H1340">
            <v>67</v>
          </cell>
          <cell r="I1340">
            <v>6</v>
          </cell>
          <cell r="J1340">
            <v>248</v>
          </cell>
        </row>
        <row r="1341">
          <cell r="F1341">
            <v>1252</v>
          </cell>
          <cell r="G1341">
            <v>1</v>
          </cell>
          <cell r="H1341">
            <v>67</v>
          </cell>
          <cell r="I1341">
            <v>7</v>
          </cell>
          <cell r="J1341">
            <v>261</v>
          </cell>
        </row>
        <row r="1342">
          <cell r="F1342">
            <v>1253</v>
          </cell>
          <cell r="G1342">
            <v>1</v>
          </cell>
          <cell r="H1342">
            <v>67</v>
          </cell>
          <cell r="I1342">
            <v>8</v>
          </cell>
          <cell r="J1342">
            <v>248</v>
          </cell>
        </row>
        <row r="1343">
          <cell r="F1343">
            <v>1254</v>
          </cell>
          <cell r="G1343">
            <v>1</v>
          </cell>
          <cell r="H1343">
            <v>67</v>
          </cell>
          <cell r="I1343">
            <v>9</v>
          </cell>
          <cell r="J1343">
            <v>308</v>
          </cell>
        </row>
        <row r="1344">
          <cell r="F1344">
            <v>1255</v>
          </cell>
          <cell r="G1344">
            <v>1</v>
          </cell>
          <cell r="H1344">
            <v>67</v>
          </cell>
          <cell r="I1344">
            <v>10</v>
          </cell>
          <cell r="J1344">
            <v>248</v>
          </cell>
        </row>
        <row r="1345">
          <cell r="F1345">
            <v>1256</v>
          </cell>
          <cell r="G1345">
            <v>1</v>
          </cell>
          <cell r="H1345">
            <v>67</v>
          </cell>
          <cell r="I1345">
            <v>11</v>
          </cell>
          <cell r="J1345">
            <v>414</v>
          </cell>
        </row>
        <row r="1346">
          <cell r="F1346">
            <v>1257</v>
          </cell>
          <cell r="G1346">
            <v>1</v>
          </cell>
          <cell r="H1346">
            <v>67</v>
          </cell>
          <cell r="I1346">
            <v>12</v>
          </cell>
          <cell r="J1346">
            <v>248</v>
          </cell>
        </row>
        <row r="1347">
          <cell r="F1347">
            <v>1258</v>
          </cell>
          <cell r="G1347">
            <v>1</v>
          </cell>
          <cell r="H1347">
            <v>67</v>
          </cell>
          <cell r="I1347">
            <v>15</v>
          </cell>
          <cell r="J1347">
            <v>383</v>
          </cell>
        </row>
        <row r="1348">
          <cell r="F1348">
            <v>1259</v>
          </cell>
          <cell r="G1348">
            <v>1</v>
          </cell>
          <cell r="H1348">
            <v>67</v>
          </cell>
          <cell r="I1348">
            <v>16</v>
          </cell>
          <cell r="J1348">
            <v>248</v>
          </cell>
        </row>
        <row r="1349">
          <cell r="F1349">
            <v>1260</v>
          </cell>
          <cell r="G1349">
            <v>1</v>
          </cell>
          <cell r="H1349">
            <v>67</v>
          </cell>
          <cell r="I1349">
            <v>17</v>
          </cell>
          <cell r="J1349">
            <v>359</v>
          </cell>
        </row>
        <row r="1350">
          <cell r="F1350">
            <v>1261</v>
          </cell>
          <cell r="G1350">
            <v>1</v>
          </cell>
          <cell r="H1350">
            <v>67</v>
          </cell>
          <cell r="I1350">
            <v>18</v>
          </cell>
          <cell r="J1350">
            <v>248</v>
          </cell>
        </row>
        <row r="1351">
          <cell r="F1351">
            <v>1262</v>
          </cell>
          <cell r="G1351">
            <v>1</v>
          </cell>
          <cell r="H1351">
            <v>67</v>
          </cell>
          <cell r="I1351">
            <v>19</v>
          </cell>
          <cell r="J1351">
            <v>300</v>
          </cell>
        </row>
        <row r="1352">
          <cell r="F1352">
            <v>1263</v>
          </cell>
          <cell r="G1352">
            <v>1</v>
          </cell>
          <cell r="H1352">
            <v>67</v>
          </cell>
          <cell r="I1352">
            <v>20</v>
          </cell>
          <cell r="J1352">
            <v>248</v>
          </cell>
        </row>
        <row r="1353">
          <cell r="F1353">
            <v>1264</v>
          </cell>
          <cell r="G1353">
            <v>1</v>
          </cell>
          <cell r="H1353">
            <v>67</v>
          </cell>
          <cell r="I1353">
            <v>21</v>
          </cell>
          <cell r="J1353">
            <v>264</v>
          </cell>
        </row>
        <row r="1354">
          <cell r="F1354">
            <v>1265</v>
          </cell>
          <cell r="G1354">
            <v>1</v>
          </cell>
          <cell r="H1354">
            <v>67</v>
          </cell>
          <cell r="I1354">
            <v>22</v>
          </cell>
          <cell r="J1354">
            <v>248</v>
          </cell>
        </row>
        <row r="1355">
          <cell r="F1355">
            <v>1266</v>
          </cell>
          <cell r="G1355">
            <v>1</v>
          </cell>
          <cell r="H1355">
            <v>67</v>
          </cell>
          <cell r="I1355">
            <v>23</v>
          </cell>
          <cell r="J1355">
            <v>292</v>
          </cell>
        </row>
        <row r="1356">
          <cell r="F1356">
            <v>1267</v>
          </cell>
          <cell r="G1356">
            <v>1</v>
          </cell>
          <cell r="H1356">
            <v>67</v>
          </cell>
          <cell r="I1356">
            <v>25</v>
          </cell>
          <cell r="J1356">
            <v>248</v>
          </cell>
        </row>
        <row r="1357">
          <cell r="F1357">
            <v>1268</v>
          </cell>
          <cell r="G1357">
            <v>1</v>
          </cell>
          <cell r="H1357">
            <v>67</v>
          </cell>
          <cell r="I1357">
            <v>26</v>
          </cell>
          <cell r="J1357">
            <v>291</v>
          </cell>
        </row>
        <row r="1358">
          <cell r="F1358">
            <v>1269</v>
          </cell>
          <cell r="G1358">
            <v>1</v>
          </cell>
          <cell r="H1358">
            <v>68</v>
          </cell>
          <cell r="I1358">
            <v>1</v>
          </cell>
          <cell r="J1358">
            <v>364</v>
          </cell>
        </row>
        <row r="1359">
          <cell r="F1359">
            <v>1270</v>
          </cell>
          <cell r="G1359">
            <v>1</v>
          </cell>
          <cell r="H1359">
            <v>68</v>
          </cell>
          <cell r="I1359">
            <v>2</v>
          </cell>
          <cell r="J1359">
            <v>308</v>
          </cell>
        </row>
        <row r="1360">
          <cell r="F1360">
            <v>1271</v>
          </cell>
          <cell r="G1360">
            <v>1</v>
          </cell>
          <cell r="H1360">
            <v>68</v>
          </cell>
          <cell r="I1360">
            <v>3</v>
          </cell>
          <cell r="J1360">
            <v>305</v>
          </cell>
        </row>
        <row r="1361">
          <cell r="F1361">
            <v>0</v>
          </cell>
          <cell r="G1361">
            <v>0</v>
          </cell>
          <cell r="H1361">
            <v>0</v>
          </cell>
          <cell r="I1361">
            <v>0</v>
          </cell>
          <cell r="J1361">
            <v>0</v>
          </cell>
        </row>
        <row r="1362">
          <cell r="F1362">
            <v>1272</v>
          </cell>
          <cell r="G1362">
            <v>1</v>
          </cell>
          <cell r="H1362">
            <v>68</v>
          </cell>
          <cell r="I1362">
            <v>5</v>
          </cell>
          <cell r="J1362">
            <v>306</v>
          </cell>
        </row>
        <row r="1363">
          <cell r="F1363">
            <v>1273</v>
          </cell>
          <cell r="G1363">
            <v>1</v>
          </cell>
          <cell r="H1363">
            <v>68</v>
          </cell>
          <cell r="I1363">
            <v>6</v>
          </cell>
          <cell r="J1363">
            <v>301</v>
          </cell>
        </row>
        <row r="1364">
          <cell r="F1364">
            <v>1274</v>
          </cell>
          <cell r="G1364">
            <v>1</v>
          </cell>
          <cell r="H1364">
            <v>68</v>
          </cell>
          <cell r="I1364">
            <v>7</v>
          </cell>
          <cell r="J1364">
            <v>308</v>
          </cell>
        </row>
        <row r="1365">
          <cell r="F1365">
            <v>1275</v>
          </cell>
          <cell r="G1365">
            <v>1</v>
          </cell>
          <cell r="H1365">
            <v>68</v>
          </cell>
          <cell r="I1365">
            <v>8</v>
          </cell>
          <cell r="J1365">
            <v>381</v>
          </cell>
        </row>
        <row r="1366">
          <cell r="F1366">
            <v>1276</v>
          </cell>
          <cell r="G1366">
            <v>1</v>
          </cell>
          <cell r="H1366">
            <v>68</v>
          </cell>
          <cell r="I1366">
            <v>9</v>
          </cell>
          <cell r="J1366">
            <v>307</v>
          </cell>
        </row>
        <row r="1367">
          <cell r="F1367">
            <v>1277</v>
          </cell>
          <cell r="G1367">
            <v>1</v>
          </cell>
          <cell r="H1367">
            <v>68</v>
          </cell>
          <cell r="I1367">
            <v>10</v>
          </cell>
          <cell r="J1367">
            <v>325</v>
          </cell>
        </row>
        <row r="1368">
          <cell r="F1368">
            <v>1278</v>
          </cell>
          <cell r="G1368">
            <v>1</v>
          </cell>
          <cell r="H1368">
            <v>68</v>
          </cell>
          <cell r="I1368">
            <v>11</v>
          </cell>
          <cell r="J1368">
            <v>316</v>
          </cell>
        </row>
        <row r="1369">
          <cell r="F1369">
            <v>1279</v>
          </cell>
          <cell r="G1369">
            <v>1</v>
          </cell>
          <cell r="H1369">
            <v>68</v>
          </cell>
          <cell r="I1369">
            <v>12</v>
          </cell>
          <cell r="J1369">
            <v>450</v>
          </cell>
        </row>
        <row r="1370">
          <cell r="F1370">
            <v>0</v>
          </cell>
          <cell r="G1370">
            <v>0</v>
          </cell>
          <cell r="H1370">
            <v>0</v>
          </cell>
          <cell r="I1370">
            <v>0</v>
          </cell>
          <cell r="J1370">
            <v>0</v>
          </cell>
        </row>
        <row r="1371">
          <cell r="F1371">
            <v>0</v>
          </cell>
          <cell r="G1371">
            <v>0</v>
          </cell>
          <cell r="H1371">
            <v>0</v>
          </cell>
          <cell r="I1371">
            <v>0</v>
          </cell>
          <cell r="J1371">
            <v>0</v>
          </cell>
        </row>
        <row r="1372">
          <cell r="F1372">
            <v>1280</v>
          </cell>
          <cell r="G1372">
            <v>1</v>
          </cell>
          <cell r="H1372">
            <v>68</v>
          </cell>
          <cell r="I1372">
            <v>15</v>
          </cell>
          <cell r="J1372">
            <v>365</v>
          </cell>
        </row>
        <row r="1373">
          <cell r="F1373">
            <v>1281</v>
          </cell>
          <cell r="G1373">
            <v>1</v>
          </cell>
          <cell r="H1373">
            <v>68</v>
          </cell>
          <cell r="I1373">
            <v>16</v>
          </cell>
          <cell r="J1373">
            <v>413</v>
          </cell>
        </row>
        <row r="1374">
          <cell r="F1374">
            <v>1282</v>
          </cell>
          <cell r="G1374">
            <v>1</v>
          </cell>
          <cell r="H1374">
            <v>68</v>
          </cell>
          <cell r="I1374">
            <v>17</v>
          </cell>
          <cell r="J1374">
            <v>635</v>
          </cell>
        </row>
        <row r="1375">
          <cell r="F1375">
            <v>1283</v>
          </cell>
          <cell r="G1375">
            <v>1</v>
          </cell>
          <cell r="H1375">
            <v>68</v>
          </cell>
          <cell r="I1375">
            <v>18</v>
          </cell>
          <cell r="J1375">
            <v>268</v>
          </cell>
        </row>
        <row r="1376">
          <cell r="F1376">
            <v>1284</v>
          </cell>
          <cell r="G1376">
            <v>1</v>
          </cell>
          <cell r="H1376">
            <v>68</v>
          </cell>
          <cell r="I1376">
            <v>19</v>
          </cell>
          <cell r="J1376">
            <v>258</v>
          </cell>
        </row>
        <row r="1377">
          <cell r="F1377">
            <v>1285</v>
          </cell>
          <cell r="G1377">
            <v>1</v>
          </cell>
          <cell r="H1377">
            <v>68</v>
          </cell>
          <cell r="I1377">
            <v>20</v>
          </cell>
          <cell r="J1377">
            <v>256</v>
          </cell>
        </row>
        <row r="1378">
          <cell r="F1378">
            <v>1286</v>
          </cell>
          <cell r="G1378">
            <v>1</v>
          </cell>
          <cell r="H1378">
            <v>68</v>
          </cell>
          <cell r="I1378">
            <v>21</v>
          </cell>
          <cell r="J1378">
            <v>252</v>
          </cell>
        </row>
        <row r="1379">
          <cell r="F1379">
            <v>1287</v>
          </cell>
          <cell r="G1379">
            <v>1</v>
          </cell>
          <cell r="H1379">
            <v>68</v>
          </cell>
          <cell r="I1379">
            <v>22</v>
          </cell>
          <cell r="J1379">
            <v>259</v>
          </cell>
        </row>
        <row r="1380">
          <cell r="F1380">
            <v>1288</v>
          </cell>
          <cell r="G1380">
            <v>1</v>
          </cell>
          <cell r="H1380">
            <v>68</v>
          </cell>
          <cell r="I1380">
            <v>23</v>
          </cell>
          <cell r="J1380">
            <v>241</v>
          </cell>
        </row>
        <row r="1381">
          <cell r="F1381">
            <v>0</v>
          </cell>
          <cell r="G1381">
            <v>0</v>
          </cell>
          <cell r="H1381">
            <v>0</v>
          </cell>
          <cell r="I1381">
            <v>0</v>
          </cell>
          <cell r="J1381">
            <v>0</v>
          </cell>
        </row>
        <row r="1382">
          <cell r="F1382">
            <v>1289</v>
          </cell>
          <cell r="G1382">
            <v>1</v>
          </cell>
          <cell r="H1382">
            <v>68</v>
          </cell>
          <cell r="I1382">
            <v>25</v>
          </cell>
          <cell r="J1382">
            <v>266</v>
          </cell>
        </row>
        <row r="1383">
          <cell r="F1383">
            <v>1290</v>
          </cell>
          <cell r="G1383">
            <v>1</v>
          </cell>
          <cell r="H1383">
            <v>68</v>
          </cell>
          <cell r="I1383">
            <v>26</v>
          </cell>
          <cell r="J1383">
            <v>280</v>
          </cell>
        </row>
        <row r="1384">
          <cell r="F1384">
            <v>1291</v>
          </cell>
          <cell r="G1384">
            <v>1</v>
          </cell>
          <cell r="H1384">
            <v>68</v>
          </cell>
          <cell r="I1384">
            <v>27</v>
          </cell>
          <cell r="J1384">
            <v>324</v>
          </cell>
        </row>
        <row r="1385">
          <cell r="F1385">
            <v>0</v>
          </cell>
          <cell r="G1385">
            <v>0</v>
          </cell>
          <cell r="H1385">
            <v>0</v>
          </cell>
          <cell r="I1385">
            <v>0</v>
          </cell>
          <cell r="J1385">
            <v>0</v>
          </cell>
        </row>
        <row r="1386">
          <cell r="F1386">
            <v>1292</v>
          </cell>
          <cell r="G1386">
            <v>1</v>
          </cell>
          <cell r="H1386">
            <v>70</v>
          </cell>
          <cell r="I1386">
            <v>1</v>
          </cell>
          <cell r="J1386">
            <v>299</v>
          </cell>
        </row>
        <row r="1387">
          <cell r="F1387">
            <v>1293</v>
          </cell>
          <cell r="G1387">
            <v>1</v>
          </cell>
          <cell r="H1387">
            <v>70</v>
          </cell>
          <cell r="I1387">
            <v>2</v>
          </cell>
          <cell r="J1387">
            <v>244</v>
          </cell>
        </row>
        <row r="1388">
          <cell r="F1388">
            <v>1294</v>
          </cell>
          <cell r="G1388">
            <v>1</v>
          </cell>
          <cell r="H1388">
            <v>70</v>
          </cell>
          <cell r="I1388">
            <v>3</v>
          </cell>
          <cell r="J1388">
            <v>296</v>
          </cell>
        </row>
        <row r="1389">
          <cell r="F1389">
            <v>0</v>
          </cell>
          <cell r="G1389">
            <v>0</v>
          </cell>
          <cell r="H1389">
            <v>0</v>
          </cell>
          <cell r="I1389">
            <v>0</v>
          </cell>
          <cell r="J1389">
            <v>0</v>
          </cell>
        </row>
        <row r="1390">
          <cell r="F1390">
            <v>1295</v>
          </cell>
          <cell r="G1390">
            <v>1</v>
          </cell>
          <cell r="H1390">
            <v>70</v>
          </cell>
          <cell r="I1390">
            <v>5</v>
          </cell>
          <cell r="J1390">
            <v>300</v>
          </cell>
        </row>
        <row r="1391">
          <cell r="F1391">
            <v>1296</v>
          </cell>
          <cell r="G1391">
            <v>1</v>
          </cell>
          <cell r="H1391">
            <v>70</v>
          </cell>
          <cell r="I1391">
            <v>6</v>
          </cell>
          <cell r="J1391">
            <v>355</v>
          </cell>
        </row>
        <row r="1392">
          <cell r="F1392">
            <v>1297</v>
          </cell>
          <cell r="G1392">
            <v>1</v>
          </cell>
          <cell r="H1392">
            <v>70</v>
          </cell>
          <cell r="I1392">
            <v>7</v>
          </cell>
          <cell r="J1392">
            <v>363</v>
          </cell>
        </row>
        <row r="1393">
          <cell r="F1393">
            <v>1298</v>
          </cell>
          <cell r="G1393">
            <v>1</v>
          </cell>
          <cell r="H1393">
            <v>70</v>
          </cell>
          <cell r="I1393">
            <v>8</v>
          </cell>
          <cell r="J1393">
            <v>411</v>
          </cell>
        </row>
        <row r="1394">
          <cell r="F1394">
            <v>1299</v>
          </cell>
          <cell r="G1394">
            <v>1</v>
          </cell>
          <cell r="H1394">
            <v>71</v>
          </cell>
          <cell r="I1394">
            <v>1</v>
          </cell>
          <cell r="J1394">
            <v>355</v>
          </cell>
        </row>
        <row r="1395">
          <cell r="F1395">
            <v>1300</v>
          </cell>
          <cell r="G1395">
            <v>1</v>
          </cell>
          <cell r="H1395">
            <v>71</v>
          </cell>
          <cell r="I1395">
            <v>2</v>
          </cell>
          <cell r="J1395">
            <v>277</v>
          </cell>
        </row>
        <row r="1396">
          <cell r="F1396">
            <v>1301</v>
          </cell>
          <cell r="G1396">
            <v>1</v>
          </cell>
          <cell r="H1396">
            <v>71</v>
          </cell>
          <cell r="I1396">
            <v>3</v>
          </cell>
          <cell r="J1396">
            <v>231</v>
          </cell>
        </row>
        <row r="1397">
          <cell r="F1397">
            <v>0</v>
          </cell>
          <cell r="G1397">
            <v>0</v>
          </cell>
          <cell r="H1397">
            <v>0</v>
          </cell>
          <cell r="I1397">
            <v>0</v>
          </cell>
          <cell r="J1397">
            <v>0</v>
          </cell>
        </row>
        <row r="1398">
          <cell r="F1398">
            <v>1302</v>
          </cell>
          <cell r="G1398">
            <v>1</v>
          </cell>
          <cell r="H1398">
            <v>71</v>
          </cell>
          <cell r="I1398">
            <v>5</v>
          </cell>
          <cell r="J1398">
            <v>248</v>
          </cell>
        </row>
        <row r="1399">
          <cell r="F1399">
            <v>1303</v>
          </cell>
          <cell r="G1399">
            <v>1</v>
          </cell>
          <cell r="H1399">
            <v>71</v>
          </cell>
          <cell r="I1399">
            <v>6</v>
          </cell>
          <cell r="J1399">
            <v>250</v>
          </cell>
        </row>
        <row r="1400">
          <cell r="F1400">
            <v>1304</v>
          </cell>
          <cell r="G1400">
            <v>1</v>
          </cell>
          <cell r="H1400">
            <v>71</v>
          </cell>
          <cell r="I1400">
            <v>7</v>
          </cell>
          <cell r="J1400">
            <v>251</v>
          </cell>
        </row>
        <row r="1401">
          <cell r="F1401">
            <v>1305</v>
          </cell>
          <cell r="G1401">
            <v>1</v>
          </cell>
          <cell r="H1401">
            <v>71</v>
          </cell>
          <cell r="I1401">
            <v>8</v>
          </cell>
          <cell r="J1401">
            <v>252</v>
          </cell>
        </row>
        <row r="1402">
          <cell r="F1402">
            <v>1306</v>
          </cell>
          <cell r="G1402">
            <v>1</v>
          </cell>
          <cell r="H1402">
            <v>71</v>
          </cell>
          <cell r="I1402">
            <v>9</v>
          </cell>
          <cell r="J1402">
            <v>252</v>
          </cell>
        </row>
        <row r="1403">
          <cell r="F1403">
            <v>1307</v>
          </cell>
          <cell r="G1403">
            <v>1</v>
          </cell>
          <cell r="H1403">
            <v>71</v>
          </cell>
          <cell r="I1403">
            <v>10</v>
          </cell>
          <cell r="J1403">
            <v>274</v>
          </cell>
        </row>
        <row r="1404">
          <cell r="F1404">
            <v>1308</v>
          </cell>
          <cell r="G1404">
            <v>1</v>
          </cell>
          <cell r="H1404">
            <v>72</v>
          </cell>
          <cell r="I1404">
            <v>1</v>
          </cell>
          <cell r="J1404">
            <v>276</v>
          </cell>
        </row>
        <row r="1405">
          <cell r="F1405">
            <v>1309</v>
          </cell>
          <cell r="G1405">
            <v>1</v>
          </cell>
          <cell r="H1405">
            <v>72</v>
          </cell>
          <cell r="I1405">
            <v>2</v>
          </cell>
          <cell r="J1405">
            <v>275</v>
          </cell>
        </row>
        <row r="1406">
          <cell r="F1406">
            <v>1310</v>
          </cell>
          <cell r="G1406">
            <v>1</v>
          </cell>
          <cell r="H1406">
            <v>72</v>
          </cell>
          <cell r="I1406">
            <v>3</v>
          </cell>
          <cell r="J1406">
            <v>220</v>
          </cell>
        </row>
        <row r="1407">
          <cell r="F1407">
            <v>1311</v>
          </cell>
          <cell r="G1407">
            <v>1</v>
          </cell>
          <cell r="H1407">
            <v>72</v>
          </cell>
          <cell r="I1407">
            <v>5</v>
          </cell>
          <cell r="J1407">
            <v>215</v>
          </cell>
        </row>
        <row r="1408">
          <cell r="F1408">
            <v>1312</v>
          </cell>
          <cell r="G1408">
            <v>1</v>
          </cell>
          <cell r="H1408">
            <v>72</v>
          </cell>
          <cell r="I1408">
            <v>6</v>
          </cell>
          <cell r="J1408">
            <v>222</v>
          </cell>
        </row>
        <row r="1409">
          <cell r="F1409">
            <v>1313</v>
          </cell>
          <cell r="G1409">
            <v>1</v>
          </cell>
          <cell r="H1409">
            <v>72</v>
          </cell>
          <cell r="I1409">
            <v>7</v>
          </cell>
          <cell r="J1409">
            <v>224</v>
          </cell>
        </row>
        <row r="1410">
          <cell r="F1410">
            <v>1314</v>
          </cell>
          <cell r="G1410">
            <v>1</v>
          </cell>
          <cell r="H1410">
            <v>72</v>
          </cell>
          <cell r="I1410">
            <v>8</v>
          </cell>
          <cell r="J1410">
            <v>218</v>
          </cell>
        </row>
        <row r="1411">
          <cell r="F1411">
            <v>1315</v>
          </cell>
          <cell r="G1411">
            <v>1</v>
          </cell>
          <cell r="H1411">
            <v>72</v>
          </cell>
          <cell r="I1411">
            <v>9</v>
          </cell>
          <cell r="J1411">
            <v>233</v>
          </cell>
        </row>
        <row r="1412">
          <cell r="F1412">
            <v>1316</v>
          </cell>
          <cell r="G1412">
            <v>1</v>
          </cell>
          <cell r="H1412">
            <v>72</v>
          </cell>
          <cell r="I1412">
            <v>10</v>
          </cell>
          <cell r="J1412">
            <v>223</v>
          </cell>
        </row>
        <row r="1413">
          <cell r="F1413">
            <v>1317</v>
          </cell>
          <cell r="G1413">
            <v>1</v>
          </cell>
          <cell r="H1413">
            <v>72</v>
          </cell>
          <cell r="I1413">
            <v>11</v>
          </cell>
          <cell r="J1413">
            <v>242</v>
          </cell>
        </row>
        <row r="1414">
          <cell r="F1414">
            <v>1318</v>
          </cell>
          <cell r="G1414">
            <v>1</v>
          </cell>
          <cell r="H1414">
            <v>72</v>
          </cell>
          <cell r="I1414">
            <v>12</v>
          </cell>
          <cell r="J1414">
            <v>234</v>
          </cell>
        </row>
        <row r="1415">
          <cell r="F1415">
            <v>1319</v>
          </cell>
          <cell r="G1415">
            <v>1</v>
          </cell>
          <cell r="H1415">
            <v>72</v>
          </cell>
          <cell r="I1415">
            <v>15</v>
          </cell>
          <cell r="J1415">
            <v>244</v>
          </cell>
        </row>
        <row r="1416">
          <cell r="F1416">
            <v>1320</v>
          </cell>
          <cell r="G1416">
            <v>1</v>
          </cell>
          <cell r="H1416">
            <v>72</v>
          </cell>
          <cell r="I1416">
            <v>16</v>
          </cell>
          <cell r="J1416">
            <v>246</v>
          </cell>
        </row>
        <row r="1417">
          <cell r="F1417">
            <v>1321</v>
          </cell>
          <cell r="G1417">
            <v>1</v>
          </cell>
          <cell r="H1417">
            <v>72</v>
          </cell>
          <cell r="I1417">
            <v>17</v>
          </cell>
          <cell r="J1417">
            <v>259</v>
          </cell>
        </row>
        <row r="1418">
          <cell r="F1418">
            <v>1322</v>
          </cell>
          <cell r="G1418">
            <v>1</v>
          </cell>
          <cell r="H1418">
            <v>72</v>
          </cell>
          <cell r="I1418">
            <v>18</v>
          </cell>
          <cell r="J1418">
            <v>254</v>
          </cell>
        </row>
        <row r="1419">
          <cell r="F1419">
            <v>1323</v>
          </cell>
          <cell r="G1419">
            <v>1</v>
          </cell>
          <cell r="H1419">
            <v>72</v>
          </cell>
          <cell r="I1419">
            <v>19</v>
          </cell>
          <cell r="J1419">
            <v>256</v>
          </cell>
        </row>
        <row r="1420">
          <cell r="F1420">
            <v>1324</v>
          </cell>
          <cell r="G1420">
            <v>1</v>
          </cell>
          <cell r="H1420">
            <v>72</v>
          </cell>
          <cell r="I1420">
            <v>20</v>
          </cell>
          <cell r="J1420">
            <v>246</v>
          </cell>
        </row>
        <row r="1421">
          <cell r="F1421">
            <v>1325</v>
          </cell>
          <cell r="G1421">
            <v>1</v>
          </cell>
          <cell r="H1421">
            <v>72</v>
          </cell>
          <cell r="I1421">
            <v>21</v>
          </cell>
          <cell r="J1421">
            <v>241</v>
          </cell>
        </row>
        <row r="1422">
          <cell r="F1422">
            <v>1326</v>
          </cell>
          <cell r="G1422">
            <v>1</v>
          </cell>
          <cell r="H1422">
            <v>72</v>
          </cell>
          <cell r="I1422">
            <v>22</v>
          </cell>
          <cell r="J1422">
            <v>252</v>
          </cell>
        </row>
        <row r="1423">
          <cell r="F1423">
            <v>1327</v>
          </cell>
          <cell r="G1423">
            <v>1</v>
          </cell>
          <cell r="H1423">
            <v>72</v>
          </cell>
          <cell r="I1423">
            <v>23</v>
          </cell>
          <cell r="J1423">
            <v>206</v>
          </cell>
        </row>
        <row r="1424">
          <cell r="F1424">
            <v>1328</v>
          </cell>
          <cell r="G1424">
            <v>1</v>
          </cell>
          <cell r="H1424">
            <v>72</v>
          </cell>
          <cell r="I1424">
            <v>25</v>
          </cell>
          <cell r="J1424">
            <v>205</v>
          </cell>
        </row>
        <row r="1425">
          <cell r="F1425">
            <v>1329</v>
          </cell>
          <cell r="G1425">
            <v>1</v>
          </cell>
          <cell r="H1425">
            <v>72</v>
          </cell>
          <cell r="I1425">
            <v>26</v>
          </cell>
          <cell r="J1425">
            <v>216</v>
          </cell>
        </row>
        <row r="1426">
          <cell r="F1426">
            <v>1330</v>
          </cell>
          <cell r="G1426">
            <v>1</v>
          </cell>
          <cell r="H1426">
            <v>72</v>
          </cell>
          <cell r="I1426">
            <v>27</v>
          </cell>
          <cell r="J1426">
            <v>222</v>
          </cell>
        </row>
        <row r="1427">
          <cell r="F1427">
            <v>1331</v>
          </cell>
          <cell r="G1427">
            <v>1</v>
          </cell>
          <cell r="H1427">
            <v>72</v>
          </cell>
          <cell r="I1427">
            <v>28</v>
          </cell>
          <cell r="J1427">
            <v>231</v>
          </cell>
        </row>
        <row r="1428">
          <cell r="F1428">
            <v>1332</v>
          </cell>
          <cell r="G1428">
            <v>1</v>
          </cell>
          <cell r="H1428">
            <v>72</v>
          </cell>
          <cell r="I1428">
            <v>29</v>
          </cell>
          <cell r="J1428">
            <v>252</v>
          </cell>
        </row>
        <row r="1429">
          <cell r="F1429">
            <v>1333</v>
          </cell>
          <cell r="G1429">
            <v>1</v>
          </cell>
          <cell r="H1429">
            <v>72</v>
          </cell>
          <cell r="I1429">
            <v>30</v>
          </cell>
          <cell r="J1429">
            <v>216</v>
          </cell>
        </row>
        <row r="1430">
          <cell r="F1430">
            <v>1334</v>
          </cell>
          <cell r="G1430">
            <v>1</v>
          </cell>
          <cell r="H1430">
            <v>72</v>
          </cell>
          <cell r="I1430">
            <v>31</v>
          </cell>
          <cell r="J1430">
            <v>268</v>
          </cell>
        </row>
        <row r="1431">
          <cell r="F1431">
            <v>1335</v>
          </cell>
          <cell r="G1431">
            <v>1</v>
          </cell>
          <cell r="H1431">
            <v>73</v>
          </cell>
          <cell r="I1431">
            <v>1</v>
          </cell>
          <cell r="J1431">
            <v>271</v>
          </cell>
        </row>
        <row r="1432">
          <cell r="F1432">
            <v>1336</v>
          </cell>
          <cell r="G1432">
            <v>1</v>
          </cell>
          <cell r="H1432">
            <v>73</v>
          </cell>
          <cell r="I1432">
            <v>2</v>
          </cell>
          <cell r="J1432">
            <v>278</v>
          </cell>
        </row>
        <row r="1433">
          <cell r="F1433">
            <v>1337</v>
          </cell>
          <cell r="G1433">
            <v>1</v>
          </cell>
          <cell r="H1433">
            <v>73</v>
          </cell>
          <cell r="I1433">
            <v>3</v>
          </cell>
          <cell r="J1433">
            <v>235</v>
          </cell>
        </row>
        <row r="1434">
          <cell r="F1434">
            <v>0</v>
          </cell>
          <cell r="G1434">
            <v>0</v>
          </cell>
          <cell r="H1434">
            <v>0</v>
          </cell>
          <cell r="I1434">
            <v>0</v>
          </cell>
          <cell r="J1434">
            <v>0</v>
          </cell>
        </row>
        <row r="1435">
          <cell r="F1435">
            <v>1338</v>
          </cell>
          <cell r="G1435">
            <v>1</v>
          </cell>
          <cell r="H1435">
            <v>73</v>
          </cell>
          <cell r="I1435">
            <v>5</v>
          </cell>
          <cell r="J1435">
            <v>232</v>
          </cell>
        </row>
        <row r="1436">
          <cell r="F1436">
            <v>1339</v>
          </cell>
          <cell r="G1436">
            <v>1</v>
          </cell>
          <cell r="H1436">
            <v>73</v>
          </cell>
          <cell r="I1436">
            <v>6</v>
          </cell>
          <cell r="J1436">
            <v>238</v>
          </cell>
        </row>
        <row r="1437">
          <cell r="F1437">
            <v>1340</v>
          </cell>
          <cell r="G1437">
            <v>1</v>
          </cell>
          <cell r="H1437">
            <v>73</v>
          </cell>
          <cell r="I1437">
            <v>7</v>
          </cell>
          <cell r="J1437">
            <v>232</v>
          </cell>
        </row>
        <row r="1438">
          <cell r="F1438">
            <v>1341</v>
          </cell>
          <cell r="G1438">
            <v>1</v>
          </cell>
          <cell r="H1438">
            <v>73</v>
          </cell>
          <cell r="I1438">
            <v>8</v>
          </cell>
          <cell r="J1438">
            <v>271</v>
          </cell>
        </row>
        <row r="1439">
          <cell r="F1439">
            <v>1342</v>
          </cell>
          <cell r="G1439">
            <v>1</v>
          </cell>
          <cell r="H1439">
            <v>73</v>
          </cell>
          <cell r="I1439">
            <v>9</v>
          </cell>
          <cell r="J1439">
            <v>268</v>
          </cell>
        </row>
        <row r="1440">
          <cell r="F1440">
            <v>1343</v>
          </cell>
          <cell r="G1440">
            <v>1</v>
          </cell>
          <cell r="H1440">
            <v>73</v>
          </cell>
          <cell r="I1440">
            <v>10</v>
          </cell>
          <cell r="J1440">
            <v>344</v>
          </cell>
        </row>
        <row r="1441">
          <cell r="F1441">
            <v>1344</v>
          </cell>
          <cell r="G1441">
            <v>1</v>
          </cell>
          <cell r="H1441">
            <v>73</v>
          </cell>
          <cell r="I1441">
            <v>11</v>
          </cell>
          <cell r="J1441">
            <v>299</v>
          </cell>
        </row>
        <row r="1442">
          <cell r="F1442">
            <v>1345</v>
          </cell>
          <cell r="G1442">
            <v>1</v>
          </cell>
          <cell r="H1442">
            <v>73</v>
          </cell>
          <cell r="I1442">
            <v>12</v>
          </cell>
          <cell r="J1442">
            <v>274</v>
          </cell>
        </row>
        <row r="1443">
          <cell r="F1443">
            <v>0</v>
          </cell>
          <cell r="G1443">
            <v>0</v>
          </cell>
          <cell r="H1443">
            <v>0</v>
          </cell>
          <cell r="I1443">
            <v>0</v>
          </cell>
          <cell r="J1443">
            <v>0</v>
          </cell>
        </row>
        <row r="1444">
          <cell r="F1444">
            <v>0</v>
          </cell>
          <cell r="G1444">
            <v>0</v>
          </cell>
          <cell r="H1444">
            <v>0</v>
          </cell>
          <cell r="I1444">
            <v>0</v>
          </cell>
          <cell r="J1444">
            <v>0</v>
          </cell>
        </row>
        <row r="1445">
          <cell r="F1445">
            <v>1346</v>
          </cell>
          <cell r="G1445">
            <v>1</v>
          </cell>
          <cell r="H1445">
            <v>73</v>
          </cell>
          <cell r="I1445">
            <v>15</v>
          </cell>
          <cell r="J1445">
            <v>279</v>
          </cell>
        </row>
        <row r="1446">
          <cell r="F1446">
            <v>1347</v>
          </cell>
          <cell r="G1446">
            <v>1</v>
          </cell>
          <cell r="H1446">
            <v>73</v>
          </cell>
          <cell r="I1446">
            <v>16</v>
          </cell>
          <cell r="J1446">
            <v>259</v>
          </cell>
        </row>
        <row r="1447">
          <cell r="F1447">
            <v>1348</v>
          </cell>
          <cell r="G1447">
            <v>1</v>
          </cell>
          <cell r="H1447">
            <v>73</v>
          </cell>
          <cell r="I1447">
            <v>17</v>
          </cell>
          <cell r="J1447">
            <v>244</v>
          </cell>
        </row>
        <row r="1448">
          <cell r="F1448">
            <v>1349</v>
          </cell>
          <cell r="G1448">
            <v>1</v>
          </cell>
          <cell r="H1448">
            <v>73</v>
          </cell>
          <cell r="I1448">
            <v>18</v>
          </cell>
          <cell r="J1448">
            <v>244</v>
          </cell>
        </row>
        <row r="1449">
          <cell r="F1449">
            <v>1350</v>
          </cell>
          <cell r="G1449">
            <v>1</v>
          </cell>
          <cell r="H1449">
            <v>73</v>
          </cell>
          <cell r="I1449">
            <v>19</v>
          </cell>
          <cell r="J1449">
            <v>277</v>
          </cell>
        </row>
        <row r="1450">
          <cell r="F1450">
            <v>1351</v>
          </cell>
          <cell r="G1450">
            <v>1</v>
          </cell>
          <cell r="H1450">
            <v>73</v>
          </cell>
          <cell r="I1450">
            <v>20</v>
          </cell>
          <cell r="J1450">
            <v>246</v>
          </cell>
        </row>
        <row r="1451">
          <cell r="F1451">
            <v>1352</v>
          </cell>
          <cell r="G1451">
            <v>1</v>
          </cell>
          <cell r="H1451">
            <v>73</v>
          </cell>
          <cell r="I1451">
            <v>21</v>
          </cell>
          <cell r="J1451">
            <v>252</v>
          </cell>
        </row>
        <row r="1452">
          <cell r="F1452">
            <v>1353</v>
          </cell>
          <cell r="G1452">
            <v>1</v>
          </cell>
          <cell r="H1452">
            <v>73</v>
          </cell>
          <cell r="I1452">
            <v>22</v>
          </cell>
          <cell r="J1452">
            <v>239</v>
          </cell>
        </row>
        <row r="1453">
          <cell r="F1453">
            <v>1354</v>
          </cell>
          <cell r="G1453">
            <v>1</v>
          </cell>
          <cell r="H1453">
            <v>73</v>
          </cell>
          <cell r="I1453">
            <v>23</v>
          </cell>
          <cell r="J1453">
            <v>242</v>
          </cell>
        </row>
        <row r="1454">
          <cell r="F1454">
            <v>1355</v>
          </cell>
          <cell r="G1454">
            <v>1</v>
          </cell>
          <cell r="H1454">
            <v>73</v>
          </cell>
          <cell r="I1454">
            <v>25</v>
          </cell>
          <cell r="J1454">
            <v>251</v>
          </cell>
        </row>
        <row r="1455">
          <cell r="F1455">
            <v>1356</v>
          </cell>
          <cell r="G1455">
            <v>1</v>
          </cell>
          <cell r="H1455">
            <v>73</v>
          </cell>
          <cell r="I1455">
            <v>26</v>
          </cell>
          <cell r="J1455">
            <v>241</v>
          </cell>
        </row>
        <row r="1456">
          <cell r="F1456">
            <v>1357</v>
          </cell>
          <cell r="G1456">
            <v>1</v>
          </cell>
          <cell r="H1456">
            <v>73</v>
          </cell>
          <cell r="I1456">
            <v>27</v>
          </cell>
          <cell r="J1456">
            <v>252</v>
          </cell>
        </row>
        <row r="1457">
          <cell r="F1457">
            <v>1358</v>
          </cell>
          <cell r="G1457">
            <v>1</v>
          </cell>
          <cell r="H1457">
            <v>73</v>
          </cell>
          <cell r="I1457">
            <v>28</v>
          </cell>
          <cell r="J1457">
            <v>239</v>
          </cell>
        </row>
        <row r="1458">
          <cell r="F1458">
            <v>1359</v>
          </cell>
          <cell r="G1458">
            <v>1</v>
          </cell>
          <cell r="H1458">
            <v>73</v>
          </cell>
          <cell r="I1458">
            <v>29</v>
          </cell>
          <cell r="J1458">
            <v>245</v>
          </cell>
        </row>
        <row r="1459">
          <cell r="F1459">
            <v>1360</v>
          </cell>
          <cell r="G1459">
            <v>1</v>
          </cell>
          <cell r="H1459">
            <v>73</v>
          </cell>
          <cell r="I1459">
            <v>30</v>
          </cell>
          <cell r="J1459">
            <v>307</v>
          </cell>
        </row>
        <row r="1460">
          <cell r="F1460">
            <v>1361</v>
          </cell>
          <cell r="G1460">
            <v>1</v>
          </cell>
          <cell r="H1460">
            <v>73</v>
          </cell>
          <cell r="I1460">
            <v>31</v>
          </cell>
          <cell r="J1460">
            <v>242</v>
          </cell>
        </row>
        <row r="1461">
          <cell r="F1461">
            <v>1362</v>
          </cell>
          <cell r="G1461">
            <v>1</v>
          </cell>
          <cell r="H1461">
            <v>73</v>
          </cell>
          <cell r="I1461">
            <v>32</v>
          </cell>
          <cell r="J1461">
            <v>319</v>
          </cell>
        </row>
        <row r="1462">
          <cell r="F1462">
            <v>0</v>
          </cell>
          <cell r="G1462">
            <v>0</v>
          </cell>
          <cell r="H1462">
            <v>0</v>
          </cell>
          <cell r="I1462">
            <v>0</v>
          </cell>
          <cell r="J1462">
            <v>0</v>
          </cell>
        </row>
        <row r="1463">
          <cell r="F1463">
            <v>1363</v>
          </cell>
          <cell r="G1463">
            <v>1</v>
          </cell>
          <cell r="H1463">
            <v>75</v>
          </cell>
          <cell r="I1463">
            <v>1</v>
          </cell>
          <cell r="J1463">
            <v>344</v>
          </cell>
        </row>
        <row r="1464">
          <cell r="F1464">
            <v>1364</v>
          </cell>
          <cell r="G1464">
            <v>1</v>
          </cell>
          <cell r="H1464">
            <v>75</v>
          </cell>
          <cell r="I1464">
            <v>2</v>
          </cell>
          <cell r="J1464">
            <v>278</v>
          </cell>
        </row>
        <row r="1465">
          <cell r="F1465">
            <v>1365</v>
          </cell>
          <cell r="G1465">
            <v>1</v>
          </cell>
          <cell r="H1465">
            <v>75</v>
          </cell>
          <cell r="I1465">
            <v>3</v>
          </cell>
          <cell r="J1465">
            <v>278</v>
          </cell>
        </row>
        <row r="1466">
          <cell r="F1466">
            <v>1366</v>
          </cell>
          <cell r="G1466">
            <v>1</v>
          </cell>
          <cell r="H1466">
            <v>75</v>
          </cell>
          <cell r="I1466">
            <v>5</v>
          </cell>
          <cell r="J1466">
            <v>277</v>
          </cell>
        </row>
        <row r="1467">
          <cell r="F1467">
            <v>1367</v>
          </cell>
          <cell r="G1467">
            <v>1</v>
          </cell>
          <cell r="H1467">
            <v>75</v>
          </cell>
          <cell r="I1467">
            <v>6</v>
          </cell>
          <cell r="J1467">
            <v>266</v>
          </cell>
        </row>
        <row r="1468">
          <cell r="F1468">
            <v>1368</v>
          </cell>
          <cell r="G1468">
            <v>1</v>
          </cell>
          <cell r="H1468">
            <v>75</v>
          </cell>
          <cell r="I1468">
            <v>7</v>
          </cell>
          <cell r="J1468">
            <v>406</v>
          </cell>
        </row>
        <row r="1469">
          <cell r="F1469">
            <v>1369</v>
          </cell>
          <cell r="G1469">
            <v>1</v>
          </cell>
          <cell r="H1469">
            <v>75</v>
          </cell>
          <cell r="I1469">
            <v>8</v>
          </cell>
          <cell r="J1469">
            <v>331</v>
          </cell>
        </row>
        <row r="1470">
          <cell r="F1470">
            <v>1370</v>
          </cell>
          <cell r="G1470">
            <v>1</v>
          </cell>
          <cell r="H1470">
            <v>75</v>
          </cell>
          <cell r="I1470">
            <v>9</v>
          </cell>
          <cell r="J1470">
            <v>235</v>
          </cell>
        </row>
        <row r="1471">
          <cell r="F1471">
            <v>1371</v>
          </cell>
          <cell r="G1471">
            <v>1</v>
          </cell>
          <cell r="H1471">
            <v>75</v>
          </cell>
          <cell r="I1471">
            <v>10</v>
          </cell>
          <cell r="J1471">
            <v>235</v>
          </cell>
        </row>
        <row r="1472">
          <cell r="F1472">
            <v>1372</v>
          </cell>
          <cell r="G1472">
            <v>1</v>
          </cell>
          <cell r="H1472">
            <v>75</v>
          </cell>
          <cell r="I1472">
            <v>11</v>
          </cell>
          <cell r="J1472">
            <v>235</v>
          </cell>
        </row>
        <row r="1473">
          <cell r="F1473">
            <v>1373</v>
          </cell>
          <cell r="G1473">
            <v>1</v>
          </cell>
          <cell r="H1473">
            <v>75</v>
          </cell>
          <cell r="I1473">
            <v>12</v>
          </cell>
          <cell r="J1473">
            <v>235</v>
          </cell>
        </row>
        <row r="1474">
          <cell r="F1474">
            <v>1374</v>
          </cell>
          <cell r="G1474">
            <v>1</v>
          </cell>
          <cell r="H1474">
            <v>75</v>
          </cell>
          <cell r="I1474">
            <v>15</v>
          </cell>
          <cell r="J1474">
            <v>234</v>
          </cell>
        </row>
        <row r="1475">
          <cell r="F1475">
            <v>1375</v>
          </cell>
          <cell r="G1475">
            <v>1</v>
          </cell>
          <cell r="H1475">
            <v>75</v>
          </cell>
          <cell r="I1475">
            <v>16</v>
          </cell>
          <cell r="J1475">
            <v>234</v>
          </cell>
        </row>
        <row r="1476">
          <cell r="F1476">
            <v>1376</v>
          </cell>
          <cell r="G1476">
            <v>1</v>
          </cell>
          <cell r="H1476">
            <v>75</v>
          </cell>
          <cell r="I1476">
            <v>17</v>
          </cell>
          <cell r="J1476">
            <v>234</v>
          </cell>
        </row>
        <row r="1477">
          <cell r="F1477">
            <v>1377</v>
          </cell>
          <cell r="G1477">
            <v>1</v>
          </cell>
          <cell r="H1477">
            <v>75</v>
          </cell>
          <cell r="I1477">
            <v>18</v>
          </cell>
          <cell r="J1477">
            <v>234</v>
          </cell>
        </row>
        <row r="1478">
          <cell r="F1478">
            <v>1378</v>
          </cell>
          <cell r="G1478">
            <v>1</v>
          </cell>
          <cell r="H1478">
            <v>75</v>
          </cell>
          <cell r="I1478">
            <v>19</v>
          </cell>
          <cell r="J1478">
            <v>234</v>
          </cell>
        </row>
        <row r="1479">
          <cell r="F1479">
            <v>1379</v>
          </cell>
          <cell r="G1479">
            <v>1</v>
          </cell>
          <cell r="H1479">
            <v>75</v>
          </cell>
          <cell r="I1479">
            <v>20</v>
          </cell>
          <cell r="J1479">
            <v>235</v>
          </cell>
        </row>
        <row r="1480">
          <cell r="F1480">
            <v>1380</v>
          </cell>
          <cell r="G1480">
            <v>1</v>
          </cell>
          <cell r="H1480">
            <v>75</v>
          </cell>
          <cell r="I1480">
            <v>21</v>
          </cell>
          <cell r="J1480">
            <v>271</v>
          </cell>
        </row>
        <row r="1481">
          <cell r="F1481">
            <v>0</v>
          </cell>
          <cell r="G1481">
            <v>0</v>
          </cell>
          <cell r="H1481">
            <v>0</v>
          </cell>
          <cell r="I1481">
            <v>0</v>
          </cell>
          <cell r="J1481">
            <v>0</v>
          </cell>
        </row>
        <row r="1482">
          <cell r="F1482">
            <v>1381</v>
          </cell>
          <cell r="G1482">
            <v>1</v>
          </cell>
          <cell r="H1482">
            <v>77</v>
          </cell>
          <cell r="I1482">
            <v>1</v>
          </cell>
          <cell r="J1482">
            <v>382</v>
          </cell>
        </row>
        <row r="1483">
          <cell r="F1483">
            <v>1382</v>
          </cell>
          <cell r="G1483">
            <v>1</v>
          </cell>
          <cell r="H1483">
            <v>77</v>
          </cell>
          <cell r="I1483">
            <v>2</v>
          </cell>
          <cell r="J1483">
            <v>272</v>
          </cell>
        </row>
        <row r="1484">
          <cell r="F1484">
            <v>1383</v>
          </cell>
          <cell r="G1484">
            <v>1</v>
          </cell>
          <cell r="H1484">
            <v>77</v>
          </cell>
          <cell r="I1484">
            <v>3</v>
          </cell>
          <cell r="J1484">
            <v>281</v>
          </cell>
        </row>
        <row r="1485">
          <cell r="F1485">
            <v>1384</v>
          </cell>
          <cell r="G1485">
            <v>1</v>
          </cell>
          <cell r="H1485">
            <v>77</v>
          </cell>
          <cell r="I1485">
            <v>5</v>
          </cell>
          <cell r="J1485">
            <v>291</v>
          </cell>
        </row>
        <row r="1486">
          <cell r="F1486">
            <v>1385</v>
          </cell>
          <cell r="G1486">
            <v>1</v>
          </cell>
          <cell r="H1486">
            <v>77</v>
          </cell>
          <cell r="I1486">
            <v>6</v>
          </cell>
          <cell r="J1486">
            <v>304</v>
          </cell>
        </row>
        <row r="1487">
          <cell r="F1487">
            <v>1386</v>
          </cell>
          <cell r="G1487">
            <v>1</v>
          </cell>
          <cell r="H1487">
            <v>77</v>
          </cell>
          <cell r="I1487">
            <v>7</v>
          </cell>
          <cell r="J1487">
            <v>335</v>
          </cell>
        </row>
        <row r="1488">
          <cell r="F1488">
            <v>1387</v>
          </cell>
          <cell r="G1488">
            <v>1</v>
          </cell>
          <cell r="H1488">
            <v>77</v>
          </cell>
          <cell r="I1488">
            <v>8</v>
          </cell>
          <cell r="J1488">
            <v>465</v>
          </cell>
        </row>
        <row r="1489">
          <cell r="F1489">
            <v>1388</v>
          </cell>
          <cell r="G1489">
            <v>1</v>
          </cell>
          <cell r="H1489">
            <v>78</v>
          </cell>
          <cell r="I1489">
            <v>1</v>
          </cell>
          <cell r="J1489">
            <v>346</v>
          </cell>
        </row>
        <row r="1490">
          <cell r="F1490">
            <v>1389</v>
          </cell>
          <cell r="G1490">
            <v>1</v>
          </cell>
          <cell r="H1490">
            <v>78</v>
          </cell>
          <cell r="I1490">
            <v>2</v>
          </cell>
          <cell r="J1490">
            <v>342</v>
          </cell>
        </row>
        <row r="1491">
          <cell r="F1491">
            <v>1390</v>
          </cell>
          <cell r="G1491">
            <v>1</v>
          </cell>
          <cell r="H1491">
            <v>78</v>
          </cell>
          <cell r="I1491">
            <v>3</v>
          </cell>
          <cell r="J1491">
            <v>344</v>
          </cell>
        </row>
        <row r="1492">
          <cell r="F1492">
            <v>0</v>
          </cell>
          <cell r="G1492">
            <v>0</v>
          </cell>
          <cell r="H1492">
            <v>0</v>
          </cell>
          <cell r="I1492">
            <v>0</v>
          </cell>
          <cell r="J1492">
            <v>0</v>
          </cell>
        </row>
        <row r="1493">
          <cell r="F1493">
            <v>1391</v>
          </cell>
          <cell r="G1493">
            <v>1</v>
          </cell>
          <cell r="H1493">
            <v>78</v>
          </cell>
          <cell r="I1493">
            <v>5</v>
          </cell>
          <cell r="J1493">
            <v>498</v>
          </cell>
        </row>
        <row r="1494">
          <cell r="F1494">
            <v>1392</v>
          </cell>
          <cell r="G1494">
            <v>1</v>
          </cell>
          <cell r="H1494">
            <v>78</v>
          </cell>
          <cell r="I1494">
            <v>6</v>
          </cell>
          <cell r="J1494">
            <v>472</v>
          </cell>
        </row>
        <row r="1495">
          <cell r="F1495">
            <v>0</v>
          </cell>
          <cell r="G1495">
            <v>0</v>
          </cell>
          <cell r="H1495">
            <v>0</v>
          </cell>
          <cell r="I1495">
            <v>0</v>
          </cell>
          <cell r="J1495">
            <v>0</v>
          </cell>
        </row>
        <row r="1496">
          <cell r="F1496">
            <v>0</v>
          </cell>
          <cell r="G1496">
            <v>0</v>
          </cell>
          <cell r="H1496">
            <v>0</v>
          </cell>
          <cell r="I1496">
            <v>0</v>
          </cell>
          <cell r="J1496">
            <v>0</v>
          </cell>
        </row>
        <row r="1497">
          <cell r="F1497">
            <v>0</v>
          </cell>
          <cell r="G1497">
            <v>0</v>
          </cell>
          <cell r="H1497">
            <v>0</v>
          </cell>
          <cell r="I1497">
            <v>0</v>
          </cell>
          <cell r="J1497">
            <v>0</v>
          </cell>
        </row>
        <row r="1498">
          <cell r="F1498">
            <v>0</v>
          </cell>
          <cell r="G1498">
            <v>0</v>
          </cell>
          <cell r="H1498">
            <v>0</v>
          </cell>
          <cell r="I1498">
            <v>0</v>
          </cell>
          <cell r="J1498">
            <v>0</v>
          </cell>
        </row>
        <row r="1499">
          <cell r="F1499">
            <v>0</v>
          </cell>
          <cell r="G1499">
            <v>0</v>
          </cell>
          <cell r="H1499">
            <v>0</v>
          </cell>
          <cell r="I1499">
            <v>0</v>
          </cell>
          <cell r="J1499">
            <v>0</v>
          </cell>
        </row>
        <row r="1500">
          <cell r="F1500">
            <v>0</v>
          </cell>
          <cell r="G1500">
            <v>0</v>
          </cell>
          <cell r="H1500">
            <v>0</v>
          </cell>
          <cell r="I1500">
            <v>0</v>
          </cell>
          <cell r="J1500">
            <v>0</v>
          </cell>
        </row>
        <row r="1501">
          <cell r="F1501">
            <v>0</v>
          </cell>
          <cell r="G1501">
            <v>0</v>
          </cell>
          <cell r="H1501">
            <v>0</v>
          </cell>
          <cell r="I1501">
            <v>0</v>
          </cell>
          <cell r="J1501">
            <v>0</v>
          </cell>
        </row>
        <row r="1502">
          <cell r="F1502">
            <v>0</v>
          </cell>
          <cell r="G1502">
            <v>0</v>
          </cell>
          <cell r="H1502">
            <v>0</v>
          </cell>
          <cell r="I1502">
            <v>0</v>
          </cell>
          <cell r="J1502">
            <v>0</v>
          </cell>
        </row>
        <row r="1503">
          <cell r="F1503">
            <v>0</v>
          </cell>
          <cell r="G1503">
            <v>0</v>
          </cell>
          <cell r="H1503">
            <v>0</v>
          </cell>
          <cell r="I1503">
            <v>0</v>
          </cell>
          <cell r="J1503">
            <v>0</v>
          </cell>
        </row>
        <row r="1504">
          <cell r="F1504">
            <v>0</v>
          </cell>
          <cell r="G1504">
            <v>0</v>
          </cell>
          <cell r="H1504">
            <v>0</v>
          </cell>
          <cell r="I1504">
            <v>0</v>
          </cell>
          <cell r="J1504">
            <v>0</v>
          </cell>
        </row>
        <row r="1505">
          <cell r="F1505">
            <v>0</v>
          </cell>
          <cell r="G1505">
            <v>0</v>
          </cell>
          <cell r="H1505">
            <v>0</v>
          </cell>
          <cell r="I1505">
            <v>0</v>
          </cell>
          <cell r="J1505">
            <v>0</v>
          </cell>
        </row>
        <row r="1506">
          <cell r="F1506">
            <v>0</v>
          </cell>
          <cell r="G1506">
            <v>0</v>
          </cell>
          <cell r="H1506">
            <v>0</v>
          </cell>
          <cell r="I1506">
            <v>0</v>
          </cell>
          <cell r="J1506">
            <v>0</v>
          </cell>
        </row>
        <row r="1507">
          <cell r="F1507">
            <v>0</v>
          </cell>
          <cell r="G1507">
            <v>0</v>
          </cell>
          <cell r="H1507">
            <v>0</v>
          </cell>
          <cell r="I1507">
            <v>0</v>
          </cell>
          <cell r="J1507">
            <v>0</v>
          </cell>
        </row>
        <row r="1508">
          <cell r="F1508">
            <v>0</v>
          </cell>
          <cell r="G1508">
            <v>0</v>
          </cell>
          <cell r="H1508">
            <v>0</v>
          </cell>
          <cell r="I1508">
            <v>0</v>
          </cell>
          <cell r="J1508">
            <v>0</v>
          </cell>
        </row>
        <row r="1509">
          <cell r="F1509">
            <v>0</v>
          </cell>
          <cell r="G1509">
            <v>0</v>
          </cell>
          <cell r="H1509">
            <v>0</v>
          </cell>
          <cell r="I1509">
            <v>0</v>
          </cell>
          <cell r="J1509">
            <v>0</v>
          </cell>
        </row>
        <row r="1510">
          <cell r="F1510">
            <v>0</v>
          </cell>
          <cell r="G1510">
            <v>0</v>
          </cell>
          <cell r="H1510">
            <v>0</v>
          </cell>
          <cell r="I1510">
            <v>0</v>
          </cell>
          <cell r="J1510">
            <v>0</v>
          </cell>
        </row>
        <row r="1511">
          <cell r="F1511">
            <v>0</v>
          </cell>
          <cell r="G1511">
            <v>0</v>
          </cell>
          <cell r="H1511">
            <v>0</v>
          </cell>
          <cell r="I1511">
            <v>0</v>
          </cell>
          <cell r="J1511">
            <v>0</v>
          </cell>
        </row>
        <row r="1512">
          <cell r="F1512">
            <v>0</v>
          </cell>
          <cell r="G1512">
            <v>0</v>
          </cell>
          <cell r="H1512">
            <v>0</v>
          </cell>
          <cell r="I1512">
            <v>0</v>
          </cell>
          <cell r="J1512">
            <v>0</v>
          </cell>
        </row>
        <row r="1513">
          <cell r="F1513">
            <v>0</v>
          </cell>
          <cell r="G1513">
            <v>0</v>
          </cell>
          <cell r="H1513">
            <v>0</v>
          </cell>
          <cell r="I1513">
            <v>0</v>
          </cell>
          <cell r="J1513">
            <v>0</v>
          </cell>
        </row>
        <row r="1514">
          <cell r="F1514">
            <v>0</v>
          </cell>
          <cell r="G1514">
            <v>0</v>
          </cell>
          <cell r="H1514">
            <v>0</v>
          </cell>
          <cell r="I1514">
            <v>0</v>
          </cell>
          <cell r="J1514">
            <v>0</v>
          </cell>
        </row>
        <row r="1515">
          <cell r="F1515">
            <v>0</v>
          </cell>
          <cell r="G1515">
            <v>0</v>
          </cell>
          <cell r="H1515">
            <v>0</v>
          </cell>
          <cell r="I1515">
            <v>0</v>
          </cell>
          <cell r="J1515">
            <v>0</v>
          </cell>
        </row>
        <row r="1516">
          <cell r="F1516">
            <v>0</v>
          </cell>
          <cell r="G1516">
            <v>0</v>
          </cell>
          <cell r="H1516">
            <v>0</v>
          </cell>
          <cell r="I1516">
            <v>0</v>
          </cell>
          <cell r="J1516">
            <v>0</v>
          </cell>
        </row>
        <row r="1517">
          <cell r="F1517">
            <v>0</v>
          </cell>
          <cell r="G1517">
            <v>0</v>
          </cell>
          <cell r="H1517">
            <v>0</v>
          </cell>
          <cell r="I1517">
            <v>0</v>
          </cell>
          <cell r="J1517">
            <v>0</v>
          </cell>
        </row>
        <row r="1518">
          <cell r="F1518">
            <v>0</v>
          </cell>
          <cell r="G1518">
            <v>0</v>
          </cell>
          <cell r="H1518">
            <v>0</v>
          </cell>
          <cell r="I1518">
            <v>0</v>
          </cell>
          <cell r="J1518">
            <v>0</v>
          </cell>
        </row>
        <row r="1519">
          <cell r="F1519">
            <v>0</v>
          </cell>
          <cell r="G1519">
            <v>0</v>
          </cell>
          <cell r="H1519">
            <v>0</v>
          </cell>
          <cell r="I1519">
            <v>0</v>
          </cell>
          <cell r="J1519">
            <v>0</v>
          </cell>
        </row>
        <row r="1520">
          <cell r="F1520">
            <v>0</v>
          </cell>
          <cell r="G1520">
            <v>0</v>
          </cell>
          <cell r="H1520">
            <v>0</v>
          </cell>
          <cell r="I1520">
            <v>0</v>
          </cell>
          <cell r="J1520">
            <v>0</v>
          </cell>
        </row>
        <row r="1521">
          <cell r="F1521">
            <v>0</v>
          </cell>
          <cell r="G1521">
            <v>0</v>
          </cell>
          <cell r="H1521">
            <v>0</v>
          </cell>
          <cell r="I1521">
            <v>0</v>
          </cell>
          <cell r="J1521">
            <v>0</v>
          </cell>
        </row>
        <row r="1522">
          <cell r="F1522">
            <v>0</v>
          </cell>
          <cell r="G1522">
            <v>0</v>
          </cell>
          <cell r="H1522">
            <v>0</v>
          </cell>
          <cell r="I1522">
            <v>0</v>
          </cell>
          <cell r="J1522">
            <v>0</v>
          </cell>
        </row>
        <row r="1523">
          <cell r="F1523">
            <v>0</v>
          </cell>
          <cell r="G1523">
            <v>0</v>
          </cell>
          <cell r="H1523">
            <v>0</v>
          </cell>
          <cell r="I1523">
            <v>0</v>
          </cell>
          <cell r="J1523">
            <v>0</v>
          </cell>
        </row>
        <row r="1524">
          <cell r="F1524">
            <v>0</v>
          </cell>
          <cell r="G1524">
            <v>0</v>
          </cell>
          <cell r="H1524">
            <v>0</v>
          </cell>
          <cell r="I1524">
            <v>0</v>
          </cell>
          <cell r="J1524">
            <v>0</v>
          </cell>
        </row>
        <row r="1525">
          <cell r="F1525">
            <v>0</v>
          </cell>
          <cell r="G1525">
            <v>0</v>
          </cell>
          <cell r="H1525">
            <v>0</v>
          </cell>
          <cell r="I1525">
            <v>0</v>
          </cell>
          <cell r="J1525">
            <v>0</v>
          </cell>
        </row>
        <row r="1526">
          <cell r="F1526">
            <v>0</v>
          </cell>
          <cell r="G1526">
            <v>0</v>
          </cell>
          <cell r="H1526">
            <v>0</v>
          </cell>
          <cell r="I1526">
            <v>0</v>
          </cell>
          <cell r="J1526">
            <v>0</v>
          </cell>
        </row>
        <row r="1527">
          <cell r="F1527">
            <v>0</v>
          </cell>
          <cell r="G1527">
            <v>0</v>
          </cell>
          <cell r="H1527">
            <v>0</v>
          </cell>
          <cell r="I1527">
            <v>0</v>
          </cell>
          <cell r="J1527">
            <v>0</v>
          </cell>
        </row>
        <row r="1528">
          <cell r="F1528">
            <v>0</v>
          </cell>
          <cell r="G1528">
            <v>0</v>
          </cell>
          <cell r="H1528">
            <v>0</v>
          </cell>
          <cell r="I1528">
            <v>0</v>
          </cell>
          <cell r="J1528">
            <v>0</v>
          </cell>
        </row>
        <row r="1529">
          <cell r="F1529">
            <v>0</v>
          </cell>
          <cell r="G1529">
            <v>0</v>
          </cell>
          <cell r="H1529">
            <v>0</v>
          </cell>
          <cell r="I1529">
            <v>0</v>
          </cell>
          <cell r="J1529">
            <v>0</v>
          </cell>
        </row>
        <row r="1530">
          <cell r="F1530">
            <v>0</v>
          </cell>
          <cell r="G1530">
            <v>0</v>
          </cell>
          <cell r="H1530">
            <v>0</v>
          </cell>
          <cell r="I1530">
            <v>0</v>
          </cell>
          <cell r="J1530">
            <v>0</v>
          </cell>
        </row>
        <row r="1531">
          <cell r="F1531">
            <v>0</v>
          </cell>
          <cell r="G1531">
            <v>0</v>
          </cell>
          <cell r="H1531">
            <v>0</v>
          </cell>
          <cell r="I1531">
            <v>0</v>
          </cell>
          <cell r="J1531">
            <v>0</v>
          </cell>
        </row>
        <row r="1532">
          <cell r="F1532">
            <v>0</v>
          </cell>
          <cell r="G1532">
            <v>0</v>
          </cell>
          <cell r="H1532">
            <v>0</v>
          </cell>
          <cell r="I1532">
            <v>0</v>
          </cell>
          <cell r="J1532">
            <v>0</v>
          </cell>
        </row>
        <row r="1533">
          <cell r="F1533">
            <v>0</v>
          </cell>
          <cell r="G1533">
            <v>0</v>
          </cell>
          <cell r="H1533">
            <v>0</v>
          </cell>
          <cell r="I1533">
            <v>0</v>
          </cell>
          <cell r="J1533">
            <v>0</v>
          </cell>
        </row>
        <row r="1534">
          <cell r="F1534">
            <v>0</v>
          </cell>
          <cell r="G1534">
            <v>0</v>
          </cell>
          <cell r="H1534">
            <v>0</v>
          </cell>
          <cell r="I1534">
            <v>0</v>
          </cell>
          <cell r="J1534">
            <v>0</v>
          </cell>
        </row>
        <row r="1535">
          <cell r="F1535">
            <v>0</v>
          </cell>
          <cell r="G1535">
            <v>0</v>
          </cell>
          <cell r="H1535">
            <v>0</v>
          </cell>
          <cell r="I1535">
            <v>0</v>
          </cell>
          <cell r="J1535">
            <v>0</v>
          </cell>
        </row>
        <row r="1536">
          <cell r="F1536">
            <v>0</v>
          </cell>
          <cell r="G1536">
            <v>0</v>
          </cell>
          <cell r="H1536">
            <v>0</v>
          </cell>
          <cell r="I1536">
            <v>0</v>
          </cell>
          <cell r="J1536">
            <v>0</v>
          </cell>
        </row>
        <row r="1537">
          <cell r="F1537">
            <v>0</v>
          </cell>
          <cell r="G1537">
            <v>0</v>
          </cell>
          <cell r="H1537">
            <v>0</v>
          </cell>
          <cell r="I1537">
            <v>0</v>
          </cell>
          <cell r="J1537">
            <v>0</v>
          </cell>
        </row>
        <row r="1538">
          <cell r="F1538">
            <v>0</v>
          </cell>
          <cell r="G1538">
            <v>0</v>
          </cell>
          <cell r="H1538">
            <v>0</v>
          </cell>
          <cell r="I1538">
            <v>0</v>
          </cell>
          <cell r="J1538">
            <v>0</v>
          </cell>
        </row>
        <row r="1539">
          <cell r="F1539">
            <v>0</v>
          </cell>
          <cell r="G1539">
            <v>0</v>
          </cell>
          <cell r="H1539">
            <v>0</v>
          </cell>
          <cell r="I1539">
            <v>0</v>
          </cell>
          <cell r="J1539">
            <v>0</v>
          </cell>
        </row>
        <row r="1540">
          <cell r="F1540">
            <v>0</v>
          </cell>
          <cell r="G1540">
            <v>0</v>
          </cell>
          <cell r="H1540">
            <v>0</v>
          </cell>
          <cell r="I1540">
            <v>0</v>
          </cell>
          <cell r="J1540">
            <v>0</v>
          </cell>
        </row>
        <row r="1541">
          <cell r="F1541">
            <v>0</v>
          </cell>
          <cell r="G1541">
            <v>0</v>
          </cell>
          <cell r="H1541">
            <v>0</v>
          </cell>
          <cell r="I1541">
            <v>0</v>
          </cell>
          <cell r="J1541">
            <v>0</v>
          </cell>
        </row>
        <row r="1542">
          <cell r="F1542">
            <v>0</v>
          </cell>
          <cell r="G1542">
            <v>0</v>
          </cell>
          <cell r="H1542">
            <v>0</v>
          </cell>
          <cell r="I1542">
            <v>0</v>
          </cell>
          <cell r="J1542">
            <v>0</v>
          </cell>
        </row>
        <row r="1543">
          <cell r="F1543">
            <v>0</v>
          </cell>
          <cell r="G1543">
            <v>0</v>
          </cell>
          <cell r="H1543">
            <v>0</v>
          </cell>
          <cell r="I1543">
            <v>0</v>
          </cell>
          <cell r="J1543">
            <v>0</v>
          </cell>
        </row>
        <row r="1544">
          <cell r="F1544">
            <v>0</v>
          </cell>
          <cell r="G1544">
            <v>0</v>
          </cell>
          <cell r="H1544">
            <v>0</v>
          </cell>
          <cell r="I1544">
            <v>0</v>
          </cell>
          <cell r="J1544">
            <v>0</v>
          </cell>
        </row>
        <row r="1545">
          <cell r="F1545">
            <v>0</v>
          </cell>
          <cell r="G1545">
            <v>0</v>
          </cell>
          <cell r="H1545">
            <v>0</v>
          </cell>
          <cell r="I1545">
            <v>0</v>
          </cell>
          <cell r="J1545">
            <v>0</v>
          </cell>
        </row>
        <row r="1546">
          <cell r="F1546">
            <v>0</v>
          </cell>
          <cell r="G1546">
            <v>0</v>
          </cell>
          <cell r="H1546">
            <v>0</v>
          </cell>
          <cell r="I1546">
            <v>0</v>
          </cell>
          <cell r="J1546">
            <v>0</v>
          </cell>
        </row>
        <row r="1547">
          <cell r="F1547">
            <v>0</v>
          </cell>
          <cell r="G1547">
            <v>0</v>
          </cell>
          <cell r="H1547">
            <v>0</v>
          </cell>
          <cell r="I1547">
            <v>0</v>
          </cell>
          <cell r="J1547">
            <v>0</v>
          </cell>
        </row>
        <row r="1548">
          <cell r="F1548">
            <v>0</v>
          </cell>
          <cell r="G1548">
            <v>0</v>
          </cell>
          <cell r="H1548">
            <v>0</v>
          </cell>
          <cell r="I1548">
            <v>0</v>
          </cell>
          <cell r="J1548">
            <v>0</v>
          </cell>
        </row>
        <row r="1549">
          <cell r="F1549">
            <v>0</v>
          </cell>
          <cell r="G1549">
            <v>0</v>
          </cell>
          <cell r="H1549">
            <v>0</v>
          </cell>
          <cell r="I1549">
            <v>0</v>
          </cell>
          <cell r="J1549">
            <v>0</v>
          </cell>
        </row>
        <row r="1550">
          <cell r="F1550">
            <v>0</v>
          </cell>
          <cell r="G1550">
            <v>0</v>
          </cell>
          <cell r="H1550">
            <v>0</v>
          </cell>
          <cell r="I1550">
            <v>0</v>
          </cell>
          <cell r="J1550">
            <v>0</v>
          </cell>
        </row>
        <row r="1551">
          <cell r="F1551">
            <v>0</v>
          </cell>
          <cell r="G1551">
            <v>0</v>
          </cell>
          <cell r="H1551">
            <v>0</v>
          </cell>
          <cell r="I1551">
            <v>0</v>
          </cell>
          <cell r="J1551">
            <v>0</v>
          </cell>
        </row>
        <row r="1552">
          <cell r="F1552">
            <v>0</v>
          </cell>
          <cell r="G1552">
            <v>0</v>
          </cell>
          <cell r="H1552">
            <v>0</v>
          </cell>
          <cell r="I1552">
            <v>0</v>
          </cell>
          <cell r="J1552">
            <v>0</v>
          </cell>
        </row>
        <row r="1553">
          <cell r="F1553">
            <v>0</v>
          </cell>
          <cell r="G1553">
            <v>0</v>
          </cell>
          <cell r="H1553">
            <v>0</v>
          </cell>
          <cell r="I1553">
            <v>0</v>
          </cell>
          <cell r="J1553">
            <v>0</v>
          </cell>
        </row>
        <row r="1554">
          <cell r="F1554">
            <v>0</v>
          </cell>
          <cell r="G1554">
            <v>0</v>
          </cell>
          <cell r="H1554">
            <v>0</v>
          </cell>
          <cell r="I1554">
            <v>0</v>
          </cell>
          <cell r="J1554">
            <v>0</v>
          </cell>
        </row>
        <row r="1555">
          <cell r="F1555">
            <v>0</v>
          </cell>
          <cell r="G1555">
            <v>0</v>
          </cell>
          <cell r="H1555">
            <v>0</v>
          </cell>
          <cell r="I1555">
            <v>0</v>
          </cell>
          <cell r="J1555">
            <v>0</v>
          </cell>
        </row>
        <row r="1556">
          <cell r="F1556">
            <v>0</v>
          </cell>
          <cell r="G1556">
            <v>0</v>
          </cell>
          <cell r="H1556">
            <v>0</v>
          </cell>
          <cell r="I1556">
            <v>0</v>
          </cell>
          <cell r="J1556">
            <v>0</v>
          </cell>
        </row>
        <row r="1557">
          <cell r="F1557">
            <v>0</v>
          </cell>
          <cell r="G1557">
            <v>0</v>
          </cell>
          <cell r="H1557">
            <v>0</v>
          </cell>
          <cell r="I1557">
            <v>0</v>
          </cell>
          <cell r="J1557">
            <v>0</v>
          </cell>
        </row>
        <row r="1558">
          <cell r="F1558">
            <v>0</v>
          </cell>
          <cell r="G1558">
            <v>0</v>
          </cell>
          <cell r="H1558">
            <v>0</v>
          </cell>
          <cell r="I1558">
            <v>0</v>
          </cell>
          <cell r="J1558">
            <v>0</v>
          </cell>
        </row>
        <row r="1559">
          <cell r="F1559">
            <v>0</v>
          </cell>
          <cell r="G1559">
            <v>0</v>
          </cell>
          <cell r="H1559">
            <v>0</v>
          </cell>
          <cell r="I1559">
            <v>0</v>
          </cell>
          <cell r="J1559">
            <v>0</v>
          </cell>
        </row>
        <row r="1560">
          <cell r="F1560">
            <v>0</v>
          </cell>
          <cell r="G1560">
            <v>0</v>
          </cell>
          <cell r="H1560">
            <v>0</v>
          </cell>
          <cell r="I1560">
            <v>0</v>
          </cell>
          <cell r="J1560">
            <v>0</v>
          </cell>
        </row>
        <row r="1561">
          <cell r="F1561">
            <v>0</v>
          </cell>
          <cell r="G1561">
            <v>0</v>
          </cell>
          <cell r="H1561">
            <v>0</v>
          </cell>
          <cell r="I1561">
            <v>0</v>
          </cell>
          <cell r="J1561">
            <v>0</v>
          </cell>
        </row>
        <row r="1562">
          <cell r="F1562">
            <v>0</v>
          </cell>
          <cell r="G1562">
            <v>0</v>
          </cell>
          <cell r="H1562">
            <v>0</v>
          </cell>
          <cell r="I1562">
            <v>0</v>
          </cell>
          <cell r="J1562">
            <v>0</v>
          </cell>
        </row>
        <row r="1563">
          <cell r="F1563">
            <v>0</v>
          </cell>
          <cell r="G1563">
            <v>0</v>
          </cell>
          <cell r="H1563">
            <v>0</v>
          </cell>
          <cell r="I1563">
            <v>0</v>
          </cell>
          <cell r="J1563">
            <v>0</v>
          </cell>
        </row>
        <row r="1564">
          <cell r="F1564">
            <v>0</v>
          </cell>
          <cell r="G1564">
            <v>0</v>
          </cell>
          <cell r="H1564">
            <v>0</v>
          </cell>
          <cell r="I1564">
            <v>0</v>
          </cell>
          <cell r="J1564">
            <v>0</v>
          </cell>
        </row>
        <row r="1565">
          <cell r="F1565">
            <v>0</v>
          </cell>
          <cell r="G1565">
            <v>0</v>
          </cell>
          <cell r="H1565">
            <v>0</v>
          </cell>
          <cell r="I1565">
            <v>0</v>
          </cell>
          <cell r="J1565">
            <v>0</v>
          </cell>
        </row>
        <row r="1566">
          <cell r="F1566">
            <v>0</v>
          </cell>
          <cell r="G1566">
            <v>0</v>
          </cell>
          <cell r="H1566">
            <v>0</v>
          </cell>
          <cell r="I1566">
            <v>0</v>
          </cell>
          <cell r="J1566">
            <v>0</v>
          </cell>
        </row>
        <row r="1567">
          <cell r="F1567">
            <v>0</v>
          </cell>
          <cell r="G1567">
            <v>0</v>
          </cell>
          <cell r="H1567">
            <v>0</v>
          </cell>
          <cell r="I1567">
            <v>0</v>
          </cell>
          <cell r="J1567">
            <v>0</v>
          </cell>
        </row>
        <row r="1568">
          <cell r="F1568">
            <v>0</v>
          </cell>
          <cell r="G1568">
            <v>0</v>
          </cell>
          <cell r="H1568">
            <v>0</v>
          </cell>
          <cell r="I1568">
            <v>0</v>
          </cell>
          <cell r="J1568">
            <v>0</v>
          </cell>
        </row>
        <row r="1569">
          <cell r="F1569">
            <v>0</v>
          </cell>
          <cell r="G1569">
            <v>0</v>
          </cell>
          <cell r="H1569">
            <v>0</v>
          </cell>
          <cell r="I1569">
            <v>0</v>
          </cell>
          <cell r="J1569">
            <v>0</v>
          </cell>
        </row>
        <row r="1570">
          <cell r="F1570">
            <v>0</v>
          </cell>
          <cell r="G1570">
            <v>0</v>
          </cell>
          <cell r="H1570">
            <v>0</v>
          </cell>
          <cell r="I1570">
            <v>0</v>
          </cell>
          <cell r="J1570">
            <v>0</v>
          </cell>
        </row>
        <row r="1571">
          <cell r="F1571">
            <v>0</v>
          </cell>
          <cell r="G1571">
            <v>0</v>
          </cell>
          <cell r="H1571">
            <v>0</v>
          </cell>
          <cell r="I1571">
            <v>0</v>
          </cell>
          <cell r="J1571">
            <v>0</v>
          </cell>
        </row>
        <row r="1572">
          <cell r="F1572">
            <v>0</v>
          </cell>
          <cell r="G1572">
            <v>0</v>
          </cell>
          <cell r="H1572">
            <v>0</v>
          </cell>
          <cell r="I1572">
            <v>0</v>
          </cell>
          <cell r="J1572">
            <v>0</v>
          </cell>
        </row>
        <row r="1573">
          <cell r="F1573">
            <v>0</v>
          </cell>
          <cell r="G1573">
            <v>0</v>
          </cell>
          <cell r="H1573">
            <v>0</v>
          </cell>
          <cell r="I1573">
            <v>0</v>
          </cell>
          <cell r="J1573">
            <v>0</v>
          </cell>
        </row>
        <row r="1577">
          <cell r="F1577">
            <v>969528</v>
          </cell>
          <cell r="G1577">
            <v>1392</v>
          </cell>
          <cell r="J1577">
            <v>392954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esis"/>
      <sheetName val="Profitability"/>
      <sheetName val="Profit anal"/>
      <sheetName val="BS"/>
      <sheetName val="FSA"/>
      <sheetName val="F-1&amp;2"/>
      <sheetName val="F-3"/>
      <sheetName val="F-4"/>
      <sheetName val="F-9"/>
      <sheetName val="F-11"/>
      <sheetName val="FF-2"/>
      <sheetName val="FF-4"/>
      <sheetName val="FF-6"/>
      <sheetName val="FF-10"/>
      <sheetName val="10"/>
      <sheetName val="20"/>
      <sheetName val="30"/>
      <sheetName val="os"/>
      <sheetName val="REV_1702"/>
      <sheetName val="PLACEME"/>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A5" t="str">
            <v xml:space="preserve">SECTION 108 TAX CREDIT </v>
          </cell>
        </row>
        <row r="7">
          <cell r="A7" t="str">
            <v>YEAR</v>
          </cell>
          <cell r="C7" t="str">
            <v>BALANCE</v>
          </cell>
          <cell r="E7" t="str">
            <v>CURRENT</v>
          </cell>
          <cell r="I7" t="str">
            <v>DIVIDEND</v>
          </cell>
          <cell r="K7" t="str">
            <v>BALANCE</v>
          </cell>
        </row>
        <row r="8">
          <cell r="A8" t="str">
            <v>ENDED</v>
          </cell>
          <cell r="C8" t="str">
            <v>C/F</v>
          </cell>
          <cell r="E8" t="str">
            <v>YEAR</v>
          </cell>
          <cell r="G8" t="str">
            <v>BALANCE</v>
          </cell>
          <cell r="I8" t="str">
            <v>PAID</v>
          </cell>
          <cell r="K8" t="str">
            <v>C/F</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amp; TOC"/>
      <sheetName val="Assumption Sheet"/>
      <sheetName val="Sales"/>
      <sheetName val="dbase"/>
      <sheetName val="RC list"/>
      <sheetName val="SALES BY STATUS"/>
      <sheetName val="Info_Sheet_&amp;_TOC"/>
      <sheetName val="Assumption_Sheet"/>
      <sheetName val="RC_list"/>
      <sheetName val="SALES_BY_STATUS"/>
      <sheetName val="AC Details"/>
    </sheetNames>
    <sheetDataSet>
      <sheetData sheetId="0"/>
      <sheetData sheetId="1"/>
      <sheetData sheetId="2"/>
      <sheetData sheetId="3" refreshError="1">
        <row r="7">
          <cell r="B7" t="str">
            <v>Jan</v>
          </cell>
        </row>
        <row r="22">
          <cell r="B22">
            <v>2008</v>
          </cell>
        </row>
        <row r="23">
          <cell r="B23">
            <v>2009</v>
          </cell>
        </row>
        <row r="24">
          <cell r="B24">
            <v>2010</v>
          </cell>
        </row>
        <row r="25">
          <cell r="B25">
            <v>2011</v>
          </cell>
        </row>
        <row r="26">
          <cell r="B26">
            <v>2012</v>
          </cell>
        </row>
        <row r="27">
          <cell r="B27">
            <v>2013</v>
          </cell>
        </row>
      </sheetData>
      <sheetData sheetId="4"/>
      <sheetData sheetId="5" refreshError="1"/>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WPL_AUDITED_PARENT_04"/>
      <sheetName val="WBS_AUDITED_PARENT_04"/>
      <sheetName val="WBS_AUDITED_CONSO_04"/>
      <sheetName val="WPL_AUDITED_CONSO_04"/>
      <sheetName val="AUDITED_CASH FLOW_CONSO_04"/>
      <sheetName val="AUDITED_ BS_PARENT_04"/>
      <sheetName val="AUDITED_IS_PARENT_04"/>
      <sheetName val="AUDITED_CASHFLOW_PARENT_04"/>
      <sheetName val="PM,TE,SAD_CPDC"/>
      <sheetName val="PM,TE,SAD_PSC"/>
      <sheetName val="PM,TE,SAD_PCI"/>
      <sheetName val="PM,TE,SAD_FARDC"/>
      <sheetName val="PM,TE,SAD_parent"/>
      <sheetName val="PM,TE,SAD_conso"/>
      <sheetName val="banig"/>
      <sheetName val="IFRS CONSO DETAILS"/>
      <sheetName val="BS"/>
      <sheetName val="BS DETAILS"/>
      <sheetName val="IS"/>
      <sheetName val="RWROWS3"/>
      <sheetName val="RWRACCTS3"/>
      <sheetName val="RWRCALCS3"/>
      <sheetName val="RWCOLUMNS3"/>
      <sheetName val="RWCACCTS3"/>
      <sheetName val="RWCCALCS3"/>
      <sheetName val="RWCEXCEPTIONS3"/>
      <sheetName val="RWCEXCEPTIONSDETAIL3"/>
      <sheetName val="RWROWORDERS3"/>
      <sheetName val="RWCONTENTS3"/>
      <sheetName val="RWDISPLAYROWS3"/>
      <sheetName val="RWDISPLAYCOLS3"/>
      <sheetName val="RWCONTROLVALUES3"/>
      <sheetName val="RWREPORT3"/>
      <sheetName val="CRITERIA3"/>
      <sheetName val="IS DETAILS"/>
      <sheetName val="CODE"/>
      <sheetName val="CONSO_BS"/>
      <sheetName val="CONSO_IS"/>
      <sheetName val="WBS"/>
      <sheetName val="WPL"/>
      <sheetName val="PARENT_ADJ"/>
      <sheetName val="PARENT_DIT"/>
      <sheetName val="TAX"/>
      <sheetName val="PSC_WBS"/>
      <sheetName val="PSC_WPL"/>
      <sheetName val="PSC_ADJ"/>
      <sheetName val="PSC_DIT"/>
      <sheetName val="CPDC_WBS"/>
      <sheetName val="CPDC_WPL"/>
      <sheetName val="CPDC_ADJ"/>
      <sheetName val="CPDC_DIT"/>
      <sheetName val="FARDC_WBS"/>
      <sheetName val="FARDC_WPL"/>
      <sheetName val="FARDC_ADJ"/>
      <sheetName val="PCI_WBS"/>
      <sheetName val="PCI_WPL"/>
      <sheetName val="PCI_DIT"/>
      <sheetName val="PCI_ADJ"/>
      <sheetName val="CONSO_ADJ"/>
      <sheetName val="MCIT_SUB"/>
      <sheetName val="MTM"/>
      <sheetName val="DUE TO_FROM"/>
      <sheetName val="TAXES TO LAND"/>
      <sheetName val="STLOANS"/>
      <sheetName val="LTLOANS"/>
      <sheetName val="RECON NET INC"/>
      <sheetName val="RWROWS2"/>
      <sheetName val="RWRACCTS2"/>
      <sheetName val="RWRCALCS2"/>
      <sheetName val="RWCOLUMNS2"/>
      <sheetName val="RWCACCTS2"/>
      <sheetName val="RWCCALCS2"/>
      <sheetName val="RWCEXCEPTIONS2"/>
      <sheetName val="RWCEXCEPTIONSDETAIL2"/>
      <sheetName val="RWROWORDERS2"/>
      <sheetName val="RWCONTENTS2"/>
      <sheetName val="RWDISPLAYROWS2"/>
      <sheetName val="RWDISPLAYCOLS2"/>
      <sheetName val="RWCONTROLVALUES2"/>
      <sheetName val="RWREPORT2"/>
      <sheetName val="CRITERIA2"/>
      <sheetName val="%CIN"/>
      <sheetName val="A6"/>
      <sheetName val="ENTRIES"/>
      <sheetName val="PAJE"/>
      <sheetName val="PIVOT 1-BS"/>
      <sheetName val="BS SUMMARY"/>
      <sheetName val="IS 3.8.2013"/>
      <sheetName val="PIVOT 2-IS"/>
      <sheetName val="IS SUMMARY"/>
      <sheetName val="IS-NN GROUP"/>
      <sheetName val="ELIMS"/>
      <sheetName val="ENTRIES (2)"/>
      <sheetName val="Consolidation Sheet (2)"/>
      <sheetName val="BS PIVOT-NN GROUP"/>
      <sheetName val="IS PIVOT-NN GROUP"/>
      <sheetName val="BS-NN GROUP"/>
      <sheetName val="final summary (3)"/>
      <sheetName val="SUMMARY 1"/>
      <sheetName val="BS SUMMARY SUPERCEDED"/>
      <sheetName val="FOR BOOKING"/>
      <sheetName val="Sheet6"/>
      <sheetName val="Sheet10"/>
      <sheetName val="UPDATED BS"/>
      <sheetName val="Sheet7"/>
      <sheetName val="Sheet8"/>
      <sheetName val="Sheet13"/>
      <sheetName val="Sheet16"/>
      <sheetName val="EXPRESS"/>
      <sheetName val="Sheet9"/>
      <sheetName val="Consolidation Sheet"/>
      <sheetName val="BS ACCOUNTS"/>
      <sheetName val="Sheet3"/>
      <sheetName val="Sheet5"/>
      <sheetName val="final summary (2)"/>
      <sheetName val="Sheet2"/>
      <sheetName val="GL PROOF"/>
      <sheetName val="Sheet4"/>
      <sheetName val="FOR MISS AI"/>
      <sheetName val="ENTRIES FOR BOOKING"/>
      <sheetName val="Source"/>
      <sheetName val="BS_3.9.2013"/>
      <sheetName val="Sheet1"/>
      <sheetName val="SUMMARY"/>
      <sheetName val="Filter Here"/>
      <sheetName val="MONITORING"/>
      <sheetName val="0 ATS"/>
      <sheetName val="0 NN"/>
      <sheetName val="MONITORING OF EXPENSES"/>
      <sheetName val="ACCRUED EXPENSE MONITORING_2GO"/>
      <sheetName val=""/>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B1">
            <v>1</v>
          </cell>
        </row>
        <row r="2">
          <cell r="B2" t="str">
            <v>SM SUPERMALLS</v>
          </cell>
          <cell r="D2" t="str">
            <v>DEP</v>
          </cell>
        </row>
        <row r="3">
          <cell r="D3" t="str">
            <v>ACCOUNT</v>
          </cell>
        </row>
        <row r="4">
          <cell r="B4" t="str">
            <v>SMPHI Calendar</v>
          </cell>
          <cell r="D4" t="str">
            <v>SUB ACCOUNT</v>
          </cell>
        </row>
        <row r="6">
          <cell r="B6" t="str">
            <v>General Ledger Super User</v>
          </cell>
        </row>
        <row r="7">
          <cell r="B7">
            <v>101</v>
          </cell>
        </row>
        <row r="8">
          <cell r="B8">
            <v>20434</v>
          </cell>
        </row>
        <row r="17">
          <cell r="B17" t="str">
            <v>-</v>
          </cell>
        </row>
        <row r="18">
          <cell r="B18">
            <v>4</v>
          </cell>
        </row>
        <row r="19">
          <cell r="B19">
            <v>0</v>
          </cell>
        </row>
        <row r="20">
          <cell r="B20" t="str">
            <v>Yes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B1">
            <v>1</v>
          </cell>
          <cell r="D1" t="str">
            <v>OPER CTR</v>
          </cell>
        </row>
        <row r="4">
          <cell r="B4" t="str">
            <v>SMPHI Calendar</v>
          </cell>
          <cell r="D4" t="str">
            <v>SUB ACCOUNT</v>
          </cell>
        </row>
        <row r="6">
          <cell r="B6" t="str">
            <v>General Ledger Super User</v>
          </cell>
        </row>
        <row r="7">
          <cell r="B7">
            <v>101</v>
          </cell>
        </row>
        <row r="8">
          <cell r="B8">
            <v>20434</v>
          </cell>
        </row>
        <row r="15">
          <cell r="B15">
            <v>1056</v>
          </cell>
        </row>
        <row r="17">
          <cell r="B17" t="str">
            <v>-</v>
          </cell>
        </row>
        <row r="18">
          <cell r="B18">
            <v>4</v>
          </cell>
        </row>
        <row r="19">
          <cell r="B19">
            <v>0</v>
          </cell>
        </row>
        <row r="20">
          <cell r="B20" t="str">
            <v>Yes</v>
          </cell>
        </row>
        <row r="21">
          <cell r="B21" t="str">
            <v>No</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row r="1">
          <cell r="B1">
            <v>1</v>
          </cell>
          <cell r="J1">
            <v>4</v>
          </cell>
        </row>
        <row r="2">
          <cell r="B2" t="str">
            <v>SM SUPERMALLS</v>
          </cell>
        </row>
        <row r="3">
          <cell r="D3" t="str">
            <v>ACCOUNT</v>
          </cell>
        </row>
        <row r="4">
          <cell r="B4" t="str">
            <v>SMPHI Calendar</v>
          </cell>
        </row>
        <row r="6">
          <cell r="B6" t="str">
            <v>General Ledger Super User</v>
          </cell>
        </row>
        <row r="8">
          <cell r="B8">
            <v>20434</v>
          </cell>
        </row>
        <row r="12">
          <cell r="B12" t="str">
            <v>apps</v>
          </cell>
        </row>
        <row r="15">
          <cell r="B15">
            <v>1056</v>
          </cell>
        </row>
        <row r="17">
          <cell r="B17" t="str">
            <v>-</v>
          </cell>
        </row>
        <row r="18">
          <cell r="B18">
            <v>4</v>
          </cell>
        </row>
        <row r="19">
          <cell r="B19">
            <v>0</v>
          </cell>
        </row>
      </sheetData>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14.2017"/>
      <sheetName val="Pricing-Kaye"/>
      <sheetName val="Summary"/>
      <sheetName val="Parking Price"/>
      <sheetName val="Pricing Detail"/>
      <sheetName val="TH"/>
      <sheetName val="Price Chart"/>
      <sheetName val="Pricing SUMMARY (VAT-Ex)"/>
      <sheetName val="Pricing SUMMARY-VATIn"/>
      <sheetName val="Summary (VAT-IN)"/>
      <sheetName val="Units-Parking"/>
      <sheetName val="GFA"/>
      <sheetName val="cost"/>
      <sheetName val="P&amp;L per phase"/>
      <sheetName val="P&amp;L"/>
      <sheetName val="condo 1"/>
      <sheetName val="P&amp;L presentation"/>
      <sheetName val="sales assumption"/>
      <sheetName val="Financial assumptions"/>
      <sheetName val="Payment terms"/>
      <sheetName val="Pricing SUMMARY (VAT-Ex) (2)"/>
      <sheetName val="garden suites"/>
      <sheetName val="garden villas"/>
      <sheetName val="Sheet3"/>
      <sheetName val="min max ave"/>
      <sheetName val="DATA SHEET"/>
      <sheetName val="INST1_Mem"/>
      <sheetName val="INST1_Non-Mem"/>
      <sheetName val="INST2_Non-mem"/>
      <sheetName val="INST2_Mem"/>
      <sheetName val="No DP_Term1_Non-mem"/>
      <sheetName val="No DP_Term1_Mem"/>
    </sheetNames>
    <sheetDataSet>
      <sheetData sheetId="0" refreshError="1"/>
      <sheetData sheetId="1" refreshError="1"/>
      <sheetData sheetId="2" refreshError="1"/>
      <sheetData sheetId="3" refreshError="1"/>
      <sheetData sheetId="4" refreshError="1">
        <row r="7">
          <cell r="D7" t="str">
            <v>GA</v>
          </cell>
          <cell r="E7" t="str">
            <v>1BR - T</v>
          </cell>
          <cell r="F7">
            <v>67.900000000000006</v>
          </cell>
          <cell r="G7">
            <v>19.53</v>
          </cell>
          <cell r="H7">
            <v>5</v>
          </cell>
          <cell r="I7">
            <v>0</v>
          </cell>
          <cell r="J7">
            <v>0</v>
          </cell>
          <cell r="K7">
            <v>0</v>
          </cell>
          <cell r="L7">
            <v>1</v>
          </cell>
          <cell r="M7">
            <v>0</v>
          </cell>
          <cell r="N7">
            <v>0</v>
          </cell>
          <cell r="O7">
            <v>1</v>
          </cell>
          <cell r="P7">
            <v>0</v>
          </cell>
          <cell r="Q7">
            <v>0</v>
          </cell>
          <cell r="R7">
            <v>0</v>
          </cell>
          <cell r="S7">
            <v>0</v>
          </cell>
          <cell r="T7">
            <v>0</v>
          </cell>
          <cell r="U7">
            <v>0</v>
          </cell>
          <cell r="V7">
            <v>0</v>
          </cell>
          <cell r="X7">
            <v>0</v>
          </cell>
          <cell r="Y7">
            <v>0</v>
          </cell>
          <cell r="Z7">
            <v>0</v>
          </cell>
          <cell r="AA7">
            <v>0</v>
          </cell>
          <cell r="AB7">
            <v>6000</v>
          </cell>
          <cell r="AC7">
            <v>0</v>
          </cell>
          <cell r="AD7">
            <v>0</v>
          </cell>
          <cell r="AE7">
            <v>8000</v>
          </cell>
          <cell r="AF7">
            <v>0</v>
          </cell>
          <cell r="AG7">
            <v>0</v>
          </cell>
          <cell r="AH7">
            <v>0</v>
          </cell>
          <cell r="AI7">
            <v>0</v>
          </cell>
          <cell r="AJ7">
            <v>0</v>
          </cell>
          <cell r="AK7">
            <v>2000</v>
          </cell>
          <cell r="AL7">
            <v>16000</v>
          </cell>
          <cell r="AM7">
            <v>773920.00000000012</v>
          </cell>
          <cell r="AN7">
            <v>5707660.0000000009</v>
          </cell>
          <cell r="AO7">
            <v>1831914</v>
          </cell>
          <cell r="AP7">
            <v>8313494.0000000009</v>
          </cell>
          <cell r="AQ7">
            <v>122437.31958762887</v>
          </cell>
          <cell r="AR7">
            <v>9311113.2800000012</v>
          </cell>
          <cell r="AS7">
            <v>137129.79793814433</v>
          </cell>
        </row>
        <row r="8">
          <cell r="D8" t="str">
            <v>GB</v>
          </cell>
          <cell r="E8" t="str">
            <v>1BR - T</v>
          </cell>
          <cell r="F8">
            <v>67.900000000000006</v>
          </cell>
          <cell r="G8">
            <v>27.93</v>
          </cell>
          <cell r="H8">
            <v>5</v>
          </cell>
          <cell r="I8">
            <v>0</v>
          </cell>
          <cell r="J8">
            <v>0</v>
          </cell>
          <cell r="K8">
            <v>0</v>
          </cell>
          <cell r="L8">
            <v>1</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6000</v>
          </cell>
          <cell r="AC8">
            <v>0</v>
          </cell>
          <cell r="AD8">
            <v>0</v>
          </cell>
          <cell r="AE8">
            <v>0</v>
          </cell>
          <cell r="AF8">
            <v>0</v>
          </cell>
          <cell r="AG8">
            <v>0</v>
          </cell>
          <cell r="AH8">
            <v>0</v>
          </cell>
          <cell r="AI8">
            <v>0</v>
          </cell>
          <cell r="AJ8">
            <v>0</v>
          </cell>
          <cell r="AK8">
            <v>2000</v>
          </cell>
          <cell r="AL8">
            <v>8000</v>
          </cell>
          <cell r="AM8">
            <v>319760.00000000006</v>
          </cell>
          <cell r="AN8">
            <v>4716460.0000000009</v>
          </cell>
          <cell r="AO8">
            <v>2463426</v>
          </cell>
          <cell r="AP8">
            <v>7499646.0000000009</v>
          </cell>
          <cell r="AQ8">
            <v>110451.34020618557</v>
          </cell>
          <cell r="AR8">
            <v>8399603.5200000014</v>
          </cell>
          <cell r="AS8">
            <v>123705.50103092784</v>
          </cell>
        </row>
        <row r="9">
          <cell r="D9" t="str">
            <v>GC</v>
          </cell>
          <cell r="E9" t="str">
            <v>1BR - T</v>
          </cell>
          <cell r="F9">
            <v>67.900000000000006</v>
          </cell>
          <cell r="G9">
            <v>27.93</v>
          </cell>
          <cell r="H9">
            <v>5</v>
          </cell>
          <cell r="I9">
            <v>0</v>
          </cell>
          <cell r="J9">
            <v>0</v>
          </cell>
          <cell r="K9">
            <v>0</v>
          </cell>
          <cell r="L9">
            <v>1</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6000</v>
          </cell>
          <cell r="AC9">
            <v>0</v>
          </cell>
          <cell r="AD9">
            <v>0</v>
          </cell>
          <cell r="AE9">
            <v>0</v>
          </cell>
          <cell r="AF9">
            <v>0</v>
          </cell>
          <cell r="AG9">
            <v>0</v>
          </cell>
          <cell r="AH9">
            <v>0</v>
          </cell>
          <cell r="AI9">
            <v>0</v>
          </cell>
          <cell r="AJ9">
            <v>0</v>
          </cell>
          <cell r="AK9">
            <v>2000</v>
          </cell>
          <cell r="AL9">
            <v>8000</v>
          </cell>
          <cell r="AM9">
            <v>319760.00000000006</v>
          </cell>
          <cell r="AN9">
            <v>4716460.0000000009</v>
          </cell>
          <cell r="AO9">
            <v>2463426</v>
          </cell>
          <cell r="AP9">
            <v>7499646.0000000009</v>
          </cell>
          <cell r="AQ9">
            <v>110451.34020618557</v>
          </cell>
          <cell r="AR9">
            <v>8399603.5200000014</v>
          </cell>
          <cell r="AS9">
            <v>123705.50103092784</v>
          </cell>
        </row>
        <row r="10">
          <cell r="D10" t="str">
            <v>GD</v>
          </cell>
          <cell r="E10" t="str">
            <v>1BR - T</v>
          </cell>
          <cell r="F10">
            <v>67.900000000000006</v>
          </cell>
          <cell r="G10">
            <v>27.93</v>
          </cell>
          <cell r="H10">
            <v>5</v>
          </cell>
          <cell r="I10">
            <v>0</v>
          </cell>
          <cell r="J10">
            <v>0</v>
          </cell>
          <cell r="K10">
            <v>0</v>
          </cell>
          <cell r="L10">
            <v>1</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6000</v>
          </cell>
          <cell r="AC10">
            <v>0</v>
          </cell>
          <cell r="AD10">
            <v>0</v>
          </cell>
          <cell r="AE10">
            <v>0</v>
          </cell>
          <cell r="AF10">
            <v>0</v>
          </cell>
          <cell r="AG10">
            <v>0</v>
          </cell>
          <cell r="AH10">
            <v>0</v>
          </cell>
          <cell r="AI10">
            <v>0</v>
          </cell>
          <cell r="AJ10">
            <v>0</v>
          </cell>
          <cell r="AK10">
            <v>2000</v>
          </cell>
          <cell r="AL10">
            <v>8000</v>
          </cell>
          <cell r="AM10">
            <v>319760.00000000006</v>
          </cell>
          <cell r="AN10">
            <v>4716460.0000000009</v>
          </cell>
          <cell r="AO10">
            <v>2463426</v>
          </cell>
          <cell r="AP10">
            <v>7499646.0000000009</v>
          </cell>
          <cell r="AQ10">
            <v>110451.34020618557</v>
          </cell>
          <cell r="AR10">
            <v>8399603.5200000014</v>
          </cell>
          <cell r="AS10">
            <v>123705.50103092784</v>
          </cell>
        </row>
        <row r="11">
          <cell r="D11" t="str">
            <v>GE</v>
          </cell>
          <cell r="E11" t="str">
            <v>1BR - T</v>
          </cell>
          <cell r="F11">
            <v>67.900000000000006</v>
          </cell>
          <cell r="G11">
            <v>27.93</v>
          </cell>
          <cell r="H11">
            <v>5</v>
          </cell>
          <cell r="I11">
            <v>0</v>
          </cell>
          <cell r="J11">
            <v>0</v>
          </cell>
          <cell r="K11">
            <v>0</v>
          </cell>
          <cell r="L11">
            <v>1</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6000</v>
          </cell>
          <cell r="AC11">
            <v>0</v>
          </cell>
          <cell r="AD11">
            <v>0</v>
          </cell>
          <cell r="AE11">
            <v>0</v>
          </cell>
          <cell r="AF11">
            <v>0</v>
          </cell>
          <cell r="AG11">
            <v>0</v>
          </cell>
          <cell r="AH11">
            <v>0</v>
          </cell>
          <cell r="AI11">
            <v>0</v>
          </cell>
          <cell r="AJ11">
            <v>0</v>
          </cell>
          <cell r="AK11">
            <v>2000</v>
          </cell>
          <cell r="AL11">
            <v>8000</v>
          </cell>
          <cell r="AM11">
            <v>319760.00000000006</v>
          </cell>
          <cell r="AN11">
            <v>4716460.0000000009</v>
          </cell>
          <cell r="AO11">
            <v>2463426</v>
          </cell>
          <cell r="AP11">
            <v>7499646.0000000009</v>
          </cell>
          <cell r="AQ11">
            <v>110451.34020618557</v>
          </cell>
          <cell r="AR11">
            <v>8399603.5200000014</v>
          </cell>
          <cell r="AS11">
            <v>123705.50103092784</v>
          </cell>
        </row>
        <row r="12">
          <cell r="D12" t="str">
            <v>GF</v>
          </cell>
          <cell r="E12" t="str">
            <v>1BR - T</v>
          </cell>
          <cell r="F12">
            <v>67.900000000000006</v>
          </cell>
          <cell r="G12">
            <v>19.53</v>
          </cell>
          <cell r="H12">
            <v>5</v>
          </cell>
          <cell r="I12">
            <v>0</v>
          </cell>
          <cell r="J12">
            <v>0</v>
          </cell>
          <cell r="K12">
            <v>0</v>
          </cell>
          <cell r="L12">
            <v>1</v>
          </cell>
          <cell r="M12">
            <v>0</v>
          </cell>
          <cell r="N12">
            <v>0</v>
          </cell>
          <cell r="O12">
            <v>1</v>
          </cell>
          <cell r="P12">
            <v>0</v>
          </cell>
          <cell r="Q12">
            <v>0</v>
          </cell>
          <cell r="R12">
            <v>0</v>
          </cell>
          <cell r="S12">
            <v>0</v>
          </cell>
          <cell r="T12">
            <v>0</v>
          </cell>
          <cell r="U12">
            <v>15000</v>
          </cell>
          <cell r="V12">
            <v>0</v>
          </cell>
          <cell r="W12">
            <v>0</v>
          </cell>
          <cell r="X12">
            <v>0</v>
          </cell>
          <cell r="Y12">
            <v>0</v>
          </cell>
          <cell r="Z12">
            <v>0</v>
          </cell>
          <cell r="AA12">
            <v>0</v>
          </cell>
          <cell r="AB12">
            <v>6000</v>
          </cell>
          <cell r="AC12">
            <v>0</v>
          </cell>
          <cell r="AD12">
            <v>0</v>
          </cell>
          <cell r="AE12">
            <v>1000</v>
          </cell>
          <cell r="AF12">
            <v>0</v>
          </cell>
          <cell r="AG12">
            <v>0</v>
          </cell>
          <cell r="AH12">
            <v>0</v>
          </cell>
          <cell r="AI12">
            <v>0</v>
          </cell>
          <cell r="AJ12">
            <v>0</v>
          </cell>
          <cell r="AK12">
            <v>2000</v>
          </cell>
          <cell r="AL12">
            <v>24000</v>
          </cell>
          <cell r="AM12">
            <v>1160880</v>
          </cell>
          <cell r="AN12">
            <v>5707660.0000000009</v>
          </cell>
          <cell r="AO12">
            <v>1941281.9999999998</v>
          </cell>
          <cell r="AP12">
            <v>8809822</v>
          </cell>
          <cell r="AQ12">
            <v>129747.01030927834</v>
          </cell>
          <cell r="AR12">
            <v>9867000.6400000006</v>
          </cell>
          <cell r="AS12">
            <v>145316.65154639175</v>
          </cell>
        </row>
        <row r="13">
          <cell r="D13" t="str">
            <v>GG</v>
          </cell>
          <cell r="E13" t="str">
            <v>2BR</v>
          </cell>
          <cell r="F13">
            <v>65.599999999999994</v>
          </cell>
          <cell r="G13">
            <v>5.22</v>
          </cell>
          <cell r="H13">
            <v>5</v>
          </cell>
          <cell r="I13">
            <v>0</v>
          </cell>
          <cell r="J13">
            <v>0</v>
          </cell>
          <cell r="K13">
            <v>0</v>
          </cell>
          <cell r="L13">
            <v>0</v>
          </cell>
          <cell r="M13">
            <v>0</v>
          </cell>
          <cell r="N13">
            <v>0</v>
          </cell>
          <cell r="O13">
            <v>1</v>
          </cell>
          <cell r="P13">
            <v>0</v>
          </cell>
          <cell r="Q13">
            <v>1</v>
          </cell>
          <cell r="R13">
            <v>0</v>
          </cell>
          <cell r="S13">
            <v>0</v>
          </cell>
          <cell r="T13">
            <v>0</v>
          </cell>
          <cell r="U13">
            <v>0</v>
          </cell>
          <cell r="V13">
            <v>5000</v>
          </cell>
          <cell r="W13">
            <v>0</v>
          </cell>
          <cell r="X13">
            <v>0</v>
          </cell>
          <cell r="Y13">
            <v>0</v>
          </cell>
          <cell r="Z13">
            <v>0</v>
          </cell>
          <cell r="AA13">
            <v>0</v>
          </cell>
          <cell r="AB13">
            <v>0</v>
          </cell>
          <cell r="AC13">
            <v>0</v>
          </cell>
          <cell r="AD13">
            <v>0</v>
          </cell>
          <cell r="AE13">
            <v>1000</v>
          </cell>
          <cell r="AF13">
            <v>0</v>
          </cell>
          <cell r="AG13">
            <v>-1000</v>
          </cell>
          <cell r="AH13">
            <v>0</v>
          </cell>
          <cell r="AI13">
            <v>0</v>
          </cell>
          <cell r="AJ13">
            <v>0</v>
          </cell>
          <cell r="AK13">
            <v>2000</v>
          </cell>
          <cell r="AL13">
            <v>7000</v>
          </cell>
          <cell r="AM13">
            <v>459199.99999999994</v>
          </cell>
          <cell r="AN13">
            <v>7740799.9999999991</v>
          </cell>
          <cell r="AO13">
            <v>0</v>
          </cell>
          <cell r="AP13">
            <v>8199999.9999999991</v>
          </cell>
          <cell r="AQ13">
            <v>125000</v>
          </cell>
          <cell r="AR13">
            <v>9184000</v>
          </cell>
          <cell r="AS13">
            <v>140000</v>
          </cell>
        </row>
        <row r="14">
          <cell r="D14" t="str">
            <v>GH</v>
          </cell>
          <cell r="E14" t="str">
            <v>1BR</v>
          </cell>
          <cell r="F14">
            <v>43.12</v>
          </cell>
          <cell r="G14">
            <v>3.15</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2000</v>
          </cell>
          <cell r="AL14">
            <v>2000</v>
          </cell>
          <cell r="AM14">
            <v>86240</v>
          </cell>
          <cell r="AN14">
            <v>5088160</v>
          </cell>
          <cell r="AO14">
            <v>0</v>
          </cell>
          <cell r="AP14">
            <v>5174400</v>
          </cell>
          <cell r="AQ14">
            <v>120000</v>
          </cell>
          <cell r="AR14">
            <v>5795328.0000000009</v>
          </cell>
          <cell r="AS14">
            <v>134400.00000000003</v>
          </cell>
        </row>
        <row r="15">
          <cell r="D15" t="str">
            <v>GK</v>
          </cell>
          <cell r="E15" t="str">
            <v>1BR</v>
          </cell>
          <cell r="F15">
            <v>49.85</v>
          </cell>
          <cell r="G15">
            <v>3.3</v>
          </cell>
          <cell r="H15">
            <v>5</v>
          </cell>
          <cell r="I15">
            <v>0</v>
          </cell>
          <cell r="J15">
            <v>0</v>
          </cell>
          <cell r="K15">
            <v>0</v>
          </cell>
          <cell r="L15">
            <v>0</v>
          </cell>
          <cell r="M15">
            <v>0</v>
          </cell>
          <cell r="N15">
            <v>0</v>
          </cell>
          <cell r="O15">
            <v>0</v>
          </cell>
          <cell r="P15">
            <v>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-6000</v>
          </cell>
          <cell r="AG15">
            <v>0</v>
          </cell>
          <cell r="AH15">
            <v>0</v>
          </cell>
          <cell r="AI15">
            <v>0</v>
          </cell>
          <cell r="AJ15">
            <v>0</v>
          </cell>
          <cell r="AK15">
            <v>2000</v>
          </cell>
          <cell r="AL15">
            <v>-4000</v>
          </cell>
          <cell r="AM15">
            <v>-199400</v>
          </cell>
          <cell r="AN15">
            <v>5882300</v>
          </cell>
          <cell r="AO15">
            <v>0</v>
          </cell>
          <cell r="AP15">
            <v>5682900</v>
          </cell>
          <cell r="AQ15">
            <v>114000</v>
          </cell>
          <cell r="AR15">
            <v>6364848.0000000009</v>
          </cell>
          <cell r="AS15">
            <v>127680.00000000001</v>
          </cell>
        </row>
        <row r="16">
          <cell r="D16" t="str">
            <v>GL</v>
          </cell>
          <cell r="E16" t="str">
            <v>1BR</v>
          </cell>
          <cell r="F16">
            <v>43.12</v>
          </cell>
          <cell r="G16">
            <v>3.15</v>
          </cell>
          <cell r="H16">
            <v>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2000</v>
          </cell>
          <cell r="AL16">
            <v>2000</v>
          </cell>
          <cell r="AM16">
            <v>86240</v>
          </cell>
          <cell r="AN16">
            <v>5088160</v>
          </cell>
          <cell r="AO16">
            <v>0</v>
          </cell>
          <cell r="AP16">
            <v>5174400</v>
          </cell>
          <cell r="AQ16">
            <v>120000</v>
          </cell>
          <cell r="AR16">
            <v>5795328.0000000009</v>
          </cell>
          <cell r="AS16">
            <v>134400.00000000003</v>
          </cell>
        </row>
        <row r="17">
          <cell r="D17" t="str">
            <v>GM</v>
          </cell>
          <cell r="E17" t="str">
            <v>2BR</v>
          </cell>
          <cell r="F17">
            <v>65.599999999999994</v>
          </cell>
          <cell r="G17">
            <v>5.22</v>
          </cell>
          <cell r="H17">
            <v>5</v>
          </cell>
          <cell r="I17">
            <v>0</v>
          </cell>
          <cell r="J17">
            <v>0</v>
          </cell>
          <cell r="K17">
            <v>0</v>
          </cell>
          <cell r="L17">
            <v>0</v>
          </cell>
          <cell r="M17">
            <v>0</v>
          </cell>
          <cell r="N17">
            <v>0</v>
          </cell>
          <cell r="O17">
            <v>1</v>
          </cell>
          <cell r="P17">
            <v>0</v>
          </cell>
          <cell r="Q17">
            <v>1</v>
          </cell>
          <cell r="R17">
            <v>0</v>
          </cell>
          <cell r="S17">
            <v>0</v>
          </cell>
          <cell r="T17">
            <v>0</v>
          </cell>
          <cell r="U17">
            <v>0</v>
          </cell>
          <cell r="V17">
            <v>0</v>
          </cell>
          <cell r="W17">
            <v>0</v>
          </cell>
          <cell r="X17">
            <v>0</v>
          </cell>
          <cell r="Y17">
            <v>0</v>
          </cell>
          <cell r="Z17">
            <v>0</v>
          </cell>
          <cell r="AA17">
            <v>0</v>
          </cell>
          <cell r="AB17">
            <v>0</v>
          </cell>
          <cell r="AC17">
            <v>0</v>
          </cell>
          <cell r="AD17">
            <v>0</v>
          </cell>
          <cell r="AE17">
            <v>1000</v>
          </cell>
          <cell r="AF17">
            <v>0</v>
          </cell>
          <cell r="AG17">
            <v>-1000</v>
          </cell>
          <cell r="AH17">
            <v>0</v>
          </cell>
          <cell r="AI17">
            <v>0</v>
          </cell>
          <cell r="AJ17">
            <v>0</v>
          </cell>
          <cell r="AK17">
            <v>2000</v>
          </cell>
          <cell r="AL17">
            <v>2000</v>
          </cell>
          <cell r="AM17">
            <v>131200</v>
          </cell>
          <cell r="AN17">
            <v>7740799.9999999991</v>
          </cell>
          <cell r="AO17">
            <v>0</v>
          </cell>
          <cell r="AP17">
            <v>7871999.9999999991</v>
          </cell>
          <cell r="AQ17">
            <v>120000</v>
          </cell>
          <cell r="AR17">
            <v>8816640</v>
          </cell>
          <cell r="AS17">
            <v>134400</v>
          </cell>
        </row>
        <row r="18">
          <cell r="D18" t="str">
            <v>2A</v>
          </cell>
          <cell r="E18" t="str">
            <v>2BR</v>
          </cell>
          <cell r="F18">
            <v>68.349999999999994</v>
          </cell>
          <cell r="G18">
            <v>4.1100000000000003</v>
          </cell>
          <cell r="H18">
            <v>5</v>
          </cell>
          <cell r="I18">
            <v>0</v>
          </cell>
          <cell r="J18">
            <v>1</v>
          </cell>
          <cell r="K18">
            <v>0</v>
          </cell>
          <cell r="L18">
            <v>1</v>
          </cell>
          <cell r="M18">
            <v>0</v>
          </cell>
          <cell r="N18">
            <v>0</v>
          </cell>
          <cell r="O18">
            <v>1</v>
          </cell>
          <cell r="P18">
            <v>0</v>
          </cell>
          <cell r="Q18">
            <v>1</v>
          </cell>
          <cell r="R18">
            <v>0</v>
          </cell>
          <cell r="S18">
            <v>0</v>
          </cell>
          <cell r="T18">
            <v>0</v>
          </cell>
          <cell r="U18">
            <v>0</v>
          </cell>
          <cell r="V18">
            <v>0</v>
          </cell>
          <cell r="W18">
            <v>0</v>
          </cell>
          <cell r="X18">
            <v>0</v>
          </cell>
          <cell r="Y18">
            <v>0</v>
          </cell>
          <cell r="Z18">
            <v>15000</v>
          </cell>
          <cell r="AA18">
            <v>0</v>
          </cell>
          <cell r="AB18">
            <v>6000</v>
          </cell>
          <cell r="AC18">
            <v>0</v>
          </cell>
          <cell r="AD18">
            <v>0</v>
          </cell>
          <cell r="AE18">
            <v>8000</v>
          </cell>
          <cell r="AF18">
            <v>0</v>
          </cell>
          <cell r="AG18">
            <v>-1000</v>
          </cell>
          <cell r="AH18">
            <v>0</v>
          </cell>
          <cell r="AI18">
            <v>0</v>
          </cell>
          <cell r="AJ18">
            <v>0</v>
          </cell>
          <cell r="AK18">
            <v>4000</v>
          </cell>
          <cell r="AL18">
            <v>32000</v>
          </cell>
          <cell r="AM18">
            <v>2187200</v>
          </cell>
          <cell r="AN18">
            <v>8065299.9999999991</v>
          </cell>
          <cell r="AO18">
            <v>0</v>
          </cell>
          <cell r="AP18">
            <v>10252500</v>
          </cell>
          <cell r="AQ18">
            <v>150000</v>
          </cell>
          <cell r="AR18">
            <v>11482800.000000002</v>
          </cell>
          <cell r="AS18">
            <v>168000.00000000003</v>
          </cell>
        </row>
        <row r="19">
          <cell r="D19" t="str">
            <v>2B</v>
          </cell>
          <cell r="E19" t="str">
            <v>1BR</v>
          </cell>
          <cell r="F19">
            <v>43.12</v>
          </cell>
          <cell r="G19">
            <v>3.15</v>
          </cell>
          <cell r="H19">
            <v>5</v>
          </cell>
          <cell r="I19">
            <v>0</v>
          </cell>
          <cell r="J19">
            <v>1</v>
          </cell>
          <cell r="K19">
            <v>0</v>
          </cell>
          <cell r="L19">
            <v>1</v>
          </cell>
          <cell r="M19">
            <v>0</v>
          </cell>
          <cell r="N19">
            <v>0</v>
          </cell>
          <cell r="O19">
            <v>0</v>
          </cell>
          <cell r="P19">
            <v>0</v>
          </cell>
          <cell r="Q19">
            <v>0</v>
          </cell>
          <cell r="R19">
            <v>0</v>
          </cell>
          <cell r="S19">
            <v>0</v>
          </cell>
          <cell r="T19">
            <v>0</v>
          </cell>
          <cell r="U19">
            <v>0</v>
          </cell>
          <cell r="V19">
            <v>0</v>
          </cell>
          <cell r="W19">
            <v>0</v>
          </cell>
          <cell r="X19">
            <v>0</v>
          </cell>
          <cell r="Y19">
            <v>0</v>
          </cell>
          <cell r="Z19">
            <v>15000</v>
          </cell>
          <cell r="AA19">
            <v>0</v>
          </cell>
          <cell r="AB19">
            <v>6000</v>
          </cell>
          <cell r="AC19">
            <v>0</v>
          </cell>
          <cell r="AD19">
            <v>0</v>
          </cell>
          <cell r="AE19">
            <v>0</v>
          </cell>
          <cell r="AF19">
            <v>0</v>
          </cell>
          <cell r="AG19">
            <v>0</v>
          </cell>
          <cell r="AH19">
            <v>0</v>
          </cell>
          <cell r="AI19">
            <v>0</v>
          </cell>
          <cell r="AJ19">
            <v>0</v>
          </cell>
          <cell r="AK19">
            <v>4000</v>
          </cell>
          <cell r="AL19">
            <v>25000</v>
          </cell>
          <cell r="AM19">
            <v>1078000</v>
          </cell>
          <cell r="AN19">
            <v>5088160</v>
          </cell>
          <cell r="AO19">
            <v>0</v>
          </cell>
          <cell r="AP19">
            <v>6166160</v>
          </cell>
          <cell r="AQ19">
            <v>143000</v>
          </cell>
          <cell r="AR19">
            <v>6906099.2000000011</v>
          </cell>
          <cell r="AS19">
            <v>160160.00000000003</v>
          </cell>
        </row>
        <row r="20">
          <cell r="D20" t="str">
            <v>2C</v>
          </cell>
          <cell r="E20" t="str">
            <v>1BR</v>
          </cell>
          <cell r="F20">
            <v>43.12</v>
          </cell>
          <cell r="G20">
            <v>3.15</v>
          </cell>
          <cell r="H20">
            <v>5</v>
          </cell>
          <cell r="I20">
            <v>0</v>
          </cell>
          <cell r="J20">
            <v>1</v>
          </cell>
          <cell r="K20">
            <v>0</v>
          </cell>
          <cell r="L20">
            <v>1</v>
          </cell>
          <cell r="M20">
            <v>0</v>
          </cell>
          <cell r="N20">
            <v>0</v>
          </cell>
          <cell r="O20">
            <v>0</v>
          </cell>
          <cell r="P20">
            <v>0</v>
          </cell>
          <cell r="Q20">
            <v>0</v>
          </cell>
          <cell r="R20">
            <v>0</v>
          </cell>
          <cell r="S20">
            <v>0</v>
          </cell>
          <cell r="T20">
            <v>0</v>
          </cell>
          <cell r="U20">
            <v>0</v>
          </cell>
          <cell r="V20">
            <v>0</v>
          </cell>
          <cell r="W20">
            <v>0</v>
          </cell>
          <cell r="X20">
            <v>0</v>
          </cell>
          <cell r="Y20">
            <v>0</v>
          </cell>
          <cell r="Z20">
            <v>15000</v>
          </cell>
          <cell r="AA20">
            <v>0</v>
          </cell>
          <cell r="AB20">
            <v>6000</v>
          </cell>
          <cell r="AC20">
            <v>0</v>
          </cell>
          <cell r="AD20">
            <v>0</v>
          </cell>
          <cell r="AE20">
            <v>0</v>
          </cell>
          <cell r="AF20">
            <v>0</v>
          </cell>
          <cell r="AG20">
            <v>0</v>
          </cell>
          <cell r="AH20">
            <v>0</v>
          </cell>
          <cell r="AI20">
            <v>0</v>
          </cell>
          <cell r="AJ20">
            <v>0</v>
          </cell>
          <cell r="AK20">
            <v>4000</v>
          </cell>
          <cell r="AL20">
            <v>25000</v>
          </cell>
          <cell r="AM20">
            <v>1078000</v>
          </cell>
          <cell r="AN20">
            <v>5088160</v>
          </cell>
          <cell r="AO20">
            <v>0</v>
          </cell>
          <cell r="AP20">
            <v>6166160</v>
          </cell>
          <cell r="AQ20">
            <v>143000</v>
          </cell>
          <cell r="AR20">
            <v>6906099.2000000011</v>
          </cell>
          <cell r="AS20">
            <v>160160.00000000003</v>
          </cell>
        </row>
        <row r="21">
          <cell r="D21" t="str">
            <v>2D</v>
          </cell>
          <cell r="E21" t="str">
            <v>1BR</v>
          </cell>
          <cell r="F21">
            <v>43.12</v>
          </cell>
          <cell r="G21">
            <v>3.15</v>
          </cell>
          <cell r="H21">
            <v>5</v>
          </cell>
          <cell r="I21">
            <v>0</v>
          </cell>
          <cell r="J21">
            <v>1</v>
          </cell>
          <cell r="K21">
            <v>0</v>
          </cell>
          <cell r="L21">
            <v>1</v>
          </cell>
          <cell r="M21">
            <v>0</v>
          </cell>
          <cell r="N21">
            <v>0</v>
          </cell>
          <cell r="O21">
            <v>0</v>
          </cell>
          <cell r="P21">
            <v>0</v>
          </cell>
          <cell r="Q21">
            <v>0</v>
          </cell>
          <cell r="R21">
            <v>0</v>
          </cell>
          <cell r="S21">
            <v>0</v>
          </cell>
          <cell r="T21">
            <v>0</v>
          </cell>
          <cell r="U21">
            <v>0</v>
          </cell>
          <cell r="V21">
            <v>0</v>
          </cell>
          <cell r="W21">
            <v>0</v>
          </cell>
          <cell r="X21">
            <v>0</v>
          </cell>
          <cell r="Y21">
            <v>0</v>
          </cell>
          <cell r="Z21">
            <v>15000</v>
          </cell>
          <cell r="AA21">
            <v>0</v>
          </cell>
          <cell r="AB21">
            <v>6000</v>
          </cell>
          <cell r="AC21">
            <v>0</v>
          </cell>
          <cell r="AD21">
            <v>0</v>
          </cell>
          <cell r="AE21">
            <v>0</v>
          </cell>
          <cell r="AF21">
            <v>0</v>
          </cell>
          <cell r="AG21">
            <v>0</v>
          </cell>
          <cell r="AH21">
            <v>0</v>
          </cell>
          <cell r="AI21">
            <v>0</v>
          </cell>
          <cell r="AJ21">
            <v>0</v>
          </cell>
          <cell r="AK21">
            <v>4000</v>
          </cell>
          <cell r="AL21">
            <v>25000</v>
          </cell>
          <cell r="AM21">
            <v>1078000</v>
          </cell>
          <cell r="AN21">
            <v>5088160</v>
          </cell>
          <cell r="AO21">
            <v>0</v>
          </cell>
          <cell r="AP21">
            <v>6166160</v>
          </cell>
          <cell r="AQ21">
            <v>143000</v>
          </cell>
          <cell r="AR21">
            <v>6906099.2000000011</v>
          </cell>
          <cell r="AS21">
            <v>160160.00000000003</v>
          </cell>
        </row>
        <row r="22">
          <cell r="D22" t="str">
            <v>2E</v>
          </cell>
          <cell r="E22" t="str">
            <v>2BR</v>
          </cell>
          <cell r="F22">
            <v>68.349999999999994</v>
          </cell>
          <cell r="G22">
            <v>4.1100000000000003</v>
          </cell>
          <cell r="H22">
            <v>5</v>
          </cell>
          <cell r="I22">
            <v>0</v>
          </cell>
          <cell r="J22">
            <v>1</v>
          </cell>
          <cell r="K22">
            <v>0</v>
          </cell>
          <cell r="L22">
            <v>1</v>
          </cell>
          <cell r="M22">
            <v>0</v>
          </cell>
          <cell r="N22">
            <v>0</v>
          </cell>
          <cell r="O22">
            <v>1</v>
          </cell>
          <cell r="P22">
            <v>0</v>
          </cell>
          <cell r="Q22">
            <v>1</v>
          </cell>
          <cell r="R22">
            <v>0</v>
          </cell>
          <cell r="S22">
            <v>0</v>
          </cell>
          <cell r="T22">
            <v>0</v>
          </cell>
          <cell r="U22">
            <v>15000</v>
          </cell>
          <cell r="V22">
            <v>0</v>
          </cell>
          <cell r="W22">
            <v>0</v>
          </cell>
          <cell r="X22">
            <v>0</v>
          </cell>
          <cell r="Y22">
            <v>0</v>
          </cell>
          <cell r="Z22">
            <v>15000</v>
          </cell>
          <cell r="AA22">
            <v>0</v>
          </cell>
          <cell r="AB22">
            <v>6000</v>
          </cell>
          <cell r="AC22">
            <v>0</v>
          </cell>
          <cell r="AD22">
            <v>0</v>
          </cell>
          <cell r="AE22">
            <v>1000</v>
          </cell>
          <cell r="AF22">
            <v>0</v>
          </cell>
          <cell r="AG22">
            <v>-1000</v>
          </cell>
          <cell r="AH22">
            <v>0</v>
          </cell>
          <cell r="AI22">
            <v>0</v>
          </cell>
          <cell r="AJ22">
            <v>0</v>
          </cell>
          <cell r="AK22">
            <v>4000</v>
          </cell>
          <cell r="AL22">
            <v>40000</v>
          </cell>
          <cell r="AM22">
            <v>2734000</v>
          </cell>
          <cell r="AN22">
            <v>8065299.9999999991</v>
          </cell>
          <cell r="AO22">
            <v>0</v>
          </cell>
          <cell r="AP22">
            <v>10799300</v>
          </cell>
          <cell r="AQ22">
            <v>158000</v>
          </cell>
          <cell r="AR22">
            <v>12095216.000000002</v>
          </cell>
          <cell r="AS22">
            <v>176960.00000000003</v>
          </cell>
        </row>
        <row r="23">
          <cell r="D23" t="str">
            <v>2G</v>
          </cell>
          <cell r="E23" t="str">
            <v>2BR</v>
          </cell>
          <cell r="F23">
            <v>65.599999999999994</v>
          </cell>
          <cell r="G23">
            <v>5.22</v>
          </cell>
          <cell r="H23">
            <v>5</v>
          </cell>
          <cell r="I23">
            <v>0</v>
          </cell>
          <cell r="J23">
            <v>1</v>
          </cell>
          <cell r="K23">
            <v>0</v>
          </cell>
          <cell r="L23">
            <v>1</v>
          </cell>
          <cell r="M23">
            <v>0</v>
          </cell>
          <cell r="N23">
            <v>0</v>
          </cell>
          <cell r="O23">
            <v>1</v>
          </cell>
          <cell r="P23">
            <v>0</v>
          </cell>
          <cell r="Q23">
            <v>1</v>
          </cell>
          <cell r="R23">
            <v>0</v>
          </cell>
          <cell r="S23">
            <v>0</v>
          </cell>
          <cell r="T23">
            <v>0</v>
          </cell>
          <cell r="U23">
            <v>0</v>
          </cell>
          <cell r="V23">
            <v>5000</v>
          </cell>
          <cell r="W23">
            <v>0</v>
          </cell>
          <cell r="X23">
            <v>0</v>
          </cell>
          <cell r="Y23">
            <v>0</v>
          </cell>
          <cell r="Z23">
            <v>15000</v>
          </cell>
          <cell r="AA23">
            <v>0</v>
          </cell>
          <cell r="AB23">
            <v>6000</v>
          </cell>
          <cell r="AC23">
            <v>0</v>
          </cell>
          <cell r="AD23">
            <v>0</v>
          </cell>
          <cell r="AE23">
            <v>1000</v>
          </cell>
          <cell r="AF23">
            <v>0</v>
          </cell>
          <cell r="AG23">
            <v>-1000</v>
          </cell>
          <cell r="AH23">
            <v>0</v>
          </cell>
          <cell r="AI23">
            <v>0</v>
          </cell>
          <cell r="AJ23">
            <v>0</v>
          </cell>
          <cell r="AK23">
            <v>4000</v>
          </cell>
          <cell r="AL23">
            <v>30000</v>
          </cell>
          <cell r="AM23">
            <v>1967999.9999999998</v>
          </cell>
          <cell r="AN23">
            <v>7740799.9999999991</v>
          </cell>
          <cell r="AO23">
            <v>0</v>
          </cell>
          <cell r="AP23">
            <v>9708799.9999999981</v>
          </cell>
          <cell r="AQ23">
            <v>147999.99999999997</v>
          </cell>
          <cell r="AR23">
            <v>10873855.999999998</v>
          </cell>
          <cell r="AS23">
            <v>165760</v>
          </cell>
        </row>
        <row r="24">
          <cell r="D24" t="str">
            <v>2H</v>
          </cell>
          <cell r="E24" t="str">
            <v>1BR</v>
          </cell>
          <cell r="F24">
            <v>43.12</v>
          </cell>
          <cell r="G24">
            <v>3.15</v>
          </cell>
          <cell r="H24">
            <v>5</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4000</v>
          </cell>
          <cell r="AL24">
            <v>4000</v>
          </cell>
          <cell r="AM24">
            <v>172480</v>
          </cell>
          <cell r="AN24">
            <v>5088160</v>
          </cell>
          <cell r="AO24">
            <v>0</v>
          </cell>
          <cell r="AP24">
            <v>5260640</v>
          </cell>
          <cell r="AQ24">
            <v>122000</v>
          </cell>
          <cell r="AR24">
            <v>5891916.8000000007</v>
          </cell>
          <cell r="AS24">
            <v>136640.00000000003</v>
          </cell>
        </row>
        <row r="25">
          <cell r="D25" t="str">
            <v>2J</v>
          </cell>
          <cell r="E25" t="str">
            <v>1BR</v>
          </cell>
          <cell r="F25">
            <v>49.85</v>
          </cell>
          <cell r="G25">
            <v>3.3</v>
          </cell>
          <cell r="H25">
            <v>5</v>
          </cell>
          <cell r="I25">
            <v>0</v>
          </cell>
          <cell r="J25">
            <v>0</v>
          </cell>
          <cell r="K25">
            <v>0</v>
          </cell>
          <cell r="L25">
            <v>0</v>
          </cell>
          <cell r="M25">
            <v>0</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-6000</v>
          </cell>
          <cell r="AG25">
            <v>0</v>
          </cell>
          <cell r="AH25">
            <v>0</v>
          </cell>
          <cell r="AI25">
            <v>0</v>
          </cell>
          <cell r="AJ25">
            <v>0</v>
          </cell>
          <cell r="AK25">
            <v>4000</v>
          </cell>
          <cell r="AL25">
            <v>-2000</v>
          </cell>
          <cell r="AM25">
            <v>-99700</v>
          </cell>
          <cell r="AN25">
            <v>5882300</v>
          </cell>
          <cell r="AO25">
            <v>0</v>
          </cell>
          <cell r="AP25">
            <v>5782600</v>
          </cell>
          <cell r="AQ25">
            <v>116000</v>
          </cell>
          <cell r="AR25">
            <v>6476512.0000000009</v>
          </cell>
          <cell r="AS25">
            <v>129920.00000000001</v>
          </cell>
        </row>
        <row r="26">
          <cell r="D26" t="str">
            <v>2K</v>
          </cell>
          <cell r="E26" t="str">
            <v>1BR</v>
          </cell>
          <cell r="F26">
            <v>49.85</v>
          </cell>
          <cell r="G26">
            <v>3.3</v>
          </cell>
          <cell r="H26">
            <v>5</v>
          </cell>
          <cell r="I26">
            <v>0</v>
          </cell>
          <cell r="J26">
            <v>0</v>
          </cell>
          <cell r="K26">
            <v>0</v>
          </cell>
          <cell r="L26">
            <v>0</v>
          </cell>
          <cell r="M26">
            <v>0</v>
          </cell>
          <cell r="N26">
            <v>0</v>
          </cell>
          <cell r="O26">
            <v>0</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-6000</v>
          </cell>
          <cell r="AG26">
            <v>0</v>
          </cell>
          <cell r="AH26">
            <v>0</v>
          </cell>
          <cell r="AI26">
            <v>0</v>
          </cell>
          <cell r="AJ26">
            <v>0</v>
          </cell>
          <cell r="AK26">
            <v>4000</v>
          </cell>
          <cell r="AL26">
            <v>-2000</v>
          </cell>
          <cell r="AM26">
            <v>-99700</v>
          </cell>
          <cell r="AN26">
            <v>5882300</v>
          </cell>
          <cell r="AO26">
            <v>0</v>
          </cell>
          <cell r="AP26">
            <v>5782600</v>
          </cell>
          <cell r="AQ26">
            <v>116000</v>
          </cell>
          <cell r="AR26">
            <v>6476512.0000000009</v>
          </cell>
          <cell r="AS26">
            <v>129920.00000000001</v>
          </cell>
        </row>
        <row r="27">
          <cell r="D27" t="str">
            <v>2L</v>
          </cell>
          <cell r="E27" t="str">
            <v>1BR</v>
          </cell>
          <cell r="F27">
            <v>43.12</v>
          </cell>
          <cell r="G27">
            <v>3.15</v>
          </cell>
          <cell r="H27">
            <v>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4000</v>
          </cell>
          <cell r="AL27">
            <v>4000</v>
          </cell>
          <cell r="AM27">
            <v>172480</v>
          </cell>
          <cell r="AN27">
            <v>5088160</v>
          </cell>
          <cell r="AO27">
            <v>0</v>
          </cell>
          <cell r="AP27">
            <v>5260640</v>
          </cell>
          <cell r="AQ27">
            <v>122000</v>
          </cell>
          <cell r="AR27">
            <v>5891916.8000000007</v>
          </cell>
          <cell r="AS27">
            <v>136640.00000000003</v>
          </cell>
        </row>
        <row r="28">
          <cell r="D28" t="str">
            <v>2M</v>
          </cell>
          <cell r="E28" t="str">
            <v>2BR</v>
          </cell>
          <cell r="F28">
            <v>65.599999999999994</v>
          </cell>
          <cell r="G28">
            <v>5.22</v>
          </cell>
          <cell r="H28">
            <v>5</v>
          </cell>
          <cell r="I28">
            <v>0</v>
          </cell>
          <cell r="J28">
            <v>1</v>
          </cell>
          <cell r="K28">
            <v>0</v>
          </cell>
          <cell r="L28">
            <v>1</v>
          </cell>
          <cell r="M28">
            <v>0</v>
          </cell>
          <cell r="N28">
            <v>0</v>
          </cell>
          <cell r="O28">
            <v>1</v>
          </cell>
          <cell r="P28">
            <v>0</v>
          </cell>
          <cell r="Q28">
            <v>1</v>
          </cell>
          <cell r="R28">
            <v>0</v>
          </cell>
          <cell r="S28">
            <v>0</v>
          </cell>
          <cell r="T28">
            <v>0</v>
          </cell>
          <cell r="U28">
            <v>0</v>
          </cell>
          <cell r="V28">
            <v>0</v>
          </cell>
          <cell r="W28">
            <v>0</v>
          </cell>
          <cell r="X28">
            <v>0</v>
          </cell>
          <cell r="Y28">
            <v>0</v>
          </cell>
          <cell r="Z28">
            <v>15000</v>
          </cell>
          <cell r="AA28">
            <v>0</v>
          </cell>
          <cell r="AB28">
            <v>6000</v>
          </cell>
          <cell r="AC28">
            <v>0</v>
          </cell>
          <cell r="AD28">
            <v>0</v>
          </cell>
          <cell r="AE28">
            <v>1000</v>
          </cell>
          <cell r="AF28">
            <v>0</v>
          </cell>
          <cell r="AG28">
            <v>-1000</v>
          </cell>
          <cell r="AH28">
            <v>0</v>
          </cell>
          <cell r="AI28">
            <v>0</v>
          </cell>
          <cell r="AJ28">
            <v>0</v>
          </cell>
          <cell r="AK28">
            <v>4000</v>
          </cell>
          <cell r="AL28">
            <v>25000</v>
          </cell>
          <cell r="AM28">
            <v>1639999.9999999998</v>
          </cell>
          <cell r="AN28">
            <v>7740799.9999999991</v>
          </cell>
          <cell r="AO28">
            <v>0</v>
          </cell>
          <cell r="AP28">
            <v>9380799.9999999981</v>
          </cell>
          <cell r="AQ28">
            <v>142999.99999999997</v>
          </cell>
          <cell r="AR28">
            <v>10506495.999999998</v>
          </cell>
          <cell r="AS28">
            <v>160160</v>
          </cell>
        </row>
        <row r="29">
          <cell r="D29" t="str">
            <v>3A</v>
          </cell>
          <cell r="E29" t="str">
            <v>2BR</v>
          </cell>
          <cell r="F29">
            <v>68.349999999999994</v>
          </cell>
          <cell r="G29">
            <v>4.1100000000000003</v>
          </cell>
          <cell r="H29">
            <v>5</v>
          </cell>
          <cell r="I29">
            <v>0</v>
          </cell>
          <cell r="J29">
            <v>1</v>
          </cell>
          <cell r="K29">
            <v>0</v>
          </cell>
          <cell r="L29">
            <v>1</v>
          </cell>
          <cell r="M29">
            <v>0</v>
          </cell>
          <cell r="N29">
            <v>0</v>
          </cell>
          <cell r="O29">
            <v>1</v>
          </cell>
          <cell r="P29">
            <v>0</v>
          </cell>
          <cell r="Q29">
            <v>1</v>
          </cell>
          <cell r="R29">
            <v>0</v>
          </cell>
          <cell r="S29">
            <v>0</v>
          </cell>
          <cell r="T29">
            <v>0</v>
          </cell>
          <cell r="U29">
            <v>0</v>
          </cell>
          <cell r="V29">
            <v>0</v>
          </cell>
          <cell r="W29">
            <v>0</v>
          </cell>
          <cell r="X29">
            <v>0</v>
          </cell>
          <cell r="Y29">
            <v>0</v>
          </cell>
          <cell r="Z29">
            <v>15000</v>
          </cell>
          <cell r="AA29">
            <v>0</v>
          </cell>
          <cell r="AB29">
            <v>6000</v>
          </cell>
          <cell r="AC29">
            <v>0</v>
          </cell>
          <cell r="AD29">
            <v>0</v>
          </cell>
          <cell r="AE29">
            <v>8000</v>
          </cell>
          <cell r="AF29">
            <v>0</v>
          </cell>
          <cell r="AG29">
            <v>-1000</v>
          </cell>
          <cell r="AH29">
            <v>0</v>
          </cell>
          <cell r="AI29">
            <v>0</v>
          </cell>
          <cell r="AJ29">
            <v>0</v>
          </cell>
          <cell r="AK29">
            <v>7000</v>
          </cell>
          <cell r="AL29">
            <v>35000</v>
          </cell>
          <cell r="AM29">
            <v>2392250</v>
          </cell>
          <cell r="AN29">
            <v>8065299.9999999991</v>
          </cell>
          <cell r="AO29">
            <v>0</v>
          </cell>
          <cell r="AP29">
            <v>10457550</v>
          </cell>
          <cell r="AQ29">
            <v>153000</v>
          </cell>
          <cell r="AR29">
            <v>11712456.000000002</v>
          </cell>
          <cell r="AS29">
            <v>171360.00000000003</v>
          </cell>
        </row>
        <row r="30">
          <cell r="D30" t="str">
            <v>3B</v>
          </cell>
          <cell r="E30" t="str">
            <v>1BR</v>
          </cell>
          <cell r="F30">
            <v>43.12</v>
          </cell>
          <cell r="G30">
            <v>3.15</v>
          </cell>
          <cell r="H30">
            <v>5</v>
          </cell>
          <cell r="I30">
            <v>0</v>
          </cell>
          <cell r="J30">
            <v>1</v>
          </cell>
          <cell r="K30">
            <v>0</v>
          </cell>
          <cell r="L30">
            <v>1</v>
          </cell>
          <cell r="M30">
            <v>0</v>
          </cell>
          <cell r="N30">
            <v>0</v>
          </cell>
          <cell r="O30">
            <v>0</v>
          </cell>
          <cell r="P30">
            <v>0</v>
          </cell>
          <cell r="Q30">
            <v>0</v>
          </cell>
          <cell r="R30">
            <v>0</v>
          </cell>
          <cell r="S30">
            <v>0</v>
          </cell>
          <cell r="T30">
            <v>0</v>
          </cell>
          <cell r="U30">
            <v>0</v>
          </cell>
          <cell r="V30">
            <v>0</v>
          </cell>
          <cell r="W30">
            <v>0</v>
          </cell>
          <cell r="X30">
            <v>0</v>
          </cell>
          <cell r="Y30">
            <v>0</v>
          </cell>
          <cell r="Z30">
            <v>15000</v>
          </cell>
          <cell r="AA30">
            <v>0</v>
          </cell>
          <cell r="AB30">
            <v>6000</v>
          </cell>
          <cell r="AC30">
            <v>0</v>
          </cell>
          <cell r="AD30">
            <v>0</v>
          </cell>
          <cell r="AE30">
            <v>0</v>
          </cell>
          <cell r="AF30">
            <v>0</v>
          </cell>
          <cell r="AG30">
            <v>0</v>
          </cell>
          <cell r="AH30">
            <v>0</v>
          </cell>
          <cell r="AI30">
            <v>0</v>
          </cell>
          <cell r="AJ30">
            <v>0</v>
          </cell>
          <cell r="AK30">
            <v>7000</v>
          </cell>
          <cell r="AL30">
            <v>28000</v>
          </cell>
          <cell r="AM30">
            <v>1207360</v>
          </cell>
          <cell r="AN30">
            <v>5088160</v>
          </cell>
          <cell r="AO30">
            <v>0</v>
          </cell>
          <cell r="AP30">
            <v>6295520</v>
          </cell>
          <cell r="AQ30">
            <v>146000</v>
          </cell>
          <cell r="AR30">
            <v>7050982.4000000004</v>
          </cell>
          <cell r="AS30">
            <v>163520.00000000003</v>
          </cell>
        </row>
        <row r="31">
          <cell r="D31" t="str">
            <v>3C</v>
          </cell>
          <cell r="E31" t="str">
            <v>1BR</v>
          </cell>
          <cell r="F31">
            <v>43.12</v>
          </cell>
          <cell r="G31">
            <v>3.15</v>
          </cell>
          <cell r="H31">
            <v>5</v>
          </cell>
          <cell r="I31">
            <v>0</v>
          </cell>
          <cell r="J31">
            <v>1</v>
          </cell>
          <cell r="K31">
            <v>0</v>
          </cell>
          <cell r="L31">
            <v>1</v>
          </cell>
          <cell r="M31">
            <v>0</v>
          </cell>
          <cell r="N31">
            <v>0</v>
          </cell>
          <cell r="O31">
            <v>0</v>
          </cell>
          <cell r="P31">
            <v>0</v>
          </cell>
          <cell r="Q31">
            <v>0</v>
          </cell>
          <cell r="R31">
            <v>0</v>
          </cell>
          <cell r="S31">
            <v>0</v>
          </cell>
          <cell r="T31">
            <v>0</v>
          </cell>
          <cell r="U31">
            <v>0</v>
          </cell>
          <cell r="V31">
            <v>0</v>
          </cell>
          <cell r="W31">
            <v>0</v>
          </cell>
          <cell r="X31">
            <v>0</v>
          </cell>
          <cell r="Y31">
            <v>0</v>
          </cell>
          <cell r="Z31">
            <v>15000</v>
          </cell>
          <cell r="AA31">
            <v>0</v>
          </cell>
          <cell r="AB31">
            <v>6000</v>
          </cell>
          <cell r="AC31">
            <v>0</v>
          </cell>
          <cell r="AD31">
            <v>0</v>
          </cell>
          <cell r="AE31">
            <v>0</v>
          </cell>
          <cell r="AF31">
            <v>0</v>
          </cell>
          <cell r="AG31">
            <v>0</v>
          </cell>
          <cell r="AH31">
            <v>0</v>
          </cell>
          <cell r="AI31">
            <v>0</v>
          </cell>
          <cell r="AJ31">
            <v>0</v>
          </cell>
          <cell r="AK31">
            <v>7000</v>
          </cell>
          <cell r="AL31">
            <v>28000</v>
          </cell>
          <cell r="AM31">
            <v>1207360</v>
          </cell>
          <cell r="AN31">
            <v>5088160</v>
          </cell>
          <cell r="AO31">
            <v>0</v>
          </cell>
          <cell r="AP31">
            <v>6295520</v>
          </cell>
          <cell r="AQ31">
            <v>146000</v>
          </cell>
          <cell r="AR31">
            <v>7050982.4000000004</v>
          </cell>
          <cell r="AS31">
            <v>163520.00000000003</v>
          </cell>
        </row>
        <row r="32">
          <cell r="D32" t="str">
            <v>3D</v>
          </cell>
          <cell r="E32" t="str">
            <v>1BR</v>
          </cell>
          <cell r="F32">
            <v>43.12</v>
          </cell>
          <cell r="G32">
            <v>3.15</v>
          </cell>
          <cell r="H32">
            <v>5</v>
          </cell>
          <cell r="I32">
            <v>0</v>
          </cell>
          <cell r="J32">
            <v>1</v>
          </cell>
          <cell r="K32">
            <v>0</v>
          </cell>
          <cell r="L32">
            <v>1</v>
          </cell>
          <cell r="M32">
            <v>0</v>
          </cell>
          <cell r="N32">
            <v>0</v>
          </cell>
          <cell r="O32">
            <v>0</v>
          </cell>
          <cell r="P32">
            <v>0</v>
          </cell>
          <cell r="Q32">
            <v>0</v>
          </cell>
          <cell r="R32">
            <v>0</v>
          </cell>
          <cell r="S32">
            <v>0</v>
          </cell>
          <cell r="T32">
            <v>0</v>
          </cell>
          <cell r="U32">
            <v>0</v>
          </cell>
          <cell r="V32">
            <v>0</v>
          </cell>
          <cell r="W32">
            <v>0</v>
          </cell>
          <cell r="X32">
            <v>0</v>
          </cell>
          <cell r="Y32">
            <v>0</v>
          </cell>
          <cell r="Z32">
            <v>15000</v>
          </cell>
          <cell r="AA32">
            <v>0</v>
          </cell>
          <cell r="AB32">
            <v>6000</v>
          </cell>
          <cell r="AC32">
            <v>0</v>
          </cell>
          <cell r="AD32">
            <v>0</v>
          </cell>
          <cell r="AE32">
            <v>0</v>
          </cell>
          <cell r="AF32">
            <v>0</v>
          </cell>
          <cell r="AG32">
            <v>0</v>
          </cell>
          <cell r="AH32">
            <v>0</v>
          </cell>
          <cell r="AI32">
            <v>0</v>
          </cell>
          <cell r="AJ32">
            <v>0</v>
          </cell>
          <cell r="AK32">
            <v>7000</v>
          </cell>
          <cell r="AL32">
            <v>28000</v>
          </cell>
          <cell r="AM32">
            <v>1207360</v>
          </cell>
          <cell r="AN32">
            <v>5088160</v>
          </cell>
          <cell r="AO32">
            <v>0</v>
          </cell>
          <cell r="AP32">
            <v>6295520</v>
          </cell>
          <cell r="AQ32">
            <v>146000</v>
          </cell>
          <cell r="AR32">
            <v>7050982.4000000004</v>
          </cell>
          <cell r="AS32">
            <v>163520.00000000003</v>
          </cell>
        </row>
        <row r="33">
          <cell r="D33" t="str">
            <v>3E</v>
          </cell>
          <cell r="E33" t="str">
            <v>2BR</v>
          </cell>
          <cell r="F33">
            <v>68.349999999999994</v>
          </cell>
          <cell r="G33">
            <v>4.1100000000000003</v>
          </cell>
          <cell r="H33">
            <v>5</v>
          </cell>
          <cell r="I33">
            <v>0</v>
          </cell>
          <cell r="J33">
            <v>1</v>
          </cell>
          <cell r="K33">
            <v>0</v>
          </cell>
          <cell r="L33">
            <v>1</v>
          </cell>
          <cell r="M33">
            <v>0</v>
          </cell>
          <cell r="N33">
            <v>0</v>
          </cell>
          <cell r="O33">
            <v>1</v>
          </cell>
          <cell r="P33">
            <v>0</v>
          </cell>
          <cell r="Q33">
            <v>1</v>
          </cell>
          <cell r="R33">
            <v>0</v>
          </cell>
          <cell r="S33">
            <v>0</v>
          </cell>
          <cell r="T33">
            <v>0</v>
          </cell>
          <cell r="U33">
            <v>15000</v>
          </cell>
          <cell r="V33">
            <v>0</v>
          </cell>
          <cell r="W33">
            <v>0</v>
          </cell>
          <cell r="X33">
            <v>0</v>
          </cell>
          <cell r="Y33">
            <v>0</v>
          </cell>
          <cell r="Z33">
            <v>15000</v>
          </cell>
          <cell r="AA33">
            <v>0</v>
          </cell>
          <cell r="AB33">
            <v>6000</v>
          </cell>
          <cell r="AC33">
            <v>0</v>
          </cell>
          <cell r="AD33">
            <v>0</v>
          </cell>
          <cell r="AE33">
            <v>1000</v>
          </cell>
          <cell r="AF33">
            <v>0</v>
          </cell>
          <cell r="AG33">
            <v>-1000</v>
          </cell>
          <cell r="AH33">
            <v>0</v>
          </cell>
          <cell r="AI33">
            <v>0</v>
          </cell>
          <cell r="AJ33">
            <v>0</v>
          </cell>
          <cell r="AK33">
            <v>7000</v>
          </cell>
          <cell r="AL33">
            <v>43000</v>
          </cell>
          <cell r="AM33">
            <v>2939049.9999999995</v>
          </cell>
          <cell r="AN33">
            <v>8065299.9999999991</v>
          </cell>
          <cell r="AO33">
            <v>0</v>
          </cell>
          <cell r="AP33">
            <v>11004349.999999998</v>
          </cell>
          <cell r="AQ33">
            <v>161000</v>
          </cell>
          <cell r="AR33">
            <v>12324872</v>
          </cell>
          <cell r="AS33">
            <v>180320.00000000003</v>
          </cell>
        </row>
        <row r="34">
          <cell r="D34" t="str">
            <v>3G</v>
          </cell>
          <cell r="E34" t="str">
            <v>2BR</v>
          </cell>
          <cell r="F34">
            <v>65.599999999999994</v>
          </cell>
          <cell r="G34">
            <v>5.22</v>
          </cell>
          <cell r="H34">
            <v>5</v>
          </cell>
          <cell r="I34">
            <v>0</v>
          </cell>
          <cell r="J34">
            <v>1</v>
          </cell>
          <cell r="K34">
            <v>0</v>
          </cell>
          <cell r="L34">
            <v>1</v>
          </cell>
          <cell r="M34">
            <v>0</v>
          </cell>
          <cell r="N34">
            <v>0</v>
          </cell>
          <cell r="O34">
            <v>1</v>
          </cell>
          <cell r="P34">
            <v>0</v>
          </cell>
          <cell r="Q34">
            <v>1</v>
          </cell>
          <cell r="R34">
            <v>0</v>
          </cell>
          <cell r="S34">
            <v>0</v>
          </cell>
          <cell r="T34">
            <v>0</v>
          </cell>
          <cell r="U34">
            <v>0</v>
          </cell>
          <cell r="V34">
            <v>5000</v>
          </cell>
          <cell r="W34">
            <v>0</v>
          </cell>
          <cell r="X34">
            <v>0</v>
          </cell>
          <cell r="Y34">
            <v>0</v>
          </cell>
          <cell r="Z34">
            <v>15000</v>
          </cell>
          <cell r="AA34">
            <v>0</v>
          </cell>
          <cell r="AB34">
            <v>6000</v>
          </cell>
          <cell r="AC34">
            <v>0</v>
          </cell>
          <cell r="AD34">
            <v>0</v>
          </cell>
          <cell r="AE34">
            <v>1000</v>
          </cell>
          <cell r="AF34">
            <v>0</v>
          </cell>
          <cell r="AG34">
            <v>-1000</v>
          </cell>
          <cell r="AH34">
            <v>0</v>
          </cell>
          <cell r="AI34">
            <v>0</v>
          </cell>
          <cell r="AJ34">
            <v>0</v>
          </cell>
          <cell r="AK34">
            <v>6000</v>
          </cell>
          <cell r="AL34">
            <v>32000</v>
          </cell>
          <cell r="AM34">
            <v>2099200</v>
          </cell>
          <cell r="AN34">
            <v>7740799.9999999991</v>
          </cell>
          <cell r="AO34">
            <v>0</v>
          </cell>
          <cell r="AP34">
            <v>9840000</v>
          </cell>
          <cell r="AQ34">
            <v>150000</v>
          </cell>
          <cell r="AR34">
            <v>11020800.000000002</v>
          </cell>
          <cell r="AS34">
            <v>168000.00000000003</v>
          </cell>
        </row>
        <row r="35">
          <cell r="D35" t="str">
            <v>3H</v>
          </cell>
          <cell r="E35" t="str">
            <v>1BR</v>
          </cell>
          <cell r="F35">
            <v>43.12</v>
          </cell>
          <cell r="G35">
            <v>3.15</v>
          </cell>
          <cell r="H35">
            <v>5</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6000</v>
          </cell>
          <cell r="AL35">
            <v>6000</v>
          </cell>
          <cell r="AM35">
            <v>258719.99999999997</v>
          </cell>
          <cell r="AN35">
            <v>5088160</v>
          </cell>
          <cell r="AO35">
            <v>0</v>
          </cell>
          <cell r="AP35">
            <v>5346880</v>
          </cell>
          <cell r="AQ35">
            <v>124000.00000000001</v>
          </cell>
          <cell r="AR35">
            <v>5988505.6000000006</v>
          </cell>
          <cell r="AS35">
            <v>138880.00000000003</v>
          </cell>
        </row>
        <row r="36">
          <cell r="D36" t="str">
            <v>3J</v>
          </cell>
          <cell r="E36" t="str">
            <v>1BR</v>
          </cell>
          <cell r="F36">
            <v>49.85</v>
          </cell>
          <cell r="G36">
            <v>3.3</v>
          </cell>
          <cell r="H36">
            <v>5</v>
          </cell>
          <cell r="I36">
            <v>0</v>
          </cell>
          <cell r="J36">
            <v>0</v>
          </cell>
          <cell r="K36">
            <v>0</v>
          </cell>
          <cell r="L36">
            <v>0</v>
          </cell>
          <cell r="M36">
            <v>0</v>
          </cell>
          <cell r="N36">
            <v>0</v>
          </cell>
          <cell r="O36">
            <v>0</v>
          </cell>
          <cell r="P36">
            <v>1</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-6000</v>
          </cell>
          <cell r="AG36">
            <v>0</v>
          </cell>
          <cell r="AH36">
            <v>0</v>
          </cell>
          <cell r="AI36">
            <v>0</v>
          </cell>
          <cell r="AJ36">
            <v>0</v>
          </cell>
          <cell r="AK36">
            <v>6000</v>
          </cell>
          <cell r="AL36">
            <v>0</v>
          </cell>
          <cell r="AM36">
            <v>0</v>
          </cell>
          <cell r="AN36">
            <v>5882300</v>
          </cell>
          <cell r="AO36">
            <v>0</v>
          </cell>
          <cell r="AP36">
            <v>5882300</v>
          </cell>
          <cell r="AQ36">
            <v>118000</v>
          </cell>
          <cell r="AR36">
            <v>6588176.0000000009</v>
          </cell>
          <cell r="AS36">
            <v>132160.00000000003</v>
          </cell>
        </row>
        <row r="37">
          <cell r="D37" t="str">
            <v>3K</v>
          </cell>
          <cell r="E37" t="str">
            <v>1BR</v>
          </cell>
          <cell r="F37">
            <v>49.85</v>
          </cell>
          <cell r="G37">
            <v>3.3</v>
          </cell>
          <cell r="H37">
            <v>5</v>
          </cell>
          <cell r="I37">
            <v>0</v>
          </cell>
          <cell r="J37">
            <v>0</v>
          </cell>
          <cell r="K37">
            <v>0</v>
          </cell>
          <cell r="L37">
            <v>0</v>
          </cell>
          <cell r="M37">
            <v>0</v>
          </cell>
          <cell r="N37">
            <v>0</v>
          </cell>
          <cell r="O37">
            <v>0</v>
          </cell>
          <cell r="P37">
            <v>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-6000</v>
          </cell>
          <cell r="AG37">
            <v>0</v>
          </cell>
          <cell r="AH37">
            <v>0</v>
          </cell>
          <cell r="AI37">
            <v>0</v>
          </cell>
          <cell r="AJ37">
            <v>0</v>
          </cell>
          <cell r="AK37">
            <v>6000</v>
          </cell>
          <cell r="AL37">
            <v>0</v>
          </cell>
          <cell r="AM37">
            <v>0</v>
          </cell>
          <cell r="AN37">
            <v>5882300</v>
          </cell>
          <cell r="AO37">
            <v>0</v>
          </cell>
          <cell r="AP37">
            <v>5882300</v>
          </cell>
          <cell r="AQ37">
            <v>118000</v>
          </cell>
          <cell r="AR37">
            <v>6588176.0000000009</v>
          </cell>
          <cell r="AS37">
            <v>132160.00000000003</v>
          </cell>
        </row>
        <row r="38">
          <cell r="D38" t="str">
            <v>3L</v>
          </cell>
          <cell r="E38" t="str">
            <v>1BR</v>
          </cell>
          <cell r="F38">
            <v>43.12</v>
          </cell>
          <cell r="G38">
            <v>3.15</v>
          </cell>
          <cell r="H38">
            <v>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6000</v>
          </cell>
          <cell r="AL38">
            <v>6000</v>
          </cell>
          <cell r="AM38">
            <v>258719.99999999997</v>
          </cell>
          <cell r="AN38">
            <v>5088160</v>
          </cell>
          <cell r="AO38">
            <v>0</v>
          </cell>
          <cell r="AP38">
            <v>5346880</v>
          </cell>
          <cell r="AQ38">
            <v>124000.00000000001</v>
          </cell>
          <cell r="AR38">
            <v>5988505.6000000006</v>
          </cell>
          <cell r="AS38">
            <v>138880.00000000003</v>
          </cell>
        </row>
        <row r="39">
          <cell r="D39" t="str">
            <v>3M</v>
          </cell>
          <cell r="E39" t="str">
            <v>2BR</v>
          </cell>
          <cell r="F39">
            <v>65.599999999999994</v>
          </cell>
          <cell r="G39">
            <v>5.22</v>
          </cell>
          <cell r="H39">
            <v>5</v>
          </cell>
          <cell r="I39">
            <v>0</v>
          </cell>
          <cell r="J39">
            <v>1</v>
          </cell>
          <cell r="K39">
            <v>0</v>
          </cell>
          <cell r="L39">
            <v>1</v>
          </cell>
          <cell r="M39">
            <v>0</v>
          </cell>
          <cell r="N39">
            <v>0</v>
          </cell>
          <cell r="O39">
            <v>1</v>
          </cell>
          <cell r="P39">
            <v>0</v>
          </cell>
          <cell r="Q39">
            <v>1</v>
          </cell>
          <cell r="R39">
            <v>0</v>
          </cell>
          <cell r="S39">
            <v>0</v>
          </cell>
          <cell r="T39">
            <v>0</v>
          </cell>
          <cell r="U39">
            <v>0</v>
          </cell>
          <cell r="V39">
            <v>0</v>
          </cell>
          <cell r="W39">
            <v>0</v>
          </cell>
          <cell r="X39">
            <v>0</v>
          </cell>
          <cell r="Y39">
            <v>0</v>
          </cell>
          <cell r="Z39">
            <v>15000</v>
          </cell>
          <cell r="AA39">
            <v>0</v>
          </cell>
          <cell r="AB39">
            <v>6000</v>
          </cell>
          <cell r="AC39">
            <v>0</v>
          </cell>
          <cell r="AD39">
            <v>0</v>
          </cell>
          <cell r="AE39">
            <v>1000</v>
          </cell>
          <cell r="AF39">
            <v>0</v>
          </cell>
          <cell r="AG39">
            <v>-1000</v>
          </cell>
          <cell r="AH39">
            <v>0</v>
          </cell>
          <cell r="AI39">
            <v>0</v>
          </cell>
          <cell r="AJ39">
            <v>0</v>
          </cell>
          <cell r="AK39">
            <v>6000</v>
          </cell>
          <cell r="AL39">
            <v>27000</v>
          </cell>
          <cell r="AM39">
            <v>1771199.9999999998</v>
          </cell>
          <cell r="AN39">
            <v>7740799.9999999991</v>
          </cell>
          <cell r="AO39">
            <v>0</v>
          </cell>
          <cell r="AP39">
            <v>9511999.9999999981</v>
          </cell>
          <cell r="AQ39">
            <v>144999.99999999997</v>
          </cell>
          <cell r="AR39">
            <v>10653439.999999998</v>
          </cell>
          <cell r="AS39">
            <v>162400</v>
          </cell>
        </row>
        <row r="40">
          <cell r="D40" t="str">
            <v>5A</v>
          </cell>
          <cell r="E40" t="str">
            <v>2BR</v>
          </cell>
          <cell r="F40">
            <v>68.349999999999994</v>
          </cell>
          <cell r="G40">
            <v>4.1100000000000003</v>
          </cell>
          <cell r="H40">
            <v>5</v>
          </cell>
          <cell r="I40">
            <v>0</v>
          </cell>
          <cell r="J40">
            <v>1</v>
          </cell>
          <cell r="K40">
            <v>0</v>
          </cell>
          <cell r="L40">
            <v>1</v>
          </cell>
          <cell r="M40">
            <v>0</v>
          </cell>
          <cell r="N40">
            <v>0</v>
          </cell>
          <cell r="O40">
            <v>1</v>
          </cell>
          <cell r="P40">
            <v>0</v>
          </cell>
          <cell r="Q40">
            <v>1</v>
          </cell>
          <cell r="R40">
            <v>0</v>
          </cell>
          <cell r="S40">
            <v>0</v>
          </cell>
          <cell r="T40">
            <v>0</v>
          </cell>
          <cell r="U40">
            <v>0</v>
          </cell>
          <cell r="V40">
            <v>0</v>
          </cell>
          <cell r="W40">
            <v>0</v>
          </cell>
          <cell r="X40">
            <v>0</v>
          </cell>
          <cell r="Y40">
            <v>0</v>
          </cell>
          <cell r="Z40">
            <v>15000</v>
          </cell>
          <cell r="AA40">
            <v>0</v>
          </cell>
          <cell r="AB40">
            <v>6000</v>
          </cell>
          <cell r="AC40">
            <v>0</v>
          </cell>
          <cell r="AD40">
            <v>0</v>
          </cell>
          <cell r="AE40">
            <v>8000</v>
          </cell>
          <cell r="AF40">
            <v>0</v>
          </cell>
          <cell r="AG40">
            <v>-1000</v>
          </cell>
          <cell r="AH40">
            <v>0</v>
          </cell>
          <cell r="AI40">
            <v>0</v>
          </cell>
          <cell r="AJ40">
            <v>0</v>
          </cell>
          <cell r="AK40">
            <v>10000</v>
          </cell>
          <cell r="AL40">
            <v>38000</v>
          </cell>
          <cell r="AM40">
            <v>2597300</v>
          </cell>
          <cell r="AN40">
            <v>8065299.9999999991</v>
          </cell>
          <cell r="AO40">
            <v>0</v>
          </cell>
          <cell r="AP40">
            <v>10662600</v>
          </cell>
          <cell r="AQ40">
            <v>156000</v>
          </cell>
          <cell r="AR40">
            <v>11942112.000000002</v>
          </cell>
          <cell r="AS40">
            <v>174720.00000000003</v>
          </cell>
        </row>
        <row r="41">
          <cell r="D41" t="str">
            <v>5B</v>
          </cell>
          <cell r="E41" t="str">
            <v>1BR</v>
          </cell>
          <cell r="F41">
            <v>43.12</v>
          </cell>
          <cell r="G41">
            <v>3.15</v>
          </cell>
          <cell r="H41">
            <v>5</v>
          </cell>
          <cell r="I41">
            <v>0</v>
          </cell>
          <cell r="J41">
            <v>1</v>
          </cell>
          <cell r="K41">
            <v>0</v>
          </cell>
          <cell r="L41">
            <v>1</v>
          </cell>
          <cell r="M41">
            <v>0</v>
          </cell>
          <cell r="N41">
            <v>0</v>
          </cell>
          <cell r="O41">
            <v>0</v>
          </cell>
          <cell r="P41">
            <v>0</v>
          </cell>
          <cell r="Q41">
            <v>0</v>
          </cell>
          <cell r="R41">
            <v>0</v>
          </cell>
          <cell r="S41">
            <v>0</v>
          </cell>
          <cell r="T41">
            <v>0</v>
          </cell>
          <cell r="U41">
            <v>0</v>
          </cell>
          <cell r="V41">
            <v>0</v>
          </cell>
          <cell r="W41">
            <v>0</v>
          </cell>
          <cell r="X41">
            <v>0</v>
          </cell>
          <cell r="Y41">
            <v>0</v>
          </cell>
          <cell r="Z41">
            <v>15000</v>
          </cell>
          <cell r="AA41">
            <v>0</v>
          </cell>
          <cell r="AB41">
            <v>6000</v>
          </cell>
          <cell r="AC41">
            <v>0</v>
          </cell>
          <cell r="AD41">
            <v>0</v>
          </cell>
          <cell r="AE41">
            <v>0</v>
          </cell>
          <cell r="AF41">
            <v>0</v>
          </cell>
          <cell r="AG41">
            <v>0</v>
          </cell>
          <cell r="AH41">
            <v>0</v>
          </cell>
          <cell r="AI41">
            <v>0</v>
          </cell>
          <cell r="AJ41">
            <v>0</v>
          </cell>
          <cell r="AK41">
            <v>10000</v>
          </cell>
          <cell r="AL41">
            <v>31000</v>
          </cell>
          <cell r="AM41">
            <v>1336720</v>
          </cell>
          <cell r="AN41">
            <v>5088160</v>
          </cell>
          <cell r="AO41">
            <v>0</v>
          </cell>
          <cell r="AP41">
            <v>6424880</v>
          </cell>
          <cell r="AQ41">
            <v>149000</v>
          </cell>
          <cell r="AR41">
            <v>7195865.6000000006</v>
          </cell>
          <cell r="AS41">
            <v>166880.00000000003</v>
          </cell>
        </row>
        <row r="42">
          <cell r="D42" t="str">
            <v>5C</v>
          </cell>
          <cell r="E42" t="str">
            <v>1BR</v>
          </cell>
          <cell r="F42">
            <v>43.12</v>
          </cell>
          <cell r="G42">
            <v>3.15</v>
          </cell>
          <cell r="H42">
            <v>5</v>
          </cell>
          <cell r="I42">
            <v>0</v>
          </cell>
          <cell r="J42">
            <v>1</v>
          </cell>
          <cell r="K42">
            <v>0</v>
          </cell>
          <cell r="L42">
            <v>1</v>
          </cell>
          <cell r="M42">
            <v>0</v>
          </cell>
          <cell r="N42">
            <v>0</v>
          </cell>
          <cell r="O42">
            <v>0</v>
          </cell>
          <cell r="P42">
            <v>0</v>
          </cell>
          <cell r="Q42">
            <v>0</v>
          </cell>
          <cell r="R42">
            <v>0</v>
          </cell>
          <cell r="S42">
            <v>0</v>
          </cell>
          <cell r="T42">
            <v>0</v>
          </cell>
          <cell r="U42">
            <v>0</v>
          </cell>
          <cell r="V42">
            <v>0</v>
          </cell>
          <cell r="W42">
            <v>0</v>
          </cell>
          <cell r="X42">
            <v>0</v>
          </cell>
          <cell r="Y42">
            <v>0</v>
          </cell>
          <cell r="Z42">
            <v>15000</v>
          </cell>
          <cell r="AA42">
            <v>0</v>
          </cell>
          <cell r="AB42">
            <v>6000</v>
          </cell>
          <cell r="AC42">
            <v>0</v>
          </cell>
          <cell r="AD42">
            <v>0</v>
          </cell>
          <cell r="AE42">
            <v>0</v>
          </cell>
          <cell r="AF42">
            <v>0</v>
          </cell>
          <cell r="AG42">
            <v>0</v>
          </cell>
          <cell r="AH42">
            <v>0</v>
          </cell>
          <cell r="AI42">
            <v>0</v>
          </cell>
          <cell r="AJ42">
            <v>0</v>
          </cell>
          <cell r="AK42">
            <v>10000</v>
          </cell>
          <cell r="AL42">
            <v>31000</v>
          </cell>
          <cell r="AM42">
            <v>1336720</v>
          </cell>
          <cell r="AN42">
            <v>5088160</v>
          </cell>
          <cell r="AO42">
            <v>0</v>
          </cell>
          <cell r="AP42">
            <v>6424880</v>
          </cell>
          <cell r="AQ42">
            <v>149000</v>
          </cell>
          <cell r="AR42">
            <v>7195865.6000000006</v>
          </cell>
          <cell r="AS42">
            <v>166880.00000000003</v>
          </cell>
        </row>
        <row r="43">
          <cell r="D43" t="str">
            <v>5D</v>
          </cell>
          <cell r="E43" t="str">
            <v>1BR</v>
          </cell>
          <cell r="F43">
            <v>43.12</v>
          </cell>
          <cell r="G43">
            <v>3.15</v>
          </cell>
          <cell r="H43">
            <v>5</v>
          </cell>
          <cell r="I43">
            <v>0</v>
          </cell>
          <cell r="J43">
            <v>1</v>
          </cell>
          <cell r="K43">
            <v>0</v>
          </cell>
          <cell r="L43">
            <v>1</v>
          </cell>
          <cell r="M43">
            <v>0</v>
          </cell>
          <cell r="N43">
            <v>0</v>
          </cell>
          <cell r="O43">
            <v>0</v>
          </cell>
          <cell r="P43">
            <v>0</v>
          </cell>
          <cell r="Q43">
            <v>0</v>
          </cell>
          <cell r="R43">
            <v>0</v>
          </cell>
          <cell r="S43">
            <v>0</v>
          </cell>
          <cell r="T43">
            <v>0</v>
          </cell>
          <cell r="U43">
            <v>0</v>
          </cell>
          <cell r="V43">
            <v>0</v>
          </cell>
          <cell r="W43">
            <v>0</v>
          </cell>
          <cell r="X43">
            <v>0</v>
          </cell>
          <cell r="Y43">
            <v>0</v>
          </cell>
          <cell r="Z43">
            <v>15000</v>
          </cell>
          <cell r="AA43">
            <v>0</v>
          </cell>
          <cell r="AB43">
            <v>6000</v>
          </cell>
          <cell r="AC43">
            <v>0</v>
          </cell>
          <cell r="AD43">
            <v>0</v>
          </cell>
          <cell r="AE43">
            <v>0</v>
          </cell>
          <cell r="AF43">
            <v>0</v>
          </cell>
          <cell r="AG43">
            <v>0</v>
          </cell>
          <cell r="AH43">
            <v>0</v>
          </cell>
          <cell r="AI43">
            <v>0</v>
          </cell>
          <cell r="AJ43">
            <v>0</v>
          </cell>
          <cell r="AK43">
            <v>10000</v>
          </cell>
          <cell r="AL43">
            <v>31000</v>
          </cell>
          <cell r="AM43">
            <v>1336720</v>
          </cell>
          <cell r="AN43">
            <v>5088160</v>
          </cell>
          <cell r="AO43">
            <v>0</v>
          </cell>
          <cell r="AP43">
            <v>6424880</v>
          </cell>
          <cell r="AQ43">
            <v>149000</v>
          </cell>
          <cell r="AR43">
            <v>7195865.6000000006</v>
          </cell>
          <cell r="AS43">
            <v>166880.00000000003</v>
          </cell>
        </row>
        <row r="44">
          <cell r="D44" t="str">
            <v>5E</v>
          </cell>
          <cell r="E44" t="str">
            <v>2BR</v>
          </cell>
          <cell r="F44">
            <v>68.349999999999994</v>
          </cell>
          <cell r="G44">
            <v>4.1100000000000003</v>
          </cell>
          <cell r="H44">
            <v>5</v>
          </cell>
          <cell r="I44">
            <v>0</v>
          </cell>
          <cell r="J44">
            <v>1</v>
          </cell>
          <cell r="K44">
            <v>0</v>
          </cell>
          <cell r="L44">
            <v>1</v>
          </cell>
          <cell r="M44">
            <v>0</v>
          </cell>
          <cell r="N44">
            <v>0</v>
          </cell>
          <cell r="O44">
            <v>1</v>
          </cell>
          <cell r="P44">
            <v>0</v>
          </cell>
          <cell r="Q44">
            <v>1</v>
          </cell>
          <cell r="R44">
            <v>0</v>
          </cell>
          <cell r="S44">
            <v>0</v>
          </cell>
          <cell r="T44">
            <v>0</v>
          </cell>
          <cell r="U44">
            <v>15000</v>
          </cell>
          <cell r="V44">
            <v>0</v>
          </cell>
          <cell r="W44">
            <v>0</v>
          </cell>
          <cell r="X44">
            <v>0</v>
          </cell>
          <cell r="Y44">
            <v>0</v>
          </cell>
          <cell r="Z44">
            <v>15000</v>
          </cell>
          <cell r="AA44">
            <v>0</v>
          </cell>
          <cell r="AB44">
            <v>6000</v>
          </cell>
          <cell r="AC44">
            <v>0</v>
          </cell>
          <cell r="AD44">
            <v>0</v>
          </cell>
          <cell r="AE44">
            <v>1000</v>
          </cell>
          <cell r="AF44">
            <v>0</v>
          </cell>
          <cell r="AG44">
            <v>-1000</v>
          </cell>
          <cell r="AH44">
            <v>0</v>
          </cell>
          <cell r="AI44">
            <v>0</v>
          </cell>
          <cell r="AJ44">
            <v>0</v>
          </cell>
          <cell r="AK44">
            <v>10000</v>
          </cell>
          <cell r="AL44">
            <v>46000</v>
          </cell>
          <cell r="AM44">
            <v>3144099.9999999995</v>
          </cell>
          <cell r="AN44">
            <v>8065299.9999999991</v>
          </cell>
          <cell r="AO44">
            <v>0</v>
          </cell>
          <cell r="AP44">
            <v>11209399.999999998</v>
          </cell>
          <cell r="AQ44">
            <v>164000</v>
          </cell>
          <cell r="AR44">
            <v>12554528</v>
          </cell>
          <cell r="AS44">
            <v>183680.00000000003</v>
          </cell>
        </row>
        <row r="45">
          <cell r="D45" t="str">
            <v>5G</v>
          </cell>
          <cell r="E45" t="str">
            <v>2BR</v>
          </cell>
          <cell r="F45">
            <v>65.599999999999994</v>
          </cell>
          <cell r="G45">
            <v>5.22</v>
          </cell>
          <cell r="H45">
            <v>5</v>
          </cell>
          <cell r="I45">
            <v>0</v>
          </cell>
          <cell r="J45">
            <v>1</v>
          </cell>
          <cell r="K45">
            <v>0</v>
          </cell>
          <cell r="L45">
            <v>1</v>
          </cell>
          <cell r="M45">
            <v>0</v>
          </cell>
          <cell r="N45">
            <v>0</v>
          </cell>
          <cell r="O45">
            <v>1</v>
          </cell>
          <cell r="P45">
            <v>0</v>
          </cell>
          <cell r="Q45">
            <v>1</v>
          </cell>
          <cell r="R45">
            <v>0</v>
          </cell>
          <cell r="S45">
            <v>0</v>
          </cell>
          <cell r="T45">
            <v>0</v>
          </cell>
          <cell r="U45">
            <v>0</v>
          </cell>
          <cell r="V45">
            <v>5000</v>
          </cell>
          <cell r="W45">
            <v>0</v>
          </cell>
          <cell r="X45">
            <v>0</v>
          </cell>
          <cell r="Y45">
            <v>0</v>
          </cell>
          <cell r="Z45">
            <v>15000</v>
          </cell>
          <cell r="AA45">
            <v>0</v>
          </cell>
          <cell r="AB45">
            <v>6000</v>
          </cell>
          <cell r="AC45">
            <v>0</v>
          </cell>
          <cell r="AD45">
            <v>0</v>
          </cell>
          <cell r="AE45">
            <v>1000</v>
          </cell>
          <cell r="AF45">
            <v>0</v>
          </cell>
          <cell r="AG45">
            <v>-1000</v>
          </cell>
          <cell r="AH45">
            <v>0</v>
          </cell>
          <cell r="AI45">
            <v>0</v>
          </cell>
          <cell r="AJ45">
            <v>0</v>
          </cell>
          <cell r="AK45">
            <v>8000</v>
          </cell>
          <cell r="AL45">
            <v>34000</v>
          </cell>
          <cell r="AM45">
            <v>2230400</v>
          </cell>
          <cell r="AN45">
            <v>7740799.9999999991</v>
          </cell>
          <cell r="AO45">
            <v>0</v>
          </cell>
          <cell r="AP45">
            <v>9971200</v>
          </cell>
          <cell r="AQ45">
            <v>152000</v>
          </cell>
          <cell r="AR45">
            <v>11167744.000000002</v>
          </cell>
          <cell r="AS45">
            <v>170240.00000000003</v>
          </cell>
        </row>
        <row r="46">
          <cell r="D46" t="str">
            <v>5H</v>
          </cell>
          <cell r="E46" t="str">
            <v>1BR</v>
          </cell>
          <cell r="F46">
            <v>43.12</v>
          </cell>
          <cell r="G46">
            <v>3.15</v>
          </cell>
          <cell r="H46">
            <v>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8000</v>
          </cell>
          <cell r="AL46">
            <v>8000</v>
          </cell>
          <cell r="AM46">
            <v>344960</v>
          </cell>
          <cell r="AN46">
            <v>5088160</v>
          </cell>
          <cell r="AO46">
            <v>0</v>
          </cell>
          <cell r="AP46">
            <v>5433120</v>
          </cell>
          <cell r="AQ46">
            <v>126000.00000000001</v>
          </cell>
          <cell r="AR46">
            <v>6085094.4000000004</v>
          </cell>
          <cell r="AS46">
            <v>141120.00000000003</v>
          </cell>
        </row>
        <row r="47">
          <cell r="D47" t="str">
            <v>5J</v>
          </cell>
          <cell r="E47" t="str">
            <v>1BR</v>
          </cell>
          <cell r="F47">
            <v>49.85</v>
          </cell>
          <cell r="G47">
            <v>3.3</v>
          </cell>
          <cell r="H47">
            <v>5</v>
          </cell>
          <cell r="I47">
            <v>0</v>
          </cell>
          <cell r="J47">
            <v>0</v>
          </cell>
          <cell r="K47">
            <v>0</v>
          </cell>
          <cell r="L47">
            <v>0</v>
          </cell>
          <cell r="M47">
            <v>0</v>
          </cell>
          <cell r="N47">
            <v>0</v>
          </cell>
          <cell r="O47">
            <v>0</v>
          </cell>
          <cell r="P47">
            <v>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-6000</v>
          </cell>
          <cell r="AG47">
            <v>0</v>
          </cell>
          <cell r="AH47">
            <v>0</v>
          </cell>
          <cell r="AI47">
            <v>0</v>
          </cell>
          <cell r="AJ47">
            <v>0</v>
          </cell>
          <cell r="AK47">
            <v>8000</v>
          </cell>
          <cell r="AL47">
            <v>2000</v>
          </cell>
          <cell r="AM47">
            <v>99700</v>
          </cell>
          <cell r="AN47">
            <v>5882300</v>
          </cell>
          <cell r="AO47">
            <v>0</v>
          </cell>
          <cell r="AP47">
            <v>5982000</v>
          </cell>
          <cell r="AQ47">
            <v>120000</v>
          </cell>
          <cell r="AR47">
            <v>6699840.0000000009</v>
          </cell>
          <cell r="AS47">
            <v>134400.00000000003</v>
          </cell>
        </row>
        <row r="48">
          <cell r="D48" t="str">
            <v>5K</v>
          </cell>
          <cell r="E48" t="str">
            <v>1BR</v>
          </cell>
          <cell r="F48">
            <v>49.85</v>
          </cell>
          <cell r="G48">
            <v>3.3</v>
          </cell>
          <cell r="H48">
            <v>5</v>
          </cell>
          <cell r="I48">
            <v>0</v>
          </cell>
          <cell r="J48">
            <v>0</v>
          </cell>
          <cell r="K48">
            <v>0</v>
          </cell>
          <cell r="L48">
            <v>0</v>
          </cell>
          <cell r="M48">
            <v>0</v>
          </cell>
          <cell r="N48">
            <v>0</v>
          </cell>
          <cell r="O48">
            <v>0</v>
          </cell>
          <cell r="P48">
            <v>1</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-6000</v>
          </cell>
          <cell r="AG48">
            <v>0</v>
          </cell>
          <cell r="AH48">
            <v>0</v>
          </cell>
          <cell r="AI48">
            <v>0</v>
          </cell>
          <cell r="AJ48">
            <v>0</v>
          </cell>
          <cell r="AK48">
            <v>8000</v>
          </cell>
          <cell r="AL48">
            <v>2000</v>
          </cell>
          <cell r="AM48">
            <v>99700</v>
          </cell>
          <cell r="AN48">
            <v>5882300</v>
          </cell>
          <cell r="AO48">
            <v>0</v>
          </cell>
          <cell r="AP48">
            <v>5982000</v>
          </cell>
          <cell r="AQ48">
            <v>120000</v>
          </cell>
          <cell r="AR48">
            <v>6699840.0000000009</v>
          </cell>
          <cell r="AS48">
            <v>134400.00000000003</v>
          </cell>
        </row>
        <row r="49">
          <cell r="D49" t="str">
            <v>5L</v>
          </cell>
          <cell r="E49" t="str">
            <v>1BR</v>
          </cell>
          <cell r="F49">
            <v>43.12</v>
          </cell>
          <cell r="G49">
            <v>3.15</v>
          </cell>
          <cell r="H49">
            <v>5</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8000</v>
          </cell>
          <cell r="AL49">
            <v>8000</v>
          </cell>
          <cell r="AM49">
            <v>344960</v>
          </cell>
          <cell r="AN49">
            <v>5088160</v>
          </cell>
          <cell r="AO49">
            <v>0</v>
          </cell>
          <cell r="AP49">
            <v>5433120</v>
          </cell>
          <cell r="AQ49">
            <v>126000.00000000001</v>
          </cell>
          <cell r="AR49">
            <v>6085094.4000000004</v>
          </cell>
          <cell r="AS49">
            <v>141120.00000000003</v>
          </cell>
        </row>
        <row r="50">
          <cell r="D50" t="str">
            <v>5M</v>
          </cell>
          <cell r="E50" t="str">
            <v>2BR</v>
          </cell>
          <cell r="F50">
            <v>65.599999999999994</v>
          </cell>
          <cell r="G50">
            <v>5.22</v>
          </cell>
          <cell r="H50">
            <v>5</v>
          </cell>
          <cell r="I50">
            <v>0</v>
          </cell>
          <cell r="J50">
            <v>1</v>
          </cell>
          <cell r="K50">
            <v>0</v>
          </cell>
          <cell r="L50">
            <v>1</v>
          </cell>
          <cell r="M50">
            <v>0</v>
          </cell>
          <cell r="N50">
            <v>0</v>
          </cell>
          <cell r="O50">
            <v>1</v>
          </cell>
          <cell r="P50">
            <v>0</v>
          </cell>
          <cell r="Q50">
            <v>1</v>
          </cell>
          <cell r="R50">
            <v>0</v>
          </cell>
          <cell r="S50">
            <v>0</v>
          </cell>
          <cell r="T50">
            <v>0</v>
          </cell>
          <cell r="U50">
            <v>0</v>
          </cell>
          <cell r="V50">
            <v>0</v>
          </cell>
          <cell r="W50">
            <v>0</v>
          </cell>
          <cell r="X50">
            <v>0</v>
          </cell>
          <cell r="Y50">
            <v>0</v>
          </cell>
          <cell r="Z50">
            <v>15000</v>
          </cell>
          <cell r="AA50">
            <v>0</v>
          </cell>
          <cell r="AB50">
            <v>6000</v>
          </cell>
          <cell r="AC50">
            <v>0</v>
          </cell>
          <cell r="AD50">
            <v>0</v>
          </cell>
          <cell r="AE50">
            <v>1000</v>
          </cell>
          <cell r="AF50">
            <v>0</v>
          </cell>
          <cell r="AG50">
            <v>-1000</v>
          </cell>
          <cell r="AH50">
            <v>0</v>
          </cell>
          <cell r="AI50">
            <v>0</v>
          </cell>
          <cell r="AJ50">
            <v>0</v>
          </cell>
          <cell r="AK50">
            <v>8000</v>
          </cell>
          <cell r="AL50">
            <v>29000</v>
          </cell>
          <cell r="AM50">
            <v>1902399.9999999998</v>
          </cell>
          <cell r="AN50">
            <v>7740799.9999999991</v>
          </cell>
          <cell r="AO50">
            <v>0</v>
          </cell>
          <cell r="AP50">
            <v>9643199.9999999981</v>
          </cell>
          <cell r="AQ50">
            <v>146999.99999999997</v>
          </cell>
          <cell r="AR50">
            <v>10800383.999999998</v>
          </cell>
          <cell r="AS50">
            <v>164640</v>
          </cell>
        </row>
        <row r="51">
          <cell r="D51" t="str">
            <v>PA</v>
          </cell>
          <cell r="E51" t="str">
            <v>2BR</v>
          </cell>
          <cell r="F51">
            <v>68.349999999999994</v>
          </cell>
          <cell r="G51">
            <v>4.1100000000000003</v>
          </cell>
          <cell r="H51">
            <v>5</v>
          </cell>
          <cell r="I51">
            <v>0</v>
          </cell>
          <cell r="J51">
            <v>1</v>
          </cell>
          <cell r="K51">
            <v>0</v>
          </cell>
          <cell r="L51">
            <v>1</v>
          </cell>
          <cell r="M51">
            <v>0</v>
          </cell>
          <cell r="N51">
            <v>0</v>
          </cell>
          <cell r="O51">
            <v>1</v>
          </cell>
          <cell r="P51">
            <v>0</v>
          </cell>
          <cell r="Q51">
            <v>1</v>
          </cell>
          <cell r="R51">
            <v>0</v>
          </cell>
          <cell r="S51">
            <v>0</v>
          </cell>
          <cell r="T51">
            <v>0</v>
          </cell>
          <cell r="U51">
            <v>0</v>
          </cell>
          <cell r="V51">
            <v>0</v>
          </cell>
          <cell r="W51">
            <v>0</v>
          </cell>
          <cell r="X51">
            <v>0</v>
          </cell>
          <cell r="Y51">
            <v>0</v>
          </cell>
          <cell r="Z51">
            <v>15000</v>
          </cell>
          <cell r="AA51">
            <v>0</v>
          </cell>
          <cell r="AB51">
            <v>6000</v>
          </cell>
          <cell r="AC51">
            <v>0</v>
          </cell>
          <cell r="AD51">
            <v>0</v>
          </cell>
          <cell r="AE51">
            <v>8000</v>
          </cell>
          <cell r="AF51">
            <v>0</v>
          </cell>
          <cell r="AG51">
            <v>-1000</v>
          </cell>
          <cell r="AH51">
            <v>0</v>
          </cell>
          <cell r="AI51">
            <v>0</v>
          </cell>
          <cell r="AJ51">
            <v>0</v>
          </cell>
          <cell r="AK51">
            <v>13000</v>
          </cell>
          <cell r="AL51">
            <v>41000</v>
          </cell>
          <cell r="AM51">
            <v>2802349.9999999995</v>
          </cell>
          <cell r="AN51">
            <v>8065299.9999999991</v>
          </cell>
          <cell r="AO51">
            <v>0</v>
          </cell>
          <cell r="AP51">
            <v>10867649.999999998</v>
          </cell>
          <cell r="AQ51">
            <v>159000</v>
          </cell>
          <cell r="AR51">
            <v>12171768</v>
          </cell>
          <cell r="AS51">
            <v>178080.00000000003</v>
          </cell>
        </row>
        <row r="52">
          <cell r="D52" t="str">
            <v>PB</v>
          </cell>
          <cell r="E52" t="str">
            <v>1BR</v>
          </cell>
          <cell r="F52">
            <v>43.12</v>
          </cell>
          <cell r="G52">
            <v>3.15</v>
          </cell>
          <cell r="H52">
            <v>5</v>
          </cell>
          <cell r="I52">
            <v>0</v>
          </cell>
          <cell r="J52">
            <v>1</v>
          </cell>
          <cell r="K52">
            <v>0</v>
          </cell>
          <cell r="L52">
            <v>1</v>
          </cell>
          <cell r="M52">
            <v>0</v>
          </cell>
          <cell r="N52">
            <v>0</v>
          </cell>
          <cell r="O52">
            <v>0</v>
          </cell>
          <cell r="P52">
            <v>0</v>
          </cell>
          <cell r="Q52">
            <v>0</v>
          </cell>
          <cell r="R52">
            <v>0</v>
          </cell>
          <cell r="S52">
            <v>0</v>
          </cell>
          <cell r="T52">
            <v>0</v>
          </cell>
          <cell r="U52">
            <v>0</v>
          </cell>
          <cell r="V52">
            <v>0</v>
          </cell>
          <cell r="W52">
            <v>0</v>
          </cell>
          <cell r="X52">
            <v>0</v>
          </cell>
          <cell r="Y52">
            <v>0</v>
          </cell>
          <cell r="Z52">
            <v>15000</v>
          </cell>
          <cell r="AA52">
            <v>0</v>
          </cell>
          <cell r="AB52">
            <v>6000</v>
          </cell>
          <cell r="AC52">
            <v>0</v>
          </cell>
          <cell r="AD52">
            <v>0</v>
          </cell>
          <cell r="AE52">
            <v>0</v>
          </cell>
          <cell r="AF52">
            <v>0</v>
          </cell>
          <cell r="AG52">
            <v>0</v>
          </cell>
          <cell r="AH52">
            <v>0</v>
          </cell>
          <cell r="AI52">
            <v>0</v>
          </cell>
          <cell r="AJ52">
            <v>0</v>
          </cell>
          <cell r="AK52">
            <v>13000</v>
          </cell>
          <cell r="AL52">
            <v>34000</v>
          </cell>
          <cell r="AM52">
            <v>1466080</v>
          </cell>
          <cell r="AN52">
            <v>5088160</v>
          </cell>
          <cell r="AO52">
            <v>0</v>
          </cell>
          <cell r="AP52">
            <v>6554240</v>
          </cell>
          <cell r="AQ52">
            <v>152000</v>
          </cell>
          <cell r="AR52">
            <v>7340748.8000000007</v>
          </cell>
          <cell r="AS52">
            <v>170240.00000000003</v>
          </cell>
        </row>
        <row r="53">
          <cell r="D53" t="str">
            <v>PC</v>
          </cell>
          <cell r="E53" t="str">
            <v>1BR</v>
          </cell>
          <cell r="F53">
            <v>43.12</v>
          </cell>
          <cell r="G53">
            <v>3.15</v>
          </cell>
          <cell r="H53">
            <v>5</v>
          </cell>
          <cell r="I53">
            <v>0</v>
          </cell>
          <cell r="J53">
            <v>1</v>
          </cell>
          <cell r="K53">
            <v>0</v>
          </cell>
          <cell r="L53">
            <v>1</v>
          </cell>
          <cell r="M53">
            <v>0</v>
          </cell>
          <cell r="N53">
            <v>0</v>
          </cell>
          <cell r="O53">
            <v>0</v>
          </cell>
          <cell r="P53">
            <v>0</v>
          </cell>
          <cell r="Q53">
            <v>0</v>
          </cell>
          <cell r="R53">
            <v>0</v>
          </cell>
          <cell r="S53">
            <v>0</v>
          </cell>
          <cell r="T53">
            <v>0</v>
          </cell>
          <cell r="U53">
            <v>0</v>
          </cell>
          <cell r="V53">
            <v>0</v>
          </cell>
          <cell r="W53">
            <v>0</v>
          </cell>
          <cell r="X53">
            <v>0</v>
          </cell>
          <cell r="Y53">
            <v>0</v>
          </cell>
          <cell r="Z53">
            <v>15000</v>
          </cell>
          <cell r="AA53">
            <v>0</v>
          </cell>
          <cell r="AB53">
            <v>6000</v>
          </cell>
          <cell r="AC53">
            <v>0</v>
          </cell>
          <cell r="AD53">
            <v>0</v>
          </cell>
          <cell r="AE53">
            <v>0</v>
          </cell>
          <cell r="AF53">
            <v>0</v>
          </cell>
          <cell r="AG53">
            <v>0</v>
          </cell>
          <cell r="AH53">
            <v>0</v>
          </cell>
          <cell r="AI53">
            <v>0</v>
          </cell>
          <cell r="AJ53">
            <v>0</v>
          </cell>
          <cell r="AK53">
            <v>13000</v>
          </cell>
          <cell r="AL53">
            <v>34000</v>
          </cell>
          <cell r="AM53">
            <v>1466080</v>
          </cell>
          <cell r="AN53">
            <v>5088160</v>
          </cell>
          <cell r="AO53">
            <v>0</v>
          </cell>
          <cell r="AP53">
            <v>6554240</v>
          </cell>
          <cell r="AQ53">
            <v>152000</v>
          </cell>
          <cell r="AR53">
            <v>7340748.8000000007</v>
          </cell>
          <cell r="AS53">
            <v>170240.00000000003</v>
          </cell>
        </row>
        <row r="54">
          <cell r="D54" t="str">
            <v>PD</v>
          </cell>
          <cell r="E54" t="str">
            <v>1BR</v>
          </cell>
          <cell r="F54">
            <v>43.12</v>
          </cell>
          <cell r="G54">
            <v>3.15</v>
          </cell>
          <cell r="H54">
            <v>5</v>
          </cell>
          <cell r="I54">
            <v>0</v>
          </cell>
          <cell r="J54">
            <v>1</v>
          </cell>
          <cell r="K54">
            <v>0</v>
          </cell>
          <cell r="L54">
            <v>1</v>
          </cell>
          <cell r="M54">
            <v>0</v>
          </cell>
          <cell r="N54">
            <v>0</v>
          </cell>
          <cell r="O54">
            <v>0</v>
          </cell>
          <cell r="P54">
            <v>0</v>
          </cell>
          <cell r="Q54">
            <v>0</v>
          </cell>
          <cell r="R54">
            <v>0</v>
          </cell>
          <cell r="S54">
            <v>0</v>
          </cell>
          <cell r="T54">
            <v>0</v>
          </cell>
          <cell r="U54">
            <v>0</v>
          </cell>
          <cell r="V54">
            <v>0</v>
          </cell>
          <cell r="W54">
            <v>0</v>
          </cell>
          <cell r="X54">
            <v>0</v>
          </cell>
          <cell r="Y54">
            <v>0</v>
          </cell>
          <cell r="Z54">
            <v>15000</v>
          </cell>
          <cell r="AA54">
            <v>0</v>
          </cell>
          <cell r="AB54">
            <v>6000</v>
          </cell>
          <cell r="AC54">
            <v>0</v>
          </cell>
          <cell r="AD54">
            <v>0</v>
          </cell>
          <cell r="AE54">
            <v>0</v>
          </cell>
          <cell r="AF54">
            <v>0</v>
          </cell>
          <cell r="AG54">
            <v>0</v>
          </cell>
          <cell r="AH54">
            <v>0</v>
          </cell>
          <cell r="AI54">
            <v>0</v>
          </cell>
          <cell r="AJ54">
            <v>0</v>
          </cell>
          <cell r="AK54">
            <v>13000</v>
          </cell>
          <cell r="AL54">
            <v>34000</v>
          </cell>
          <cell r="AM54">
            <v>1466080</v>
          </cell>
          <cell r="AN54">
            <v>5088160</v>
          </cell>
          <cell r="AO54">
            <v>0</v>
          </cell>
          <cell r="AP54">
            <v>6554240</v>
          </cell>
          <cell r="AQ54">
            <v>152000</v>
          </cell>
          <cell r="AR54">
            <v>7340748.8000000007</v>
          </cell>
          <cell r="AS54">
            <v>170240.00000000003</v>
          </cell>
        </row>
        <row r="55">
          <cell r="D55" t="str">
            <v>PE</v>
          </cell>
          <cell r="E55" t="str">
            <v>2BR</v>
          </cell>
          <cell r="F55">
            <v>68.349999999999994</v>
          </cell>
          <cell r="G55">
            <v>4.1100000000000003</v>
          </cell>
          <cell r="H55">
            <v>5</v>
          </cell>
          <cell r="I55">
            <v>0</v>
          </cell>
          <cell r="J55">
            <v>1</v>
          </cell>
          <cell r="K55">
            <v>0</v>
          </cell>
          <cell r="L55">
            <v>1</v>
          </cell>
          <cell r="M55">
            <v>0</v>
          </cell>
          <cell r="N55">
            <v>0</v>
          </cell>
          <cell r="O55">
            <v>1</v>
          </cell>
          <cell r="P55">
            <v>0</v>
          </cell>
          <cell r="Q55">
            <v>1</v>
          </cell>
          <cell r="R55">
            <v>0</v>
          </cell>
          <cell r="S55">
            <v>0</v>
          </cell>
          <cell r="T55">
            <v>0</v>
          </cell>
          <cell r="U55">
            <v>15000</v>
          </cell>
          <cell r="V55">
            <v>0</v>
          </cell>
          <cell r="W55">
            <v>0</v>
          </cell>
          <cell r="X55">
            <v>0</v>
          </cell>
          <cell r="Y55">
            <v>0</v>
          </cell>
          <cell r="Z55">
            <v>15000</v>
          </cell>
          <cell r="AA55">
            <v>0</v>
          </cell>
          <cell r="AB55">
            <v>6000</v>
          </cell>
          <cell r="AC55">
            <v>0</v>
          </cell>
          <cell r="AD55">
            <v>0</v>
          </cell>
          <cell r="AE55">
            <v>1000</v>
          </cell>
          <cell r="AF55">
            <v>0</v>
          </cell>
          <cell r="AG55">
            <v>-1000</v>
          </cell>
          <cell r="AH55">
            <v>0</v>
          </cell>
          <cell r="AI55">
            <v>0</v>
          </cell>
          <cell r="AJ55">
            <v>0</v>
          </cell>
          <cell r="AK55">
            <v>13000</v>
          </cell>
          <cell r="AL55">
            <v>49000</v>
          </cell>
          <cell r="AM55">
            <v>3349149.9999999995</v>
          </cell>
          <cell r="AN55">
            <v>8065299.9999999991</v>
          </cell>
          <cell r="AO55">
            <v>0</v>
          </cell>
          <cell r="AP55">
            <v>11414449.999999998</v>
          </cell>
          <cell r="AQ55">
            <v>167000</v>
          </cell>
          <cell r="AR55">
            <v>12784184</v>
          </cell>
          <cell r="AS55">
            <v>187040.00000000003</v>
          </cell>
        </row>
        <row r="56">
          <cell r="D56" t="str">
            <v>PG</v>
          </cell>
          <cell r="E56" t="str">
            <v>2BR</v>
          </cell>
          <cell r="F56">
            <v>65.599999999999994</v>
          </cell>
          <cell r="G56">
            <v>5.22</v>
          </cell>
          <cell r="H56">
            <v>5</v>
          </cell>
          <cell r="I56">
            <v>0</v>
          </cell>
          <cell r="J56">
            <v>1</v>
          </cell>
          <cell r="K56">
            <v>0</v>
          </cell>
          <cell r="L56">
            <v>1</v>
          </cell>
          <cell r="M56">
            <v>0</v>
          </cell>
          <cell r="N56">
            <v>0</v>
          </cell>
          <cell r="O56">
            <v>1</v>
          </cell>
          <cell r="P56">
            <v>0</v>
          </cell>
          <cell r="Q56">
            <v>1</v>
          </cell>
          <cell r="R56">
            <v>0</v>
          </cell>
          <cell r="S56">
            <v>0</v>
          </cell>
          <cell r="T56">
            <v>0</v>
          </cell>
          <cell r="U56">
            <v>0</v>
          </cell>
          <cell r="V56">
            <v>5000</v>
          </cell>
          <cell r="W56">
            <v>0</v>
          </cell>
          <cell r="X56">
            <v>0</v>
          </cell>
          <cell r="Y56">
            <v>0</v>
          </cell>
          <cell r="Z56">
            <v>15000</v>
          </cell>
          <cell r="AA56">
            <v>0</v>
          </cell>
          <cell r="AB56">
            <v>6000</v>
          </cell>
          <cell r="AC56">
            <v>0</v>
          </cell>
          <cell r="AD56">
            <v>0</v>
          </cell>
          <cell r="AE56">
            <v>1000</v>
          </cell>
          <cell r="AF56">
            <v>0</v>
          </cell>
          <cell r="AG56">
            <v>-1000</v>
          </cell>
          <cell r="AH56">
            <v>0</v>
          </cell>
          <cell r="AI56">
            <v>0</v>
          </cell>
          <cell r="AJ56">
            <v>0</v>
          </cell>
          <cell r="AK56">
            <v>10000</v>
          </cell>
          <cell r="AL56">
            <v>36000</v>
          </cell>
          <cell r="AM56">
            <v>2361600</v>
          </cell>
          <cell r="AN56">
            <v>7740799.9999999991</v>
          </cell>
          <cell r="AO56">
            <v>0</v>
          </cell>
          <cell r="AP56">
            <v>10102400</v>
          </cell>
          <cell r="AQ56">
            <v>154000</v>
          </cell>
          <cell r="AR56">
            <v>11314688.000000002</v>
          </cell>
          <cell r="AS56">
            <v>172480.00000000003</v>
          </cell>
        </row>
        <row r="57">
          <cell r="D57" t="str">
            <v>PH</v>
          </cell>
          <cell r="E57" t="str">
            <v>1BR</v>
          </cell>
          <cell r="F57">
            <v>43.12</v>
          </cell>
          <cell r="G57">
            <v>3.15</v>
          </cell>
          <cell r="H57">
            <v>5</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10000</v>
          </cell>
          <cell r="AL57">
            <v>10000</v>
          </cell>
          <cell r="AM57">
            <v>431200</v>
          </cell>
          <cell r="AN57">
            <v>5088160</v>
          </cell>
          <cell r="AO57">
            <v>0</v>
          </cell>
          <cell r="AP57">
            <v>5519360</v>
          </cell>
          <cell r="AQ57">
            <v>128000.00000000001</v>
          </cell>
          <cell r="AR57">
            <v>6181683.2000000002</v>
          </cell>
          <cell r="AS57">
            <v>143360</v>
          </cell>
        </row>
        <row r="58">
          <cell r="D58" t="str">
            <v>PJ</v>
          </cell>
          <cell r="E58" t="str">
            <v>1BR</v>
          </cell>
          <cell r="F58">
            <v>49.85</v>
          </cell>
          <cell r="G58">
            <v>3.3</v>
          </cell>
          <cell r="H58">
            <v>5</v>
          </cell>
          <cell r="I58">
            <v>0</v>
          </cell>
          <cell r="J58">
            <v>0</v>
          </cell>
          <cell r="K58">
            <v>0</v>
          </cell>
          <cell r="L58">
            <v>0</v>
          </cell>
          <cell r="M58">
            <v>0</v>
          </cell>
          <cell r="N58">
            <v>0</v>
          </cell>
          <cell r="O58">
            <v>0</v>
          </cell>
          <cell r="P58">
            <v>1</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-6000</v>
          </cell>
          <cell r="AG58">
            <v>0</v>
          </cell>
          <cell r="AH58">
            <v>0</v>
          </cell>
          <cell r="AI58">
            <v>0</v>
          </cell>
          <cell r="AJ58">
            <v>0</v>
          </cell>
          <cell r="AK58">
            <v>10000</v>
          </cell>
          <cell r="AL58">
            <v>4000</v>
          </cell>
          <cell r="AM58">
            <v>199400</v>
          </cell>
          <cell r="AN58">
            <v>5882300</v>
          </cell>
          <cell r="AO58">
            <v>0</v>
          </cell>
          <cell r="AP58">
            <v>6081700</v>
          </cell>
          <cell r="AQ58">
            <v>122000</v>
          </cell>
          <cell r="AR58">
            <v>6811504.0000000009</v>
          </cell>
          <cell r="AS58">
            <v>136640.00000000003</v>
          </cell>
        </row>
        <row r="59">
          <cell r="D59" t="str">
            <v>PK</v>
          </cell>
          <cell r="E59" t="str">
            <v>1BR</v>
          </cell>
          <cell r="F59">
            <v>49.85</v>
          </cell>
          <cell r="G59">
            <v>3.3</v>
          </cell>
          <cell r="H59">
            <v>5</v>
          </cell>
          <cell r="I59">
            <v>0</v>
          </cell>
          <cell r="J59">
            <v>0</v>
          </cell>
          <cell r="K59">
            <v>0</v>
          </cell>
          <cell r="L59">
            <v>0</v>
          </cell>
          <cell r="M59">
            <v>0</v>
          </cell>
          <cell r="N59">
            <v>0</v>
          </cell>
          <cell r="O59">
            <v>0</v>
          </cell>
          <cell r="P59">
            <v>1</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-6000</v>
          </cell>
          <cell r="AG59">
            <v>0</v>
          </cell>
          <cell r="AH59">
            <v>0</v>
          </cell>
          <cell r="AI59">
            <v>0</v>
          </cell>
          <cell r="AJ59">
            <v>0</v>
          </cell>
          <cell r="AK59">
            <v>10000</v>
          </cell>
          <cell r="AL59">
            <v>4000</v>
          </cell>
          <cell r="AM59">
            <v>199400</v>
          </cell>
          <cell r="AN59">
            <v>5882300</v>
          </cell>
          <cell r="AO59">
            <v>0</v>
          </cell>
          <cell r="AP59">
            <v>6081700</v>
          </cell>
          <cell r="AQ59">
            <v>122000</v>
          </cell>
          <cell r="AR59">
            <v>6811504.0000000009</v>
          </cell>
          <cell r="AS59">
            <v>136640.00000000003</v>
          </cell>
        </row>
        <row r="60">
          <cell r="D60" t="str">
            <v>PL</v>
          </cell>
          <cell r="E60" t="str">
            <v>1BR</v>
          </cell>
          <cell r="F60">
            <v>43.12</v>
          </cell>
          <cell r="G60">
            <v>3.15</v>
          </cell>
          <cell r="H60">
            <v>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10000</v>
          </cell>
          <cell r="AL60">
            <v>10000</v>
          </cell>
          <cell r="AM60">
            <v>431200</v>
          </cell>
          <cell r="AN60">
            <v>5088160</v>
          </cell>
          <cell r="AO60">
            <v>0</v>
          </cell>
          <cell r="AP60">
            <v>5519360</v>
          </cell>
          <cell r="AQ60">
            <v>128000.00000000001</v>
          </cell>
          <cell r="AR60">
            <v>6181683.2000000002</v>
          </cell>
          <cell r="AS60">
            <v>143360</v>
          </cell>
        </row>
        <row r="61">
          <cell r="D61" t="str">
            <v>PM</v>
          </cell>
          <cell r="E61" t="str">
            <v>2BR</v>
          </cell>
          <cell r="F61">
            <v>65.599999999999994</v>
          </cell>
          <cell r="G61">
            <v>5.22</v>
          </cell>
          <cell r="H61">
            <v>5</v>
          </cell>
          <cell r="I61">
            <v>0</v>
          </cell>
          <cell r="J61">
            <v>1</v>
          </cell>
          <cell r="K61">
            <v>0</v>
          </cell>
          <cell r="L61">
            <v>1</v>
          </cell>
          <cell r="M61">
            <v>0</v>
          </cell>
          <cell r="N61">
            <v>0</v>
          </cell>
          <cell r="O61">
            <v>1</v>
          </cell>
          <cell r="P61">
            <v>0</v>
          </cell>
          <cell r="Q61">
            <v>1</v>
          </cell>
          <cell r="R61">
            <v>0</v>
          </cell>
          <cell r="S61">
            <v>0</v>
          </cell>
          <cell r="T61">
            <v>0</v>
          </cell>
          <cell r="U61">
            <v>0</v>
          </cell>
          <cell r="V61">
            <v>0</v>
          </cell>
          <cell r="W61">
            <v>0</v>
          </cell>
          <cell r="X61">
            <v>0</v>
          </cell>
          <cell r="Y61">
            <v>0</v>
          </cell>
          <cell r="Z61">
            <v>15000</v>
          </cell>
          <cell r="AA61">
            <v>0</v>
          </cell>
          <cell r="AB61">
            <v>6000</v>
          </cell>
          <cell r="AC61">
            <v>0</v>
          </cell>
          <cell r="AD61">
            <v>0</v>
          </cell>
          <cell r="AE61">
            <v>1000</v>
          </cell>
          <cell r="AF61">
            <v>0</v>
          </cell>
          <cell r="AG61">
            <v>-1000</v>
          </cell>
          <cell r="AH61">
            <v>0</v>
          </cell>
          <cell r="AI61">
            <v>0</v>
          </cell>
          <cell r="AJ61">
            <v>0</v>
          </cell>
          <cell r="AK61">
            <v>10000</v>
          </cell>
          <cell r="AL61">
            <v>31000</v>
          </cell>
          <cell r="AM61">
            <v>2033599.9999999998</v>
          </cell>
          <cell r="AN61">
            <v>7740799.9999999991</v>
          </cell>
          <cell r="AO61">
            <v>0</v>
          </cell>
          <cell r="AP61">
            <v>9774399.9999999981</v>
          </cell>
          <cell r="AQ61">
            <v>148999.99999999997</v>
          </cell>
          <cell r="AR61">
            <v>10947327.999999998</v>
          </cell>
          <cell r="AS61">
            <v>166880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D7" t="str">
            <v>GA</v>
          </cell>
          <cell r="E7" t="str">
            <v>1-Bedroom Terrace Suite</v>
          </cell>
          <cell r="F7">
            <v>67.900000000000006</v>
          </cell>
          <cell r="G7">
            <v>10061680</v>
          </cell>
          <cell r="L7">
            <v>8313494.0000000009</v>
          </cell>
          <cell r="M7">
            <v>8314000</v>
          </cell>
          <cell r="N7">
            <v>997680</v>
          </cell>
          <cell r="O7">
            <v>9311680</v>
          </cell>
          <cell r="P7">
            <v>750000</v>
          </cell>
          <cell r="R7">
            <v>249420</v>
          </cell>
          <cell r="S7">
            <v>161291.6</v>
          </cell>
          <cell r="T7">
            <v>7903288.4000000004</v>
          </cell>
          <cell r="U7">
            <v>79032.884000000005</v>
          </cell>
        </row>
        <row r="8">
          <cell r="D8" t="str">
            <v>GB</v>
          </cell>
          <cell r="E8" t="str">
            <v>1-Bedroom Terrace Suite</v>
          </cell>
          <cell r="F8">
            <v>67.900000000000006</v>
          </cell>
          <cell r="G8">
            <v>9150000</v>
          </cell>
          <cell r="L8">
            <v>7499646.0000000009</v>
          </cell>
          <cell r="M8">
            <v>7500000</v>
          </cell>
          <cell r="N8">
            <v>900000</v>
          </cell>
          <cell r="O8">
            <v>8400000</v>
          </cell>
          <cell r="P8">
            <v>750000</v>
          </cell>
          <cell r="R8">
            <v>225000</v>
          </cell>
          <cell r="S8">
            <v>145500</v>
          </cell>
          <cell r="T8">
            <v>7129500</v>
          </cell>
          <cell r="U8">
            <v>71295</v>
          </cell>
        </row>
        <row r="9">
          <cell r="D9" t="str">
            <v>GC</v>
          </cell>
          <cell r="E9" t="str">
            <v>1-Bedroom Terrace Suite</v>
          </cell>
          <cell r="F9">
            <v>67.900000000000006</v>
          </cell>
          <cell r="G9">
            <v>9150000</v>
          </cell>
          <cell r="L9">
            <v>7499646.0000000009</v>
          </cell>
          <cell r="M9">
            <v>7500000</v>
          </cell>
          <cell r="N9">
            <v>900000</v>
          </cell>
          <cell r="O9">
            <v>8400000</v>
          </cell>
          <cell r="P9">
            <v>750000</v>
          </cell>
          <cell r="R9">
            <v>225000</v>
          </cell>
          <cell r="S9">
            <v>145500</v>
          </cell>
          <cell r="T9">
            <v>7129500</v>
          </cell>
          <cell r="U9">
            <v>71295</v>
          </cell>
        </row>
        <row r="10">
          <cell r="D10" t="str">
            <v>GD</v>
          </cell>
          <cell r="E10" t="str">
            <v>1-Bedroom Terrace Suite</v>
          </cell>
          <cell r="F10">
            <v>67.900000000000006</v>
          </cell>
          <cell r="G10">
            <v>9150000</v>
          </cell>
          <cell r="L10">
            <v>7499646.0000000009</v>
          </cell>
          <cell r="M10">
            <v>7500000</v>
          </cell>
          <cell r="N10">
            <v>900000</v>
          </cell>
          <cell r="O10">
            <v>8400000</v>
          </cell>
          <cell r="P10">
            <v>750000</v>
          </cell>
          <cell r="R10">
            <v>225000</v>
          </cell>
          <cell r="S10">
            <v>145500</v>
          </cell>
          <cell r="T10">
            <v>7129500</v>
          </cell>
          <cell r="U10">
            <v>71295</v>
          </cell>
        </row>
        <row r="11">
          <cell r="D11" t="str">
            <v>GE</v>
          </cell>
          <cell r="E11" t="str">
            <v>1-Bedroom Terrace Suite</v>
          </cell>
          <cell r="F11">
            <v>67.900000000000006</v>
          </cell>
          <cell r="G11">
            <v>9150000</v>
          </cell>
          <cell r="L11">
            <v>7499646.0000000009</v>
          </cell>
          <cell r="M11">
            <v>7500000</v>
          </cell>
          <cell r="N11">
            <v>900000</v>
          </cell>
          <cell r="O11">
            <v>8400000</v>
          </cell>
          <cell r="P11">
            <v>750000</v>
          </cell>
          <cell r="R11">
            <v>225000</v>
          </cell>
          <cell r="S11">
            <v>145500</v>
          </cell>
          <cell r="T11">
            <v>7129500</v>
          </cell>
          <cell r="U11">
            <v>71295</v>
          </cell>
        </row>
        <row r="12">
          <cell r="D12" t="str">
            <v>GF</v>
          </cell>
          <cell r="E12" t="str">
            <v>1-Bedroom Terrace Suite</v>
          </cell>
          <cell r="F12">
            <v>67.900000000000006</v>
          </cell>
          <cell r="G12">
            <v>10617200</v>
          </cell>
          <cell r="L12">
            <v>8809822</v>
          </cell>
          <cell r="M12">
            <v>8810000</v>
          </cell>
          <cell r="N12">
            <v>1057200</v>
          </cell>
          <cell r="O12">
            <v>9867200</v>
          </cell>
          <cell r="P12">
            <v>750000</v>
          </cell>
          <cell r="R12">
            <v>264300</v>
          </cell>
          <cell r="S12">
            <v>170914</v>
          </cell>
          <cell r="T12">
            <v>8374786</v>
          </cell>
          <cell r="U12">
            <v>83747.86</v>
          </cell>
        </row>
        <row r="13">
          <cell r="D13" t="str">
            <v>GG</v>
          </cell>
          <cell r="E13" t="str">
            <v>2-Bedroom</v>
          </cell>
          <cell r="F13">
            <v>65.599999999999994</v>
          </cell>
          <cell r="G13">
            <v>9934000</v>
          </cell>
          <cell r="L13">
            <v>8199999.9999999991</v>
          </cell>
          <cell r="M13">
            <v>8200000</v>
          </cell>
          <cell r="N13">
            <v>984000</v>
          </cell>
          <cell r="O13">
            <v>9184000</v>
          </cell>
          <cell r="P13">
            <v>750000</v>
          </cell>
          <cell r="R13">
            <v>246000</v>
          </cell>
          <cell r="S13">
            <v>159080</v>
          </cell>
          <cell r="T13">
            <v>7794920</v>
          </cell>
          <cell r="U13">
            <v>77949.2</v>
          </cell>
        </row>
        <row r="14">
          <cell r="D14" t="str">
            <v>GH</v>
          </cell>
          <cell r="E14" t="str">
            <v>1-Bedroom</v>
          </cell>
          <cell r="F14">
            <v>43.12</v>
          </cell>
          <cell r="G14">
            <v>6546000</v>
          </cell>
          <cell r="L14">
            <v>5174400</v>
          </cell>
          <cell r="M14">
            <v>5175000</v>
          </cell>
          <cell r="N14">
            <v>621000</v>
          </cell>
          <cell r="O14">
            <v>5796000</v>
          </cell>
          <cell r="P14">
            <v>750000</v>
          </cell>
          <cell r="R14">
            <v>155250</v>
          </cell>
          <cell r="S14">
            <v>100395</v>
          </cell>
          <cell r="T14">
            <v>4919355</v>
          </cell>
          <cell r="U14">
            <v>49193.55</v>
          </cell>
        </row>
        <row r="15">
          <cell r="D15" t="str">
            <v>GK</v>
          </cell>
          <cell r="E15" t="str">
            <v>1-Bedroom</v>
          </cell>
          <cell r="F15">
            <v>49.85</v>
          </cell>
          <cell r="G15">
            <v>7114960</v>
          </cell>
          <cell r="L15">
            <v>5682900</v>
          </cell>
          <cell r="M15">
            <v>5683000</v>
          </cell>
          <cell r="N15">
            <v>681960</v>
          </cell>
          <cell r="O15">
            <v>6364960</v>
          </cell>
          <cell r="P15">
            <v>750000</v>
          </cell>
          <cell r="R15">
            <v>170490</v>
          </cell>
          <cell r="S15">
            <v>110250.2</v>
          </cell>
          <cell r="T15">
            <v>5402259.7999999998</v>
          </cell>
          <cell r="U15">
            <v>54022.597999999998</v>
          </cell>
        </row>
        <row r="16">
          <cell r="D16" t="str">
            <v>GL</v>
          </cell>
          <cell r="E16" t="str">
            <v>1-Bedroom</v>
          </cell>
          <cell r="F16">
            <v>43.12</v>
          </cell>
          <cell r="G16">
            <v>6546000</v>
          </cell>
          <cell r="L16">
            <v>5174400</v>
          </cell>
          <cell r="M16">
            <v>5175000</v>
          </cell>
          <cell r="N16">
            <v>621000</v>
          </cell>
          <cell r="O16">
            <v>5796000</v>
          </cell>
          <cell r="P16">
            <v>750000</v>
          </cell>
          <cell r="R16">
            <v>155250</v>
          </cell>
          <cell r="S16">
            <v>100395</v>
          </cell>
          <cell r="T16">
            <v>4919355</v>
          </cell>
          <cell r="U16">
            <v>49193.55</v>
          </cell>
        </row>
        <row r="17">
          <cell r="D17" t="str">
            <v>GM</v>
          </cell>
          <cell r="E17" t="str">
            <v>2-Bedroom</v>
          </cell>
          <cell r="F17">
            <v>65.599999999999994</v>
          </cell>
          <cell r="G17">
            <v>9566640</v>
          </cell>
          <cell r="L17">
            <v>7871999.9999999991</v>
          </cell>
          <cell r="M17">
            <v>7872000</v>
          </cell>
          <cell r="N17">
            <v>944640</v>
          </cell>
          <cell r="O17">
            <v>8816640</v>
          </cell>
          <cell r="P17">
            <v>750000</v>
          </cell>
          <cell r="R17">
            <v>236160</v>
          </cell>
          <cell r="S17">
            <v>152716.80000000002</v>
          </cell>
          <cell r="T17">
            <v>7483123.2000000002</v>
          </cell>
          <cell r="U17">
            <v>74831.232000000004</v>
          </cell>
        </row>
        <row r="18">
          <cell r="D18" t="str">
            <v>2A</v>
          </cell>
          <cell r="E18" t="str">
            <v>2-Bedroom</v>
          </cell>
          <cell r="F18">
            <v>68.349999999999994</v>
          </cell>
          <cell r="G18">
            <v>12233360</v>
          </cell>
          <cell r="L18">
            <v>10252500</v>
          </cell>
          <cell r="M18">
            <v>10253000</v>
          </cell>
          <cell r="N18">
            <v>1230360</v>
          </cell>
          <cell r="O18">
            <v>11483360</v>
          </cell>
          <cell r="P18">
            <v>750000</v>
          </cell>
          <cell r="R18">
            <v>307590</v>
          </cell>
          <cell r="S18">
            <v>198908.2</v>
          </cell>
          <cell r="T18">
            <v>9746501.8000000007</v>
          </cell>
          <cell r="U18">
            <v>97465.018000000011</v>
          </cell>
        </row>
        <row r="19">
          <cell r="D19" t="str">
            <v>2B</v>
          </cell>
          <cell r="E19" t="str">
            <v>1-Bedroom</v>
          </cell>
          <cell r="F19">
            <v>43.12</v>
          </cell>
          <cell r="G19">
            <v>7657040</v>
          </cell>
          <cell r="L19">
            <v>6166160</v>
          </cell>
          <cell r="M19">
            <v>6167000</v>
          </cell>
          <cell r="N19">
            <v>740040</v>
          </cell>
          <cell r="O19">
            <v>6907040</v>
          </cell>
          <cell r="P19">
            <v>750000</v>
          </cell>
          <cell r="R19">
            <v>185010</v>
          </cell>
          <cell r="S19">
            <v>119639.8</v>
          </cell>
          <cell r="T19">
            <v>5862350.2000000002</v>
          </cell>
          <cell r="U19">
            <v>58623.502</v>
          </cell>
        </row>
        <row r="20">
          <cell r="D20" t="str">
            <v>2C</v>
          </cell>
          <cell r="E20" t="str">
            <v>1-Bedroom</v>
          </cell>
          <cell r="F20">
            <v>43.12</v>
          </cell>
          <cell r="G20">
            <v>7657040</v>
          </cell>
          <cell r="L20">
            <v>6166160</v>
          </cell>
          <cell r="M20">
            <v>6167000</v>
          </cell>
          <cell r="N20">
            <v>740040</v>
          </cell>
          <cell r="O20">
            <v>6907040</v>
          </cell>
          <cell r="P20">
            <v>750000</v>
          </cell>
          <cell r="R20">
            <v>185010</v>
          </cell>
          <cell r="S20">
            <v>119639.8</v>
          </cell>
          <cell r="T20">
            <v>5862350.2000000002</v>
          </cell>
          <cell r="U20">
            <v>58623.502</v>
          </cell>
        </row>
        <row r="21">
          <cell r="D21" t="str">
            <v>2D</v>
          </cell>
          <cell r="E21" t="str">
            <v>1-Bedroom</v>
          </cell>
          <cell r="F21">
            <v>43.12</v>
          </cell>
          <cell r="G21">
            <v>7657040</v>
          </cell>
          <cell r="L21">
            <v>6166160</v>
          </cell>
          <cell r="M21">
            <v>6167000</v>
          </cell>
          <cell r="N21">
            <v>740040</v>
          </cell>
          <cell r="O21">
            <v>6907040</v>
          </cell>
          <cell r="P21">
            <v>750000</v>
          </cell>
          <cell r="R21">
            <v>185010</v>
          </cell>
          <cell r="S21">
            <v>119639.8</v>
          </cell>
          <cell r="T21">
            <v>5862350.2000000002</v>
          </cell>
          <cell r="U21">
            <v>58623.502</v>
          </cell>
        </row>
        <row r="22">
          <cell r="D22" t="str">
            <v>2E</v>
          </cell>
          <cell r="E22" t="str">
            <v>2-Bedroom</v>
          </cell>
          <cell r="F22">
            <v>68.349999999999994</v>
          </cell>
          <cell r="G22">
            <v>12846000</v>
          </cell>
          <cell r="L22">
            <v>10799300</v>
          </cell>
          <cell r="M22">
            <v>10800000</v>
          </cell>
          <cell r="N22">
            <v>1296000</v>
          </cell>
          <cell r="O22">
            <v>12096000</v>
          </cell>
          <cell r="P22">
            <v>750000</v>
          </cell>
          <cell r="R22">
            <v>324000</v>
          </cell>
          <cell r="S22">
            <v>209520</v>
          </cell>
          <cell r="T22">
            <v>10266480</v>
          </cell>
          <cell r="U22">
            <v>102664.8</v>
          </cell>
        </row>
        <row r="23">
          <cell r="D23" t="str">
            <v>2G</v>
          </cell>
          <cell r="E23" t="str">
            <v>2-Bedroom</v>
          </cell>
          <cell r="F23">
            <v>65.599999999999994</v>
          </cell>
          <cell r="G23">
            <v>11624080</v>
          </cell>
          <cell r="L23">
            <v>9708799.9999999981</v>
          </cell>
          <cell r="M23">
            <v>9709000</v>
          </cell>
          <cell r="N23">
            <v>1165080</v>
          </cell>
          <cell r="O23">
            <v>10874080</v>
          </cell>
          <cell r="P23">
            <v>750000</v>
          </cell>
          <cell r="R23">
            <v>291270</v>
          </cell>
          <cell r="S23">
            <v>188354.6</v>
          </cell>
          <cell r="T23">
            <v>9229375.4000000004</v>
          </cell>
          <cell r="U23">
            <v>92293.754000000001</v>
          </cell>
        </row>
        <row r="24">
          <cell r="D24" t="str">
            <v>2H</v>
          </cell>
          <cell r="E24" t="str">
            <v>1-Bedroom</v>
          </cell>
          <cell r="F24">
            <v>43.12</v>
          </cell>
          <cell r="G24">
            <v>6642320</v>
          </cell>
          <cell r="L24">
            <v>5260640</v>
          </cell>
          <cell r="M24">
            <v>5261000</v>
          </cell>
          <cell r="N24">
            <v>631320</v>
          </cell>
          <cell r="O24">
            <v>5892320</v>
          </cell>
          <cell r="P24">
            <v>750000</v>
          </cell>
          <cell r="R24">
            <v>157830</v>
          </cell>
          <cell r="S24">
            <v>102063.40000000001</v>
          </cell>
          <cell r="T24">
            <v>5001106.5999999996</v>
          </cell>
          <cell r="U24">
            <v>50011.065999999999</v>
          </cell>
        </row>
        <row r="25">
          <cell r="D25" t="str">
            <v>2J</v>
          </cell>
          <cell r="E25" t="str">
            <v>1-Bedroom</v>
          </cell>
          <cell r="F25">
            <v>49.85</v>
          </cell>
          <cell r="G25">
            <v>7226960</v>
          </cell>
          <cell r="L25">
            <v>5782600</v>
          </cell>
          <cell r="M25">
            <v>5783000</v>
          </cell>
          <cell r="N25">
            <v>693960</v>
          </cell>
          <cell r="O25">
            <v>6476960</v>
          </cell>
          <cell r="P25">
            <v>750000</v>
          </cell>
          <cell r="R25">
            <v>173490</v>
          </cell>
          <cell r="S25">
            <v>112190.2</v>
          </cell>
          <cell r="T25">
            <v>5497319.7999999998</v>
          </cell>
          <cell r="U25">
            <v>54973.197999999997</v>
          </cell>
        </row>
        <row r="26">
          <cell r="D26" t="str">
            <v>2K</v>
          </cell>
          <cell r="E26" t="str">
            <v>1-Bedroom</v>
          </cell>
          <cell r="F26">
            <v>49.85</v>
          </cell>
          <cell r="G26">
            <v>7226960</v>
          </cell>
          <cell r="L26">
            <v>5782600</v>
          </cell>
          <cell r="M26">
            <v>5783000</v>
          </cell>
          <cell r="N26">
            <v>693960</v>
          </cell>
          <cell r="O26">
            <v>6476960</v>
          </cell>
          <cell r="P26">
            <v>750000</v>
          </cell>
          <cell r="R26">
            <v>173490</v>
          </cell>
          <cell r="S26">
            <v>112190.2</v>
          </cell>
          <cell r="T26">
            <v>5497319.7999999998</v>
          </cell>
          <cell r="U26">
            <v>54973.197999999997</v>
          </cell>
        </row>
        <row r="27">
          <cell r="D27" t="str">
            <v>2L</v>
          </cell>
          <cell r="E27" t="str">
            <v>1-Bedroom</v>
          </cell>
          <cell r="F27">
            <v>43.12</v>
          </cell>
          <cell r="G27">
            <v>6642320</v>
          </cell>
          <cell r="L27">
            <v>5260640</v>
          </cell>
          <cell r="M27">
            <v>5261000</v>
          </cell>
          <cell r="N27">
            <v>631320</v>
          </cell>
          <cell r="O27">
            <v>5892320</v>
          </cell>
          <cell r="P27">
            <v>750000</v>
          </cell>
          <cell r="R27">
            <v>157830</v>
          </cell>
          <cell r="S27">
            <v>102063.40000000001</v>
          </cell>
          <cell r="T27">
            <v>5001106.5999999996</v>
          </cell>
          <cell r="U27">
            <v>50011.065999999999</v>
          </cell>
        </row>
        <row r="28">
          <cell r="D28" t="str">
            <v>2M</v>
          </cell>
          <cell r="E28" t="str">
            <v>2-Bedroom</v>
          </cell>
          <cell r="F28">
            <v>65.599999999999994</v>
          </cell>
          <cell r="G28">
            <v>11256720</v>
          </cell>
          <cell r="L28">
            <v>9380799.9999999981</v>
          </cell>
          <cell r="M28">
            <v>9381000</v>
          </cell>
          <cell r="N28">
            <v>1125720</v>
          </cell>
          <cell r="O28">
            <v>10506720</v>
          </cell>
          <cell r="P28">
            <v>750000</v>
          </cell>
          <cell r="R28">
            <v>281430</v>
          </cell>
          <cell r="S28">
            <v>181991.4</v>
          </cell>
          <cell r="T28">
            <v>8917578.5999999996</v>
          </cell>
          <cell r="U28">
            <v>89175.785999999993</v>
          </cell>
        </row>
        <row r="29">
          <cell r="D29" t="str">
            <v>3A</v>
          </cell>
          <cell r="E29" t="str">
            <v>2-Bedroom</v>
          </cell>
          <cell r="F29">
            <v>68.349999999999994</v>
          </cell>
          <cell r="G29">
            <v>12462960</v>
          </cell>
          <cell r="L29">
            <v>10457550</v>
          </cell>
          <cell r="M29">
            <v>10458000</v>
          </cell>
          <cell r="N29">
            <v>1254960</v>
          </cell>
          <cell r="O29">
            <v>11712960</v>
          </cell>
          <cell r="P29">
            <v>750000</v>
          </cell>
          <cell r="R29">
            <v>313740</v>
          </cell>
          <cell r="S29">
            <v>202885.2</v>
          </cell>
          <cell r="T29">
            <v>9941374.8000000007</v>
          </cell>
          <cell r="U29">
            <v>99413.748000000007</v>
          </cell>
        </row>
        <row r="30">
          <cell r="D30" t="str">
            <v>3B</v>
          </cell>
          <cell r="E30" t="str">
            <v>1-Bedroom</v>
          </cell>
          <cell r="F30">
            <v>43.12</v>
          </cell>
          <cell r="G30">
            <v>7801520</v>
          </cell>
          <cell r="L30">
            <v>6295520</v>
          </cell>
          <cell r="M30">
            <v>6296000</v>
          </cell>
          <cell r="N30">
            <v>755520</v>
          </cell>
          <cell r="O30">
            <v>7051520</v>
          </cell>
          <cell r="P30">
            <v>750000</v>
          </cell>
          <cell r="R30">
            <v>188880</v>
          </cell>
          <cell r="S30">
            <v>122142.40000000001</v>
          </cell>
          <cell r="T30">
            <v>5984977.5999999996</v>
          </cell>
          <cell r="U30">
            <v>59849.775999999998</v>
          </cell>
        </row>
        <row r="31">
          <cell r="D31" t="str">
            <v>3C</v>
          </cell>
          <cell r="E31" t="str">
            <v>1-Bedroom</v>
          </cell>
          <cell r="F31">
            <v>43.12</v>
          </cell>
          <cell r="G31">
            <v>7801520</v>
          </cell>
          <cell r="L31">
            <v>6295520</v>
          </cell>
          <cell r="M31">
            <v>6296000</v>
          </cell>
          <cell r="N31">
            <v>755520</v>
          </cell>
          <cell r="O31">
            <v>7051520</v>
          </cell>
          <cell r="P31">
            <v>750000</v>
          </cell>
          <cell r="R31">
            <v>188880</v>
          </cell>
          <cell r="S31">
            <v>122142.40000000001</v>
          </cell>
          <cell r="T31">
            <v>5984977.5999999996</v>
          </cell>
          <cell r="U31">
            <v>59849.775999999998</v>
          </cell>
        </row>
        <row r="32">
          <cell r="D32" t="str">
            <v>3D</v>
          </cell>
          <cell r="E32" t="str">
            <v>1-Bedroom</v>
          </cell>
          <cell r="F32">
            <v>43.12</v>
          </cell>
          <cell r="G32">
            <v>7801520</v>
          </cell>
          <cell r="L32">
            <v>6295520</v>
          </cell>
          <cell r="M32">
            <v>6296000</v>
          </cell>
          <cell r="N32">
            <v>755520</v>
          </cell>
          <cell r="O32">
            <v>7051520</v>
          </cell>
          <cell r="P32">
            <v>750000</v>
          </cell>
          <cell r="R32">
            <v>188880</v>
          </cell>
          <cell r="S32">
            <v>122142.40000000001</v>
          </cell>
          <cell r="T32">
            <v>5984977.5999999996</v>
          </cell>
          <cell r="U32">
            <v>59849.775999999998</v>
          </cell>
        </row>
        <row r="33">
          <cell r="D33" t="str">
            <v>3E</v>
          </cell>
          <cell r="E33" t="str">
            <v>2-Bedroom</v>
          </cell>
          <cell r="F33">
            <v>68.349999999999994</v>
          </cell>
          <cell r="G33">
            <v>13075600</v>
          </cell>
          <cell r="L33">
            <v>11004349.999999998</v>
          </cell>
          <cell r="M33">
            <v>11005000</v>
          </cell>
          <cell r="N33">
            <v>1320600</v>
          </cell>
          <cell r="O33">
            <v>12325600</v>
          </cell>
          <cell r="P33">
            <v>750000</v>
          </cell>
          <cell r="R33">
            <v>330150</v>
          </cell>
          <cell r="S33">
            <v>213497</v>
          </cell>
          <cell r="T33">
            <v>10461353</v>
          </cell>
          <cell r="U33">
            <v>104613.53</v>
          </cell>
        </row>
        <row r="34">
          <cell r="D34" t="str">
            <v>3G</v>
          </cell>
          <cell r="E34" t="str">
            <v>2-Bedroom</v>
          </cell>
          <cell r="F34">
            <v>65.599999999999994</v>
          </cell>
          <cell r="G34">
            <v>11770800</v>
          </cell>
          <cell r="L34">
            <v>9840000</v>
          </cell>
          <cell r="M34">
            <v>9840000</v>
          </cell>
          <cell r="N34">
            <v>1180800</v>
          </cell>
          <cell r="O34">
            <v>11020800</v>
          </cell>
          <cell r="P34">
            <v>750000</v>
          </cell>
          <cell r="R34">
            <v>295200</v>
          </cell>
          <cell r="S34">
            <v>190896</v>
          </cell>
          <cell r="T34">
            <v>9353904</v>
          </cell>
          <cell r="U34">
            <v>93539.040000000008</v>
          </cell>
        </row>
        <row r="35">
          <cell r="D35" t="str">
            <v>3H</v>
          </cell>
          <cell r="E35" t="str">
            <v>1-Bedroom</v>
          </cell>
          <cell r="F35">
            <v>43.12</v>
          </cell>
          <cell r="G35">
            <v>6738640</v>
          </cell>
          <cell r="L35">
            <v>5346880</v>
          </cell>
          <cell r="M35">
            <v>5347000</v>
          </cell>
          <cell r="N35">
            <v>641640</v>
          </cell>
          <cell r="O35">
            <v>5988640</v>
          </cell>
          <cell r="P35">
            <v>750000</v>
          </cell>
          <cell r="R35">
            <v>160410</v>
          </cell>
          <cell r="S35">
            <v>103731.8</v>
          </cell>
          <cell r="T35">
            <v>5082858.2</v>
          </cell>
          <cell r="U35">
            <v>50828.582000000002</v>
          </cell>
        </row>
        <row r="36">
          <cell r="D36" t="str">
            <v>3J</v>
          </cell>
          <cell r="E36" t="str">
            <v>1-Bedroom</v>
          </cell>
          <cell r="F36">
            <v>49.85</v>
          </cell>
          <cell r="G36">
            <v>7338960</v>
          </cell>
          <cell r="L36">
            <v>5882300</v>
          </cell>
          <cell r="M36">
            <v>5883000</v>
          </cell>
          <cell r="N36">
            <v>705960</v>
          </cell>
          <cell r="O36">
            <v>6588960</v>
          </cell>
          <cell r="P36">
            <v>750000</v>
          </cell>
          <cell r="R36">
            <v>176490</v>
          </cell>
          <cell r="S36">
            <v>114130.2</v>
          </cell>
          <cell r="T36">
            <v>5592379.7999999998</v>
          </cell>
          <cell r="U36">
            <v>55923.798000000003</v>
          </cell>
        </row>
        <row r="37">
          <cell r="D37" t="str">
            <v>3K</v>
          </cell>
          <cell r="E37" t="str">
            <v>1-Bedroom</v>
          </cell>
          <cell r="F37">
            <v>49.85</v>
          </cell>
          <cell r="G37">
            <v>7338960</v>
          </cell>
          <cell r="L37">
            <v>5882300</v>
          </cell>
          <cell r="M37">
            <v>5883000</v>
          </cell>
          <cell r="N37">
            <v>705960</v>
          </cell>
          <cell r="O37">
            <v>6588960</v>
          </cell>
          <cell r="P37">
            <v>750000</v>
          </cell>
          <cell r="R37">
            <v>176490</v>
          </cell>
          <cell r="S37">
            <v>114130.2</v>
          </cell>
          <cell r="T37">
            <v>5592379.7999999998</v>
          </cell>
          <cell r="U37">
            <v>55923.798000000003</v>
          </cell>
        </row>
        <row r="38">
          <cell r="D38" t="str">
            <v>3L</v>
          </cell>
          <cell r="E38" t="str">
            <v>1-Bedroom</v>
          </cell>
          <cell r="F38">
            <v>43.12</v>
          </cell>
          <cell r="G38">
            <v>6738640</v>
          </cell>
          <cell r="L38">
            <v>5346880</v>
          </cell>
          <cell r="M38">
            <v>5347000</v>
          </cell>
          <cell r="N38">
            <v>641640</v>
          </cell>
          <cell r="O38">
            <v>5988640</v>
          </cell>
          <cell r="P38">
            <v>750000</v>
          </cell>
          <cell r="R38">
            <v>160410</v>
          </cell>
          <cell r="S38">
            <v>103731.8</v>
          </cell>
          <cell r="T38">
            <v>5082858.2</v>
          </cell>
          <cell r="U38">
            <v>50828.582000000002</v>
          </cell>
        </row>
        <row r="39">
          <cell r="D39" t="str">
            <v>3M</v>
          </cell>
          <cell r="E39" t="str">
            <v>2-Bedroom</v>
          </cell>
          <cell r="F39">
            <v>65.599999999999994</v>
          </cell>
          <cell r="G39">
            <v>11403440</v>
          </cell>
          <cell r="L39">
            <v>9511999.9999999981</v>
          </cell>
          <cell r="M39">
            <v>9512000</v>
          </cell>
          <cell r="N39">
            <v>1141440</v>
          </cell>
          <cell r="O39">
            <v>10653440</v>
          </cell>
          <cell r="P39">
            <v>750000</v>
          </cell>
          <cell r="R39">
            <v>285360</v>
          </cell>
          <cell r="S39">
            <v>184532.80000000002</v>
          </cell>
          <cell r="T39">
            <v>9042107.1999999993</v>
          </cell>
          <cell r="U39">
            <v>90421.072</v>
          </cell>
        </row>
        <row r="40">
          <cell r="D40" t="str">
            <v>5A</v>
          </cell>
          <cell r="E40" t="str">
            <v>2-Bedroom</v>
          </cell>
          <cell r="F40">
            <v>68.349999999999994</v>
          </cell>
          <cell r="G40">
            <v>12692560</v>
          </cell>
          <cell r="L40">
            <v>10662600</v>
          </cell>
          <cell r="M40">
            <v>10663000</v>
          </cell>
          <cell r="N40">
            <v>1279560</v>
          </cell>
          <cell r="O40">
            <v>11942560</v>
          </cell>
          <cell r="P40">
            <v>750000</v>
          </cell>
          <cell r="R40">
            <v>319890</v>
          </cell>
          <cell r="S40">
            <v>206862.2</v>
          </cell>
          <cell r="T40">
            <v>10136247.800000001</v>
          </cell>
          <cell r="U40">
            <v>101362.478</v>
          </cell>
        </row>
        <row r="41">
          <cell r="D41" t="str">
            <v>5B</v>
          </cell>
          <cell r="E41" t="str">
            <v>1-Bedroom</v>
          </cell>
          <cell r="F41">
            <v>43.12</v>
          </cell>
          <cell r="G41">
            <v>7946000</v>
          </cell>
          <cell r="L41">
            <v>6424880</v>
          </cell>
          <cell r="M41">
            <v>6425000</v>
          </cell>
          <cell r="N41">
            <v>771000</v>
          </cell>
          <cell r="O41">
            <v>7196000</v>
          </cell>
          <cell r="P41">
            <v>750000</v>
          </cell>
          <cell r="R41">
            <v>192750</v>
          </cell>
          <cell r="S41">
            <v>124645</v>
          </cell>
          <cell r="T41">
            <v>6107605</v>
          </cell>
          <cell r="U41">
            <v>61076.05</v>
          </cell>
        </row>
        <row r="42">
          <cell r="D42" t="str">
            <v>5C</v>
          </cell>
          <cell r="E42" t="str">
            <v>1-Bedroom</v>
          </cell>
          <cell r="F42">
            <v>43.12</v>
          </cell>
          <cell r="G42">
            <v>7946000</v>
          </cell>
          <cell r="L42">
            <v>6424880</v>
          </cell>
          <cell r="M42">
            <v>6425000</v>
          </cell>
          <cell r="N42">
            <v>771000</v>
          </cell>
          <cell r="O42">
            <v>7196000</v>
          </cell>
          <cell r="P42">
            <v>750000</v>
          </cell>
          <cell r="R42">
            <v>192750</v>
          </cell>
          <cell r="S42">
            <v>124645</v>
          </cell>
          <cell r="T42">
            <v>6107605</v>
          </cell>
          <cell r="U42">
            <v>61076.05</v>
          </cell>
        </row>
        <row r="43">
          <cell r="D43" t="str">
            <v>5D</v>
          </cell>
          <cell r="E43" t="str">
            <v>1-Bedroom</v>
          </cell>
          <cell r="F43">
            <v>43.12</v>
          </cell>
          <cell r="G43">
            <v>7946000</v>
          </cell>
          <cell r="L43">
            <v>6424880</v>
          </cell>
          <cell r="M43">
            <v>6425000</v>
          </cell>
          <cell r="N43">
            <v>771000</v>
          </cell>
          <cell r="O43">
            <v>7196000</v>
          </cell>
          <cell r="P43">
            <v>750000</v>
          </cell>
          <cell r="R43">
            <v>192750</v>
          </cell>
          <cell r="S43">
            <v>124645</v>
          </cell>
          <cell r="T43">
            <v>6107605</v>
          </cell>
          <cell r="U43">
            <v>61076.05</v>
          </cell>
        </row>
        <row r="44">
          <cell r="D44" t="str">
            <v>5E</v>
          </cell>
          <cell r="E44" t="str">
            <v>2-Bedroom</v>
          </cell>
          <cell r="F44">
            <v>68.349999999999994</v>
          </cell>
          <cell r="G44">
            <v>13305200</v>
          </cell>
          <cell r="L44">
            <v>11209399.999999998</v>
          </cell>
          <cell r="M44">
            <v>11210000</v>
          </cell>
          <cell r="N44">
            <v>1345200</v>
          </cell>
          <cell r="O44">
            <v>12555200</v>
          </cell>
          <cell r="P44">
            <v>750000</v>
          </cell>
          <cell r="R44">
            <v>336300</v>
          </cell>
          <cell r="S44">
            <v>217474</v>
          </cell>
          <cell r="T44">
            <v>10656226</v>
          </cell>
          <cell r="U44">
            <v>106562.26000000001</v>
          </cell>
        </row>
        <row r="45">
          <cell r="D45" t="str">
            <v>5G</v>
          </cell>
          <cell r="E45" t="str">
            <v>2-Bedroom</v>
          </cell>
          <cell r="F45">
            <v>65.599999999999994</v>
          </cell>
          <cell r="G45">
            <v>11918640</v>
          </cell>
          <cell r="L45">
            <v>9971200</v>
          </cell>
          <cell r="M45">
            <v>9972000</v>
          </cell>
          <cell r="N45">
            <v>1196640</v>
          </cell>
          <cell r="O45">
            <v>11168640</v>
          </cell>
          <cell r="P45">
            <v>750000</v>
          </cell>
          <cell r="R45">
            <v>299160</v>
          </cell>
          <cell r="S45">
            <v>193456.80000000002</v>
          </cell>
          <cell r="T45">
            <v>9479383.1999999993</v>
          </cell>
          <cell r="U45">
            <v>94793.831999999995</v>
          </cell>
        </row>
        <row r="46">
          <cell r="D46" t="str">
            <v>5H</v>
          </cell>
          <cell r="E46" t="str">
            <v>1-Bedroom</v>
          </cell>
          <cell r="F46">
            <v>43.12</v>
          </cell>
          <cell r="G46">
            <v>6836080</v>
          </cell>
          <cell r="L46">
            <v>5433120</v>
          </cell>
          <cell r="M46">
            <v>5434000</v>
          </cell>
          <cell r="N46">
            <v>652080</v>
          </cell>
          <cell r="O46">
            <v>6086080</v>
          </cell>
          <cell r="P46">
            <v>750000</v>
          </cell>
          <cell r="R46">
            <v>163020</v>
          </cell>
          <cell r="S46">
            <v>105419.6</v>
          </cell>
          <cell r="T46">
            <v>5165560.4000000004</v>
          </cell>
          <cell r="U46">
            <v>51655.604000000007</v>
          </cell>
        </row>
        <row r="47">
          <cell r="D47" t="str">
            <v>5J</v>
          </cell>
          <cell r="E47" t="str">
            <v>1-Bedroom</v>
          </cell>
          <cell r="F47">
            <v>49.85</v>
          </cell>
          <cell r="G47">
            <v>7449840</v>
          </cell>
          <cell r="L47">
            <v>5982000</v>
          </cell>
          <cell r="M47">
            <v>5982000</v>
          </cell>
          <cell r="N47">
            <v>717840</v>
          </cell>
          <cell r="O47">
            <v>6699840</v>
          </cell>
          <cell r="P47">
            <v>750000</v>
          </cell>
          <cell r="R47">
            <v>179460</v>
          </cell>
          <cell r="S47">
            <v>116050.8</v>
          </cell>
          <cell r="T47">
            <v>5686489.2000000002</v>
          </cell>
          <cell r="U47">
            <v>56864.892</v>
          </cell>
        </row>
        <row r="48">
          <cell r="D48" t="str">
            <v>5K</v>
          </cell>
          <cell r="E48" t="str">
            <v>1-Bedroom</v>
          </cell>
          <cell r="F48">
            <v>49.85</v>
          </cell>
          <cell r="G48">
            <v>7449840</v>
          </cell>
          <cell r="L48">
            <v>5982000</v>
          </cell>
          <cell r="M48">
            <v>5982000</v>
          </cell>
          <cell r="N48">
            <v>717840</v>
          </cell>
          <cell r="O48">
            <v>6699840</v>
          </cell>
          <cell r="P48">
            <v>750000</v>
          </cell>
          <cell r="R48">
            <v>179460</v>
          </cell>
          <cell r="S48">
            <v>116050.8</v>
          </cell>
          <cell r="T48">
            <v>5686489.2000000002</v>
          </cell>
          <cell r="U48">
            <v>56864.892</v>
          </cell>
        </row>
        <row r="49">
          <cell r="D49" t="str">
            <v>5L</v>
          </cell>
          <cell r="E49" t="str">
            <v>1-Bedroom</v>
          </cell>
          <cell r="F49">
            <v>43.12</v>
          </cell>
          <cell r="G49">
            <v>6836080</v>
          </cell>
          <cell r="L49">
            <v>5433120</v>
          </cell>
          <cell r="M49">
            <v>5434000</v>
          </cell>
          <cell r="N49">
            <v>652080</v>
          </cell>
          <cell r="O49">
            <v>6086080</v>
          </cell>
          <cell r="P49">
            <v>750000</v>
          </cell>
          <cell r="R49">
            <v>163020</v>
          </cell>
          <cell r="S49">
            <v>105419.6</v>
          </cell>
          <cell r="T49">
            <v>5165560.4000000004</v>
          </cell>
          <cell r="U49">
            <v>51655.604000000007</v>
          </cell>
        </row>
        <row r="50">
          <cell r="D50" t="str">
            <v>5M</v>
          </cell>
          <cell r="E50" t="str">
            <v>2-Bedroom</v>
          </cell>
          <cell r="F50">
            <v>65.599999999999994</v>
          </cell>
          <cell r="G50">
            <v>11551280</v>
          </cell>
          <cell r="L50">
            <v>9643199.9999999981</v>
          </cell>
          <cell r="M50">
            <v>9644000</v>
          </cell>
          <cell r="N50">
            <v>1157280</v>
          </cell>
          <cell r="O50">
            <v>10801280</v>
          </cell>
          <cell r="P50">
            <v>750000</v>
          </cell>
          <cell r="R50">
            <v>289320</v>
          </cell>
          <cell r="S50">
            <v>187093.6</v>
          </cell>
          <cell r="T50">
            <v>9167586.4000000004</v>
          </cell>
          <cell r="U50">
            <v>91675.864000000001</v>
          </cell>
        </row>
        <row r="51">
          <cell r="D51">
            <v>91675.8125</v>
          </cell>
          <cell r="E51">
            <v>91675.8125</v>
          </cell>
          <cell r="F51">
            <v>91675.8125</v>
          </cell>
          <cell r="G51" t="str">
            <v>PL1</v>
          </cell>
          <cell r="L51">
            <v>91675.8125</v>
          </cell>
          <cell r="M51">
            <v>91675.8125</v>
          </cell>
          <cell r="N51">
            <v>91675.8125</v>
          </cell>
          <cell r="O51">
            <v>91675.8125</v>
          </cell>
          <cell r="P51">
            <v>91675.8125</v>
          </cell>
        </row>
        <row r="52">
          <cell r="D52" t="str">
            <v>Address</v>
          </cell>
          <cell r="E52" t="str">
            <v>Unit Type</v>
          </cell>
          <cell r="F52" t="str">
            <v>Floor Area
in sqm +/-</v>
          </cell>
          <cell r="G52" t="str">
            <v>TCP*
VAT-In w/ TMGC</v>
          </cell>
          <cell r="L52">
            <v>91675.8125</v>
          </cell>
          <cell r="M52">
            <v>91675.8125</v>
          </cell>
          <cell r="N52">
            <v>91675.8125</v>
          </cell>
          <cell r="O52">
            <v>91675.8125</v>
          </cell>
          <cell r="P52">
            <v>91675.8125</v>
          </cell>
        </row>
        <row r="53">
          <cell r="D53" t="str">
            <v>PA</v>
          </cell>
          <cell r="E53" t="str">
            <v>2-Bedroom</v>
          </cell>
          <cell r="F53">
            <v>68.349999999999994</v>
          </cell>
          <cell r="G53">
            <v>12922160</v>
          </cell>
          <cell r="L53">
            <v>10867649.999999998</v>
          </cell>
          <cell r="M53">
            <v>10868000</v>
          </cell>
          <cell r="N53">
            <v>1304160</v>
          </cell>
          <cell r="O53">
            <v>12172160</v>
          </cell>
          <cell r="P53">
            <v>750000</v>
          </cell>
          <cell r="R53">
            <v>326040</v>
          </cell>
          <cell r="S53">
            <v>210839.2</v>
          </cell>
          <cell r="T53">
            <v>10331120.800000001</v>
          </cell>
          <cell r="U53">
            <v>103311.20800000001</v>
          </cell>
        </row>
        <row r="54">
          <cell r="D54" t="str">
            <v>PB</v>
          </cell>
          <cell r="E54" t="str">
            <v>1-Bedroom</v>
          </cell>
          <cell r="F54">
            <v>43.12</v>
          </cell>
          <cell r="G54">
            <v>8091600</v>
          </cell>
          <cell r="L54">
            <v>6554240</v>
          </cell>
          <cell r="M54">
            <v>6555000</v>
          </cell>
          <cell r="N54">
            <v>786600</v>
          </cell>
          <cell r="O54">
            <v>7341600</v>
          </cell>
          <cell r="P54">
            <v>750000</v>
          </cell>
          <cell r="R54">
            <v>196650</v>
          </cell>
          <cell r="S54">
            <v>127167</v>
          </cell>
          <cell r="T54">
            <v>6231183</v>
          </cell>
          <cell r="U54">
            <v>62311.83</v>
          </cell>
        </row>
        <row r="55">
          <cell r="D55" t="str">
            <v>PC</v>
          </cell>
          <cell r="E55" t="str">
            <v>1-Bedroom</v>
          </cell>
          <cell r="F55">
            <v>43.12</v>
          </cell>
          <cell r="G55">
            <v>8091600</v>
          </cell>
          <cell r="L55">
            <v>6554240</v>
          </cell>
          <cell r="M55">
            <v>6555000</v>
          </cell>
          <cell r="N55">
            <v>786600</v>
          </cell>
          <cell r="O55">
            <v>7341600</v>
          </cell>
          <cell r="P55">
            <v>750000</v>
          </cell>
          <cell r="R55">
            <v>196650</v>
          </cell>
          <cell r="S55">
            <v>127167</v>
          </cell>
          <cell r="T55">
            <v>6231183</v>
          </cell>
          <cell r="U55">
            <v>62311.83</v>
          </cell>
        </row>
        <row r="56">
          <cell r="D56" t="str">
            <v>PD</v>
          </cell>
          <cell r="E56" t="str">
            <v>1-Bedroom</v>
          </cell>
          <cell r="F56">
            <v>43.12</v>
          </cell>
          <cell r="G56">
            <v>8091600</v>
          </cell>
          <cell r="L56">
            <v>6554240</v>
          </cell>
          <cell r="M56">
            <v>6555000</v>
          </cell>
          <cell r="N56">
            <v>786600</v>
          </cell>
          <cell r="O56">
            <v>7341600</v>
          </cell>
          <cell r="P56">
            <v>750000</v>
          </cell>
          <cell r="R56">
            <v>196650</v>
          </cell>
          <cell r="S56">
            <v>127167</v>
          </cell>
          <cell r="T56">
            <v>6231183</v>
          </cell>
          <cell r="U56">
            <v>62311.83</v>
          </cell>
        </row>
        <row r="57">
          <cell r="D57" t="str">
            <v>PE</v>
          </cell>
          <cell r="E57" t="str">
            <v>2-Bedroom</v>
          </cell>
          <cell r="F57">
            <v>68.349999999999994</v>
          </cell>
          <cell r="G57">
            <v>13534800</v>
          </cell>
          <cell r="L57">
            <v>11414449.999999998</v>
          </cell>
          <cell r="M57">
            <v>11415000</v>
          </cell>
          <cell r="N57">
            <v>1369800</v>
          </cell>
          <cell r="O57">
            <v>12784800</v>
          </cell>
          <cell r="P57">
            <v>750000</v>
          </cell>
          <cell r="R57">
            <v>342450</v>
          </cell>
          <cell r="S57">
            <v>221451</v>
          </cell>
          <cell r="T57">
            <v>10851099</v>
          </cell>
          <cell r="U57">
            <v>108510.99</v>
          </cell>
        </row>
        <row r="58">
          <cell r="D58" t="str">
            <v>PG</v>
          </cell>
          <cell r="E58" t="str">
            <v>2-Bedroom</v>
          </cell>
          <cell r="F58">
            <v>65.599999999999994</v>
          </cell>
          <cell r="G58">
            <v>12065360</v>
          </cell>
          <cell r="L58">
            <v>10102400</v>
          </cell>
          <cell r="M58">
            <v>10103000</v>
          </cell>
          <cell r="N58">
            <v>1212360</v>
          </cell>
          <cell r="O58">
            <v>11315360</v>
          </cell>
          <cell r="P58">
            <v>750000</v>
          </cell>
          <cell r="R58">
            <v>303090</v>
          </cell>
          <cell r="S58">
            <v>195998.2</v>
          </cell>
          <cell r="T58">
            <v>9603911.8000000007</v>
          </cell>
          <cell r="U58">
            <v>96039.118000000002</v>
          </cell>
        </row>
        <row r="59">
          <cell r="D59" t="str">
            <v>PH</v>
          </cell>
          <cell r="E59" t="str">
            <v>1-Bedroom</v>
          </cell>
          <cell r="F59">
            <v>43.12</v>
          </cell>
          <cell r="G59">
            <v>6932400</v>
          </cell>
          <cell r="L59">
            <v>5519360</v>
          </cell>
          <cell r="M59">
            <v>5520000</v>
          </cell>
          <cell r="N59">
            <v>662400</v>
          </cell>
          <cell r="O59">
            <v>6182400</v>
          </cell>
          <cell r="P59">
            <v>750000</v>
          </cell>
          <cell r="R59">
            <v>165600</v>
          </cell>
          <cell r="S59">
            <v>107088</v>
          </cell>
          <cell r="T59">
            <v>5247312</v>
          </cell>
          <cell r="U59">
            <v>52473.120000000003</v>
          </cell>
        </row>
        <row r="60">
          <cell r="D60" t="str">
            <v>PJ</v>
          </cell>
          <cell r="E60" t="str">
            <v>1-Bedroom</v>
          </cell>
          <cell r="F60">
            <v>49.85</v>
          </cell>
          <cell r="G60">
            <v>7561840</v>
          </cell>
          <cell r="L60">
            <v>6081700</v>
          </cell>
          <cell r="M60">
            <v>6082000</v>
          </cell>
          <cell r="N60">
            <v>729840</v>
          </cell>
          <cell r="O60">
            <v>6811840</v>
          </cell>
          <cell r="P60">
            <v>750000</v>
          </cell>
          <cell r="R60">
            <v>182460</v>
          </cell>
          <cell r="S60">
            <v>117990.8</v>
          </cell>
          <cell r="T60">
            <v>5781549.2000000002</v>
          </cell>
          <cell r="U60">
            <v>57815.492000000006</v>
          </cell>
        </row>
        <row r="61">
          <cell r="D61" t="str">
            <v>PK</v>
          </cell>
          <cell r="E61" t="str">
            <v>1-Bedroom</v>
          </cell>
          <cell r="F61">
            <v>49.85</v>
          </cell>
          <cell r="G61">
            <v>7561840</v>
          </cell>
          <cell r="L61">
            <v>6081700</v>
          </cell>
          <cell r="M61">
            <v>6082000</v>
          </cell>
          <cell r="N61">
            <v>729840</v>
          </cell>
          <cell r="O61">
            <v>6811840</v>
          </cell>
          <cell r="P61">
            <v>750000</v>
          </cell>
          <cell r="R61">
            <v>182460</v>
          </cell>
          <cell r="S61">
            <v>117990.8</v>
          </cell>
          <cell r="T61">
            <v>5781549.2000000002</v>
          </cell>
          <cell r="U61">
            <v>57815.492000000006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den suites"/>
      <sheetName val="garden villas"/>
    </sheetNames>
    <sheetDataSet>
      <sheetData sheetId="0" refreshError="1">
        <row r="7">
          <cell r="G7">
            <v>10061680</v>
          </cell>
        </row>
        <row r="8">
          <cell r="G8">
            <v>9150000</v>
          </cell>
        </row>
        <row r="10">
          <cell r="G10">
            <v>9150000</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icing"/>
      <sheetName val="Pricing Presented to LAM"/>
      <sheetName val="Comparison"/>
    </sheetNames>
    <sheetDataSet>
      <sheetData sheetId="0">
        <row r="6">
          <cell r="B6" t="str">
            <v>GA</v>
          </cell>
          <cell r="C6" t="str">
            <v>1BR T</v>
          </cell>
          <cell r="D6">
            <v>41.529999999999994</v>
          </cell>
          <cell r="E6">
            <v>0</v>
          </cell>
          <cell r="F6">
            <v>0</v>
          </cell>
          <cell r="G6">
            <v>28.76</v>
          </cell>
          <cell r="H6">
            <v>0</v>
          </cell>
          <cell r="I6">
            <v>70.289999999999992</v>
          </cell>
          <cell r="J6" t="str">
            <v>A</v>
          </cell>
          <cell r="K6" t="str">
            <v>G</v>
          </cell>
          <cell r="L6">
            <v>1</v>
          </cell>
          <cell r="M6">
            <v>1</v>
          </cell>
          <cell r="N6" t="str">
            <v>C. Garden</v>
          </cell>
          <cell r="O6" t="str">
            <v>Condo 3</v>
          </cell>
          <cell r="Q6">
            <v>1</v>
          </cell>
          <cell r="R6">
            <v>0</v>
          </cell>
          <cell r="S6">
            <v>1</v>
          </cell>
          <cell r="T6">
            <v>1</v>
          </cell>
          <cell r="U6">
            <v>1</v>
          </cell>
          <cell r="V6">
            <v>0</v>
          </cell>
          <cell r="W6">
            <v>17000</v>
          </cell>
          <cell r="Y6">
            <v>0</v>
          </cell>
          <cell r="Z6">
            <v>0</v>
          </cell>
          <cell r="AA6">
            <v>0</v>
          </cell>
          <cell r="AD6">
            <v>2000</v>
          </cell>
          <cell r="AE6">
            <v>0</v>
          </cell>
          <cell r="AF6">
            <v>19000</v>
          </cell>
          <cell r="AG6">
            <v>0</v>
          </cell>
          <cell r="AH6">
            <v>150000</v>
          </cell>
          <cell r="AI6">
            <v>169000</v>
          </cell>
          <cell r="AJ6">
            <v>7018569.9999999991</v>
          </cell>
          <cell r="AK6">
            <v>3019800</v>
          </cell>
          <cell r="AL6">
            <v>10038370</v>
          </cell>
        </row>
        <row r="7">
          <cell r="B7" t="str">
            <v>GB</v>
          </cell>
          <cell r="C7" t="str">
            <v>1BR T</v>
          </cell>
          <cell r="D7">
            <v>40.950000000000003</v>
          </cell>
          <cell r="E7">
            <v>0</v>
          </cell>
          <cell r="F7">
            <v>0</v>
          </cell>
          <cell r="G7">
            <v>28.35</v>
          </cell>
          <cell r="H7">
            <v>0</v>
          </cell>
          <cell r="I7">
            <v>69.300000000000011</v>
          </cell>
          <cell r="J7" t="str">
            <v>B</v>
          </cell>
          <cell r="K7" t="str">
            <v>G</v>
          </cell>
          <cell r="L7">
            <v>1</v>
          </cell>
          <cell r="M7">
            <v>1</v>
          </cell>
          <cell r="N7" t="str">
            <v>C. Garden</v>
          </cell>
          <cell r="O7">
            <v>0</v>
          </cell>
          <cell r="Q7">
            <v>1</v>
          </cell>
          <cell r="R7">
            <v>0</v>
          </cell>
          <cell r="S7">
            <v>0</v>
          </cell>
          <cell r="T7">
            <v>1</v>
          </cell>
          <cell r="U7">
            <v>0</v>
          </cell>
          <cell r="V7">
            <v>0</v>
          </cell>
          <cell r="W7">
            <v>17000</v>
          </cell>
          <cell r="Y7">
            <v>0</v>
          </cell>
          <cell r="Z7">
            <v>0</v>
          </cell>
          <cell r="AA7">
            <v>0</v>
          </cell>
          <cell r="AD7">
            <v>0</v>
          </cell>
          <cell r="AE7">
            <v>0</v>
          </cell>
          <cell r="AF7">
            <v>17000</v>
          </cell>
          <cell r="AG7">
            <v>0</v>
          </cell>
          <cell r="AH7">
            <v>150000</v>
          </cell>
          <cell r="AI7">
            <v>167000</v>
          </cell>
          <cell r="AJ7">
            <v>6838650.0000000009</v>
          </cell>
          <cell r="AK7">
            <v>2976750</v>
          </cell>
          <cell r="AL7">
            <v>9815400</v>
          </cell>
        </row>
        <row r="8">
          <cell r="B8" t="str">
            <v>GC</v>
          </cell>
          <cell r="C8" t="str">
            <v>2BR T</v>
          </cell>
          <cell r="D8">
            <v>69.91</v>
          </cell>
          <cell r="E8">
            <v>0</v>
          </cell>
          <cell r="F8">
            <v>0</v>
          </cell>
          <cell r="G8">
            <v>34.04</v>
          </cell>
          <cell r="H8">
            <v>0</v>
          </cell>
          <cell r="I8">
            <v>103.94999999999999</v>
          </cell>
          <cell r="J8" t="str">
            <v>C</v>
          </cell>
          <cell r="K8" t="str">
            <v>G</v>
          </cell>
          <cell r="L8">
            <v>1</v>
          </cell>
          <cell r="M8">
            <v>2</v>
          </cell>
          <cell r="N8" t="str">
            <v>C. Garden</v>
          </cell>
          <cell r="O8">
            <v>0</v>
          </cell>
          <cell r="Q8">
            <v>1</v>
          </cell>
          <cell r="R8">
            <v>0</v>
          </cell>
          <cell r="S8">
            <v>0</v>
          </cell>
          <cell r="T8">
            <v>0</v>
          </cell>
          <cell r="U8">
            <v>0</v>
          </cell>
          <cell r="V8">
            <v>1</v>
          </cell>
          <cell r="W8">
            <v>17000</v>
          </cell>
          <cell r="Y8">
            <v>0</v>
          </cell>
          <cell r="Z8">
            <v>0</v>
          </cell>
          <cell r="AA8">
            <v>0</v>
          </cell>
          <cell r="AB8">
            <v>3000</v>
          </cell>
          <cell r="AD8">
            <v>0</v>
          </cell>
          <cell r="AE8">
            <v>500</v>
          </cell>
          <cell r="AF8">
            <v>20500</v>
          </cell>
          <cell r="AG8">
            <v>0</v>
          </cell>
          <cell r="AH8">
            <v>150000</v>
          </cell>
          <cell r="AI8">
            <v>170500</v>
          </cell>
          <cell r="AJ8">
            <v>11919655</v>
          </cell>
          <cell r="AK8">
            <v>3574200</v>
          </cell>
          <cell r="AL8">
            <v>15493855</v>
          </cell>
        </row>
        <row r="9">
          <cell r="B9" t="str">
            <v>GD</v>
          </cell>
          <cell r="C9" t="str">
            <v>2BR T</v>
          </cell>
          <cell r="D9">
            <v>69.91</v>
          </cell>
          <cell r="E9">
            <v>0</v>
          </cell>
          <cell r="F9">
            <v>0</v>
          </cell>
          <cell r="G9">
            <v>34.04</v>
          </cell>
          <cell r="H9">
            <v>0</v>
          </cell>
          <cell r="I9">
            <v>103.94999999999999</v>
          </cell>
          <cell r="J9" t="str">
            <v>D</v>
          </cell>
          <cell r="K9" t="str">
            <v>G</v>
          </cell>
          <cell r="L9">
            <v>1</v>
          </cell>
          <cell r="M9">
            <v>2</v>
          </cell>
          <cell r="N9" t="str">
            <v>C. Garden</v>
          </cell>
          <cell r="O9">
            <v>0</v>
          </cell>
          <cell r="Q9">
            <v>1</v>
          </cell>
          <cell r="R9">
            <v>0</v>
          </cell>
          <cell r="S9">
            <v>0</v>
          </cell>
          <cell r="T9">
            <v>0</v>
          </cell>
          <cell r="U9">
            <v>0</v>
          </cell>
          <cell r="V9">
            <v>1</v>
          </cell>
          <cell r="W9">
            <v>17000</v>
          </cell>
          <cell r="Y9">
            <v>0</v>
          </cell>
          <cell r="Z9">
            <v>0</v>
          </cell>
          <cell r="AA9">
            <v>0</v>
          </cell>
          <cell r="AB9">
            <v>3000</v>
          </cell>
          <cell r="AD9">
            <v>0</v>
          </cell>
          <cell r="AE9">
            <v>500</v>
          </cell>
          <cell r="AF9">
            <v>20500</v>
          </cell>
          <cell r="AG9">
            <v>0</v>
          </cell>
          <cell r="AH9">
            <v>150000</v>
          </cell>
          <cell r="AI9">
            <v>170500</v>
          </cell>
          <cell r="AJ9">
            <v>11919655</v>
          </cell>
          <cell r="AK9">
            <v>3574200</v>
          </cell>
          <cell r="AL9">
            <v>15493855</v>
          </cell>
        </row>
        <row r="10">
          <cell r="B10" t="str">
            <v>GE</v>
          </cell>
          <cell r="C10" t="str">
            <v>1BR T</v>
          </cell>
          <cell r="D10">
            <v>40.950000000000003</v>
          </cell>
          <cell r="E10">
            <v>0</v>
          </cell>
          <cell r="F10">
            <v>0</v>
          </cell>
          <cell r="G10">
            <v>28.35</v>
          </cell>
          <cell r="H10">
            <v>0</v>
          </cell>
          <cell r="I10">
            <v>69.300000000000011</v>
          </cell>
          <cell r="J10" t="str">
            <v>E</v>
          </cell>
          <cell r="K10" t="str">
            <v>G</v>
          </cell>
          <cell r="L10">
            <v>1</v>
          </cell>
          <cell r="M10">
            <v>1</v>
          </cell>
          <cell r="N10" t="str">
            <v>C. Garden</v>
          </cell>
          <cell r="O10">
            <v>0</v>
          </cell>
          <cell r="Q10">
            <v>1</v>
          </cell>
          <cell r="R10">
            <v>0</v>
          </cell>
          <cell r="S10">
            <v>0</v>
          </cell>
          <cell r="T10">
            <v>1</v>
          </cell>
          <cell r="U10">
            <v>0</v>
          </cell>
          <cell r="V10">
            <v>0</v>
          </cell>
          <cell r="W10">
            <v>17000</v>
          </cell>
          <cell r="Y10">
            <v>0</v>
          </cell>
          <cell r="Z10">
            <v>0</v>
          </cell>
          <cell r="AA10">
            <v>0</v>
          </cell>
          <cell r="AB10">
            <v>3000</v>
          </cell>
          <cell r="AD10">
            <v>0</v>
          </cell>
          <cell r="AE10">
            <v>0</v>
          </cell>
          <cell r="AF10">
            <v>20000</v>
          </cell>
          <cell r="AG10">
            <v>0</v>
          </cell>
          <cell r="AH10">
            <v>150000</v>
          </cell>
          <cell r="AI10">
            <v>170000</v>
          </cell>
          <cell r="AJ10">
            <v>6961500.0000000009</v>
          </cell>
          <cell r="AK10">
            <v>2976750</v>
          </cell>
          <cell r="AL10">
            <v>9938250</v>
          </cell>
        </row>
        <row r="11">
          <cell r="B11" t="str">
            <v>GF</v>
          </cell>
          <cell r="C11" t="str">
            <v>1BR T</v>
          </cell>
          <cell r="D11">
            <v>41.529999999999994</v>
          </cell>
          <cell r="E11">
            <v>0</v>
          </cell>
          <cell r="F11">
            <v>0</v>
          </cell>
          <cell r="G11">
            <v>28.76</v>
          </cell>
          <cell r="H11">
            <v>0</v>
          </cell>
          <cell r="I11">
            <v>70.289999999999992</v>
          </cell>
          <cell r="J11" t="str">
            <v>F</v>
          </cell>
          <cell r="K11" t="str">
            <v>G</v>
          </cell>
          <cell r="L11">
            <v>1</v>
          </cell>
          <cell r="M11">
            <v>1</v>
          </cell>
          <cell r="N11" t="str">
            <v>C. Garden</v>
          </cell>
          <cell r="O11" t="str">
            <v>Pebble Beach</v>
          </cell>
          <cell r="Q11">
            <v>1</v>
          </cell>
          <cell r="R11">
            <v>0</v>
          </cell>
          <cell r="S11">
            <v>0</v>
          </cell>
          <cell r="T11">
            <v>1</v>
          </cell>
          <cell r="U11">
            <v>1</v>
          </cell>
          <cell r="V11">
            <v>0</v>
          </cell>
          <cell r="W11">
            <v>17000</v>
          </cell>
          <cell r="Y11">
            <v>0</v>
          </cell>
          <cell r="Z11">
            <v>0</v>
          </cell>
          <cell r="AA11">
            <v>0</v>
          </cell>
          <cell r="AB11">
            <v>3000</v>
          </cell>
          <cell r="AD11">
            <v>4000</v>
          </cell>
          <cell r="AE11">
            <v>0</v>
          </cell>
          <cell r="AF11">
            <v>24000</v>
          </cell>
          <cell r="AG11">
            <v>0</v>
          </cell>
          <cell r="AH11">
            <v>150000</v>
          </cell>
          <cell r="AI11">
            <v>174000</v>
          </cell>
          <cell r="AJ11">
            <v>7226219.9999999991</v>
          </cell>
          <cell r="AK11">
            <v>3019800</v>
          </cell>
          <cell r="AL11">
            <v>10246020</v>
          </cell>
        </row>
        <row r="12">
          <cell r="B12" t="str">
            <v>GG</v>
          </cell>
          <cell r="C12" t="str">
            <v>1BR</v>
          </cell>
          <cell r="D12">
            <v>35.5</v>
          </cell>
          <cell r="E12">
            <v>0</v>
          </cell>
          <cell r="F12">
            <v>0</v>
          </cell>
          <cell r="G12">
            <v>0</v>
          </cell>
          <cell r="H12">
            <v>0</v>
          </cell>
          <cell r="I12">
            <v>35.5</v>
          </cell>
          <cell r="J12" t="str">
            <v>G</v>
          </cell>
          <cell r="K12" t="str">
            <v>G</v>
          </cell>
          <cell r="L12">
            <v>0</v>
          </cell>
          <cell r="M12">
            <v>1</v>
          </cell>
          <cell r="N12" t="str">
            <v>Makiling</v>
          </cell>
          <cell r="O12" t="str">
            <v>Pebble Beach</v>
          </cell>
          <cell r="Q12">
            <v>0</v>
          </cell>
          <cell r="R12">
            <v>1</v>
          </cell>
          <cell r="S12">
            <v>0</v>
          </cell>
          <cell r="T12">
            <v>1</v>
          </cell>
          <cell r="U12">
            <v>1</v>
          </cell>
          <cell r="V12">
            <v>0</v>
          </cell>
          <cell r="Y12">
            <v>0</v>
          </cell>
          <cell r="Z12">
            <v>0</v>
          </cell>
          <cell r="AA12">
            <v>1000</v>
          </cell>
          <cell r="AC12">
            <v>-1000</v>
          </cell>
          <cell r="AD12">
            <v>3000</v>
          </cell>
          <cell r="AE12">
            <v>0</v>
          </cell>
          <cell r="AF12">
            <v>3000</v>
          </cell>
          <cell r="AG12">
            <v>0</v>
          </cell>
          <cell r="AH12">
            <v>150000</v>
          </cell>
          <cell r="AI12">
            <v>153000</v>
          </cell>
          <cell r="AJ12">
            <v>5431500</v>
          </cell>
          <cell r="AK12">
            <v>0</v>
          </cell>
          <cell r="AL12">
            <v>5431500</v>
          </cell>
        </row>
        <row r="13">
          <cell r="B13" t="str">
            <v>GH</v>
          </cell>
          <cell r="C13" t="str">
            <v>1BR</v>
          </cell>
          <cell r="D13">
            <v>35</v>
          </cell>
          <cell r="E13">
            <v>0</v>
          </cell>
          <cell r="F13">
            <v>0</v>
          </cell>
          <cell r="G13">
            <v>0</v>
          </cell>
          <cell r="H13">
            <v>0</v>
          </cell>
          <cell r="I13">
            <v>35</v>
          </cell>
          <cell r="J13" t="str">
            <v>H</v>
          </cell>
          <cell r="K13" t="str">
            <v>G</v>
          </cell>
          <cell r="L13">
            <v>0</v>
          </cell>
          <cell r="M13">
            <v>1</v>
          </cell>
          <cell r="N13" t="str">
            <v>Makiling</v>
          </cell>
          <cell r="O13">
            <v>0</v>
          </cell>
          <cell r="Q13">
            <v>0</v>
          </cell>
          <cell r="R13">
            <v>1</v>
          </cell>
          <cell r="S13">
            <v>0</v>
          </cell>
          <cell r="T13">
            <v>1</v>
          </cell>
          <cell r="U13">
            <v>0</v>
          </cell>
          <cell r="V13">
            <v>0</v>
          </cell>
          <cell r="Y13">
            <v>0</v>
          </cell>
          <cell r="Z13">
            <v>0</v>
          </cell>
          <cell r="AA13">
            <v>1000</v>
          </cell>
          <cell r="AC13">
            <v>-1000</v>
          </cell>
          <cell r="AD13">
            <v>0</v>
          </cell>
          <cell r="AE13">
            <v>0</v>
          </cell>
          <cell r="AF13">
            <v>0</v>
          </cell>
          <cell r="AG13">
            <v>0</v>
          </cell>
          <cell r="AH13">
            <v>150000</v>
          </cell>
          <cell r="AI13">
            <v>150000</v>
          </cell>
          <cell r="AJ13">
            <v>5250000</v>
          </cell>
          <cell r="AK13">
            <v>0</v>
          </cell>
          <cell r="AL13">
            <v>5250000</v>
          </cell>
        </row>
        <row r="14">
          <cell r="B14" t="str">
            <v>GJ</v>
          </cell>
          <cell r="C14" t="str">
            <v>1BR</v>
          </cell>
          <cell r="D14">
            <v>35</v>
          </cell>
          <cell r="E14">
            <v>0</v>
          </cell>
          <cell r="F14">
            <v>0</v>
          </cell>
          <cell r="G14">
            <v>0</v>
          </cell>
          <cell r="H14">
            <v>0</v>
          </cell>
          <cell r="I14">
            <v>35</v>
          </cell>
          <cell r="J14" t="str">
            <v>J</v>
          </cell>
          <cell r="K14" t="str">
            <v>G</v>
          </cell>
          <cell r="L14">
            <v>0</v>
          </cell>
          <cell r="M14">
            <v>1</v>
          </cell>
          <cell r="N14" t="str">
            <v>Makiling</v>
          </cell>
          <cell r="O14">
            <v>0</v>
          </cell>
          <cell r="Q14">
            <v>0</v>
          </cell>
          <cell r="R14">
            <v>1</v>
          </cell>
          <cell r="S14">
            <v>0</v>
          </cell>
          <cell r="T14">
            <v>1</v>
          </cell>
          <cell r="U14">
            <v>0</v>
          </cell>
          <cell r="V14">
            <v>0</v>
          </cell>
          <cell r="Y14">
            <v>0</v>
          </cell>
          <cell r="Z14">
            <v>0</v>
          </cell>
          <cell r="AA14">
            <v>1000</v>
          </cell>
          <cell r="AC14">
            <v>-1000</v>
          </cell>
          <cell r="AD14">
            <v>0</v>
          </cell>
          <cell r="AE14">
            <v>0</v>
          </cell>
          <cell r="AF14">
            <v>0</v>
          </cell>
          <cell r="AG14">
            <v>0</v>
          </cell>
          <cell r="AH14">
            <v>150000</v>
          </cell>
          <cell r="AI14">
            <v>150000</v>
          </cell>
          <cell r="AJ14">
            <v>5250000</v>
          </cell>
          <cell r="AK14">
            <v>0</v>
          </cell>
          <cell r="AL14">
            <v>5250000</v>
          </cell>
        </row>
        <row r="15">
          <cell r="B15" t="str">
            <v>GK</v>
          </cell>
          <cell r="C15" t="str">
            <v>1BR</v>
          </cell>
          <cell r="D15">
            <v>35</v>
          </cell>
          <cell r="E15">
            <v>0</v>
          </cell>
          <cell r="F15">
            <v>0</v>
          </cell>
          <cell r="G15">
            <v>0</v>
          </cell>
          <cell r="H15">
            <v>0</v>
          </cell>
          <cell r="I15">
            <v>35</v>
          </cell>
          <cell r="J15" t="str">
            <v>K</v>
          </cell>
          <cell r="K15" t="str">
            <v>G</v>
          </cell>
          <cell r="L15">
            <v>0</v>
          </cell>
          <cell r="M15">
            <v>1</v>
          </cell>
          <cell r="N15" t="str">
            <v>Makiling</v>
          </cell>
          <cell r="O15">
            <v>0</v>
          </cell>
          <cell r="Q15">
            <v>0</v>
          </cell>
          <cell r="R15">
            <v>1</v>
          </cell>
          <cell r="S15">
            <v>0</v>
          </cell>
          <cell r="T15">
            <v>1</v>
          </cell>
          <cell r="U15">
            <v>0</v>
          </cell>
          <cell r="V15">
            <v>0</v>
          </cell>
          <cell r="Y15">
            <v>0</v>
          </cell>
          <cell r="Z15">
            <v>0</v>
          </cell>
          <cell r="AA15">
            <v>1000</v>
          </cell>
          <cell r="AC15">
            <v>-1000</v>
          </cell>
          <cell r="AD15">
            <v>0</v>
          </cell>
          <cell r="AE15">
            <v>0</v>
          </cell>
          <cell r="AF15">
            <v>0</v>
          </cell>
          <cell r="AG15">
            <v>0</v>
          </cell>
          <cell r="AH15">
            <v>150000</v>
          </cell>
          <cell r="AI15">
            <v>150000</v>
          </cell>
          <cell r="AJ15">
            <v>5250000</v>
          </cell>
          <cell r="AK15">
            <v>0</v>
          </cell>
          <cell r="AL15">
            <v>5250000</v>
          </cell>
        </row>
        <row r="16">
          <cell r="B16" t="str">
            <v>GL</v>
          </cell>
          <cell r="C16" t="str">
            <v>1BR</v>
          </cell>
          <cell r="D16">
            <v>35</v>
          </cell>
          <cell r="E16">
            <v>0</v>
          </cell>
          <cell r="F16">
            <v>0</v>
          </cell>
          <cell r="G16">
            <v>0</v>
          </cell>
          <cell r="H16">
            <v>0</v>
          </cell>
          <cell r="I16">
            <v>35</v>
          </cell>
          <cell r="J16" t="str">
            <v>L</v>
          </cell>
          <cell r="K16" t="str">
            <v>G</v>
          </cell>
          <cell r="L16">
            <v>0</v>
          </cell>
          <cell r="M16">
            <v>1</v>
          </cell>
          <cell r="N16" t="str">
            <v>Makiling</v>
          </cell>
          <cell r="O16">
            <v>0</v>
          </cell>
          <cell r="Q16">
            <v>0</v>
          </cell>
          <cell r="R16">
            <v>1</v>
          </cell>
          <cell r="S16">
            <v>0</v>
          </cell>
          <cell r="T16">
            <v>1</v>
          </cell>
          <cell r="U16">
            <v>0</v>
          </cell>
          <cell r="V16">
            <v>0</v>
          </cell>
          <cell r="Y16">
            <v>0</v>
          </cell>
          <cell r="Z16">
            <v>0</v>
          </cell>
          <cell r="AA16">
            <v>1000</v>
          </cell>
          <cell r="AC16">
            <v>-1000</v>
          </cell>
          <cell r="AD16">
            <v>0</v>
          </cell>
          <cell r="AE16">
            <v>0</v>
          </cell>
          <cell r="AF16">
            <v>0</v>
          </cell>
          <cell r="AG16">
            <v>0</v>
          </cell>
          <cell r="AH16">
            <v>150000</v>
          </cell>
          <cell r="AI16">
            <v>150000</v>
          </cell>
          <cell r="AJ16">
            <v>5250000</v>
          </cell>
          <cell r="AK16">
            <v>0</v>
          </cell>
          <cell r="AL16">
            <v>5250000</v>
          </cell>
        </row>
        <row r="17">
          <cell r="B17" t="str">
            <v>GM</v>
          </cell>
          <cell r="C17" t="str">
            <v>1BR</v>
          </cell>
          <cell r="D17">
            <v>35.5</v>
          </cell>
          <cell r="E17">
            <v>0</v>
          </cell>
          <cell r="F17">
            <v>0</v>
          </cell>
          <cell r="G17">
            <v>0</v>
          </cell>
          <cell r="H17">
            <v>0</v>
          </cell>
          <cell r="I17">
            <v>35.5</v>
          </cell>
          <cell r="J17" t="str">
            <v>M</v>
          </cell>
          <cell r="K17" t="str">
            <v>G</v>
          </cell>
          <cell r="L17">
            <v>0</v>
          </cell>
          <cell r="M17">
            <v>1</v>
          </cell>
          <cell r="N17" t="str">
            <v>Makiling</v>
          </cell>
          <cell r="O17" t="str">
            <v>Condo 3</v>
          </cell>
          <cell r="Q17">
            <v>0</v>
          </cell>
          <cell r="R17">
            <v>1</v>
          </cell>
          <cell r="S17">
            <v>1</v>
          </cell>
          <cell r="T17">
            <v>1</v>
          </cell>
          <cell r="U17">
            <v>1</v>
          </cell>
          <cell r="V17">
            <v>0</v>
          </cell>
          <cell r="Y17">
            <v>0</v>
          </cell>
          <cell r="Z17">
            <v>0</v>
          </cell>
          <cell r="AA17">
            <v>1000</v>
          </cell>
          <cell r="AC17">
            <v>-1000</v>
          </cell>
          <cell r="AD17">
            <v>2000</v>
          </cell>
          <cell r="AE17">
            <v>0</v>
          </cell>
          <cell r="AF17">
            <v>2000</v>
          </cell>
          <cell r="AG17">
            <v>0</v>
          </cell>
          <cell r="AH17">
            <v>150000</v>
          </cell>
          <cell r="AI17">
            <v>152000</v>
          </cell>
          <cell r="AJ17">
            <v>5396000</v>
          </cell>
          <cell r="AK17">
            <v>0</v>
          </cell>
          <cell r="AL17">
            <v>5396000</v>
          </cell>
        </row>
        <row r="18">
          <cell r="B18" t="str">
            <v>2A</v>
          </cell>
          <cell r="C18" t="str">
            <v>1BR</v>
          </cell>
          <cell r="D18">
            <v>41.529999999999994</v>
          </cell>
          <cell r="E18">
            <v>0</v>
          </cell>
          <cell r="F18">
            <v>0</v>
          </cell>
          <cell r="G18">
            <v>4.38</v>
          </cell>
          <cell r="H18">
            <v>0</v>
          </cell>
          <cell r="I18">
            <v>45.91</v>
          </cell>
          <cell r="J18" t="str">
            <v>A</v>
          </cell>
          <cell r="K18" t="str">
            <v>T</v>
          </cell>
          <cell r="L18" t="b">
            <v>0</v>
          </cell>
          <cell r="M18">
            <v>1</v>
          </cell>
          <cell r="N18" t="str">
            <v>C. Garden</v>
          </cell>
          <cell r="O18" t="str">
            <v>Condo 3</v>
          </cell>
          <cell r="Q18">
            <v>1</v>
          </cell>
          <cell r="R18">
            <v>0</v>
          </cell>
          <cell r="S18">
            <v>1</v>
          </cell>
          <cell r="T18">
            <v>1</v>
          </cell>
          <cell r="U18">
            <v>1</v>
          </cell>
          <cell r="V18">
            <v>0</v>
          </cell>
          <cell r="W18">
            <v>17000</v>
          </cell>
          <cell r="Y18">
            <v>0</v>
          </cell>
          <cell r="Z18">
            <v>0</v>
          </cell>
          <cell r="AA18">
            <v>0</v>
          </cell>
          <cell r="AD18">
            <v>2000</v>
          </cell>
          <cell r="AE18">
            <v>0</v>
          </cell>
          <cell r="AF18">
            <v>19000</v>
          </cell>
          <cell r="AG18">
            <v>4000</v>
          </cell>
          <cell r="AH18">
            <v>150000</v>
          </cell>
          <cell r="AI18">
            <v>173000</v>
          </cell>
          <cell r="AJ18">
            <v>7942429.9999999991</v>
          </cell>
          <cell r="AK18">
            <v>0</v>
          </cell>
          <cell r="AL18">
            <v>7942429.9999999991</v>
          </cell>
        </row>
        <row r="19">
          <cell r="B19" t="str">
            <v>2B</v>
          </cell>
          <cell r="C19" t="str">
            <v>1BR</v>
          </cell>
          <cell r="D19">
            <v>40.950000000000003</v>
          </cell>
          <cell r="E19">
            <v>0</v>
          </cell>
          <cell r="F19">
            <v>0</v>
          </cell>
          <cell r="G19">
            <v>4.38</v>
          </cell>
          <cell r="H19">
            <v>0</v>
          </cell>
          <cell r="I19">
            <v>45.330000000000005</v>
          </cell>
          <cell r="J19" t="str">
            <v>B</v>
          </cell>
          <cell r="K19" t="str">
            <v>T</v>
          </cell>
          <cell r="L19" t="b">
            <v>0</v>
          </cell>
          <cell r="M19">
            <v>1</v>
          </cell>
          <cell r="N19" t="str">
            <v>C. Garden</v>
          </cell>
          <cell r="O19">
            <v>0</v>
          </cell>
          <cell r="Q19">
            <v>1</v>
          </cell>
          <cell r="R19">
            <v>0</v>
          </cell>
          <cell r="S19">
            <v>0</v>
          </cell>
          <cell r="T19">
            <v>1</v>
          </cell>
          <cell r="U19">
            <v>0</v>
          </cell>
          <cell r="V19">
            <v>0</v>
          </cell>
          <cell r="W19">
            <v>17000</v>
          </cell>
          <cell r="Y19">
            <v>0</v>
          </cell>
          <cell r="Z19">
            <v>0</v>
          </cell>
          <cell r="AA19">
            <v>0</v>
          </cell>
          <cell r="AD19">
            <v>0</v>
          </cell>
          <cell r="AE19">
            <v>0</v>
          </cell>
          <cell r="AF19">
            <v>17000</v>
          </cell>
          <cell r="AG19">
            <v>4000</v>
          </cell>
          <cell r="AH19">
            <v>150000</v>
          </cell>
          <cell r="AI19">
            <v>171000</v>
          </cell>
          <cell r="AJ19">
            <v>7751430.0000000009</v>
          </cell>
          <cell r="AK19">
            <v>0</v>
          </cell>
          <cell r="AL19">
            <v>7751430.0000000009</v>
          </cell>
        </row>
        <row r="20">
          <cell r="B20" t="str">
            <v>2C</v>
          </cell>
          <cell r="C20" t="str">
            <v>2BR</v>
          </cell>
          <cell r="D20">
            <v>65.72</v>
          </cell>
          <cell r="E20">
            <v>0</v>
          </cell>
          <cell r="F20">
            <v>0</v>
          </cell>
          <cell r="G20">
            <v>4.26</v>
          </cell>
          <cell r="H20">
            <v>0</v>
          </cell>
          <cell r="I20">
            <v>69.98</v>
          </cell>
          <cell r="J20" t="str">
            <v>C</v>
          </cell>
          <cell r="K20" t="str">
            <v>T</v>
          </cell>
          <cell r="L20" t="b">
            <v>0</v>
          </cell>
          <cell r="M20">
            <v>2</v>
          </cell>
          <cell r="N20" t="str">
            <v>C. Garden</v>
          </cell>
          <cell r="O20">
            <v>0</v>
          </cell>
          <cell r="Q20">
            <v>1</v>
          </cell>
          <cell r="R20">
            <v>0</v>
          </cell>
          <cell r="S20">
            <v>0</v>
          </cell>
          <cell r="T20">
            <v>0</v>
          </cell>
          <cell r="U20">
            <v>0</v>
          </cell>
          <cell r="V20">
            <v>1</v>
          </cell>
          <cell r="W20">
            <v>17000</v>
          </cell>
          <cell r="Y20">
            <v>0</v>
          </cell>
          <cell r="Z20">
            <v>0</v>
          </cell>
          <cell r="AA20">
            <v>0</v>
          </cell>
          <cell r="AD20">
            <v>0</v>
          </cell>
          <cell r="AE20">
            <v>500</v>
          </cell>
          <cell r="AF20">
            <v>17500</v>
          </cell>
          <cell r="AG20">
            <v>4000</v>
          </cell>
          <cell r="AH20">
            <v>150000</v>
          </cell>
          <cell r="AI20">
            <v>171500</v>
          </cell>
          <cell r="AJ20">
            <v>12001570</v>
          </cell>
          <cell r="AK20">
            <v>0</v>
          </cell>
          <cell r="AL20">
            <v>12001570</v>
          </cell>
        </row>
        <row r="21">
          <cell r="B21" t="str">
            <v>2D</v>
          </cell>
          <cell r="C21" t="str">
            <v>2BR</v>
          </cell>
          <cell r="D21">
            <v>65.72</v>
          </cell>
          <cell r="E21">
            <v>0</v>
          </cell>
          <cell r="F21">
            <v>0</v>
          </cell>
          <cell r="G21">
            <v>4.26</v>
          </cell>
          <cell r="H21">
            <v>0</v>
          </cell>
          <cell r="I21">
            <v>69.98</v>
          </cell>
          <cell r="J21" t="str">
            <v>D</v>
          </cell>
          <cell r="K21" t="str">
            <v>T</v>
          </cell>
          <cell r="L21" t="b">
            <v>0</v>
          </cell>
          <cell r="M21">
            <v>2</v>
          </cell>
          <cell r="N21" t="str">
            <v>C. Garden</v>
          </cell>
          <cell r="O21">
            <v>0</v>
          </cell>
          <cell r="Q21">
            <v>1</v>
          </cell>
          <cell r="R21">
            <v>0</v>
          </cell>
          <cell r="S21">
            <v>0</v>
          </cell>
          <cell r="T21">
            <v>0</v>
          </cell>
          <cell r="U21">
            <v>0</v>
          </cell>
          <cell r="V21">
            <v>1</v>
          </cell>
          <cell r="W21">
            <v>17000</v>
          </cell>
          <cell r="Y21">
            <v>0</v>
          </cell>
          <cell r="Z21">
            <v>0</v>
          </cell>
          <cell r="AA21">
            <v>0</v>
          </cell>
          <cell r="AD21">
            <v>0</v>
          </cell>
          <cell r="AE21">
            <v>500</v>
          </cell>
          <cell r="AF21">
            <v>17500</v>
          </cell>
          <cell r="AG21">
            <v>4000</v>
          </cell>
          <cell r="AH21">
            <v>150000</v>
          </cell>
          <cell r="AI21">
            <v>171500</v>
          </cell>
          <cell r="AJ21">
            <v>12001570</v>
          </cell>
          <cell r="AK21">
            <v>0</v>
          </cell>
          <cell r="AL21">
            <v>12001570</v>
          </cell>
        </row>
        <row r="22">
          <cell r="B22" t="str">
            <v>2E</v>
          </cell>
          <cell r="C22" t="str">
            <v>1BR</v>
          </cell>
          <cell r="D22">
            <v>40.950000000000003</v>
          </cell>
          <cell r="E22">
            <v>0</v>
          </cell>
          <cell r="F22">
            <v>0</v>
          </cell>
          <cell r="G22">
            <v>4.38</v>
          </cell>
          <cell r="H22">
            <v>0</v>
          </cell>
          <cell r="I22">
            <v>45.330000000000005</v>
          </cell>
          <cell r="J22" t="str">
            <v>E</v>
          </cell>
          <cell r="K22" t="str">
            <v>T</v>
          </cell>
          <cell r="L22" t="b">
            <v>0</v>
          </cell>
          <cell r="M22">
            <v>1</v>
          </cell>
          <cell r="N22" t="str">
            <v>C. Garden</v>
          </cell>
          <cell r="O22">
            <v>0</v>
          </cell>
          <cell r="Q22">
            <v>1</v>
          </cell>
          <cell r="R22">
            <v>0</v>
          </cell>
          <cell r="S22">
            <v>0</v>
          </cell>
          <cell r="T22">
            <v>1</v>
          </cell>
          <cell r="U22">
            <v>0</v>
          </cell>
          <cell r="V22">
            <v>0</v>
          </cell>
          <cell r="W22">
            <v>17000</v>
          </cell>
          <cell r="Y22">
            <v>0</v>
          </cell>
          <cell r="Z22">
            <v>0</v>
          </cell>
          <cell r="AA22">
            <v>0</v>
          </cell>
          <cell r="AD22">
            <v>0</v>
          </cell>
          <cell r="AE22">
            <v>0</v>
          </cell>
          <cell r="AF22">
            <v>17000</v>
          </cell>
          <cell r="AG22">
            <v>4000</v>
          </cell>
          <cell r="AH22">
            <v>150000</v>
          </cell>
          <cell r="AI22">
            <v>171000</v>
          </cell>
          <cell r="AJ22">
            <v>7751430.0000000009</v>
          </cell>
          <cell r="AK22">
            <v>0</v>
          </cell>
          <cell r="AL22">
            <v>7751430.0000000009</v>
          </cell>
        </row>
        <row r="23">
          <cell r="B23" t="str">
            <v>2F</v>
          </cell>
          <cell r="C23" t="str">
            <v>1BR</v>
          </cell>
          <cell r="D23">
            <v>41.529999999999994</v>
          </cell>
          <cell r="E23">
            <v>0</v>
          </cell>
          <cell r="F23">
            <v>0</v>
          </cell>
          <cell r="G23">
            <v>4.38</v>
          </cell>
          <cell r="H23">
            <v>0</v>
          </cell>
          <cell r="I23">
            <v>45.91</v>
          </cell>
          <cell r="J23" t="str">
            <v>F</v>
          </cell>
          <cell r="K23" t="str">
            <v>T</v>
          </cell>
          <cell r="L23" t="b">
            <v>0</v>
          </cell>
          <cell r="M23">
            <v>1</v>
          </cell>
          <cell r="N23" t="str">
            <v>C. Garden</v>
          </cell>
          <cell r="O23" t="str">
            <v>Pebble Beach</v>
          </cell>
          <cell r="Q23">
            <v>1</v>
          </cell>
          <cell r="R23">
            <v>0</v>
          </cell>
          <cell r="S23">
            <v>0</v>
          </cell>
          <cell r="T23">
            <v>1</v>
          </cell>
          <cell r="U23">
            <v>1</v>
          </cell>
          <cell r="V23">
            <v>0</v>
          </cell>
          <cell r="W23">
            <v>17000</v>
          </cell>
          <cell r="Y23">
            <v>0</v>
          </cell>
          <cell r="Z23">
            <v>0</v>
          </cell>
          <cell r="AA23">
            <v>0</v>
          </cell>
          <cell r="AD23">
            <v>4000</v>
          </cell>
          <cell r="AE23">
            <v>0</v>
          </cell>
          <cell r="AF23">
            <v>21000</v>
          </cell>
          <cell r="AG23">
            <v>4000</v>
          </cell>
          <cell r="AH23">
            <v>150000</v>
          </cell>
          <cell r="AI23">
            <v>175000</v>
          </cell>
          <cell r="AJ23">
            <v>8034249.9999999991</v>
          </cell>
          <cell r="AK23">
            <v>0</v>
          </cell>
          <cell r="AL23">
            <v>8034249.9999999991</v>
          </cell>
        </row>
        <row r="24">
          <cell r="B24" t="str">
            <v>2G</v>
          </cell>
          <cell r="C24" t="str">
            <v>1BR</v>
          </cell>
          <cell r="D24">
            <v>35.5</v>
          </cell>
          <cell r="E24">
            <v>0</v>
          </cell>
          <cell r="F24">
            <v>0</v>
          </cell>
          <cell r="G24">
            <v>0</v>
          </cell>
          <cell r="H24">
            <v>0</v>
          </cell>
          <cell r="I24">
            <v>35.5</v>
          </cell>
          <cell r="J24" t="str">
            <v>G</v>
          </cell>
          <cell r="K24" t="str">
            <v>T</v>
          </cell>
          <cell r="L24" t="b">
            <v>0</v>
          </cell>
          <cell r="M24">
            <v>1</v>
          </cell>
          <cell r="N24" t="str">
            <v>Makiling</v>
          </cell>
          <cell r="O24" t="str">
            <v>Pebble Beach</v>
          </cell>
          <cell r="Q24">
            <v>0</v>
          </cell>
          <cell r="R24">
            <v>1</v>
          </cell>
          <cell r="S24">
            <v>0</v>
          </cell>
          <cell r="T24">
            <v>1</v>
          </cell>
          <cell r="U24">
            <v>1</v>
          </cell>
          <cell r="V24">
            <v>0</v>
          </cell>
          <cell r="X24">
            <v>9000</v>
          </cell>
          <cell r="Y24">
            <v>0</v>
          </cell>
          <cell r="Z24">
            <v>0</v>
          </cell>
          <cell r="AA24">
            <v>1000</v>
          </cell>
          <cell r="AD24">
            <v>3000</v>
          </cell>
          <cell r="AE24">
            <v>0</v>
          </cell>
          <cell r="AF24">
            <v>13000</v>
          </cell>
          <cell r="AG24">
            <v>3000</v>
          </cell>
          <cell r="AH24">
            <v>150000</v>
          </cell>
          <cell r="AI24">
            <v>166000</v>
          </cell>
          <cell r="AJ24">
            <v>5893000</v>
          </cell>
          <cell r="AK24">
            <v>0</v>
          </cell>
          <cell r="AL24">
            <v>5893000</v>
          </cell>
        </row>
        <row r="25">
          <cell r="B25" t="str">
            <v>2H</v>
          </cell>
          <cell r="C25" t="str">
            <v>1BR</v>
          </cell>
          <cell r="D25">
            <v>35</v>
          </cell>
          <cell r="E25">
            <v>0</v>
          </cell>
          <cell r="F25">
            <v>0</v>
          </cell>
          <cell r="G25">
            <v>0</v>
          </cell>
          <cell r="H25">
            <v>0</v>
          </cell>
          <cell r="I25">
            <v>35</v>
          </cell>
          <cell r="J25" t="str">
            <v>H</v>
          </cell>
          <cell r="K25" t="str">
            <v>T</v>
          </cell>
          <cell r="L25" t="b">
            <v>0</v>
          </cell>
          <cell r="M25">
            <v>1</v>
          </cell>
          <cell r="N25" t="str">
            <v>Makiling</v>
          </cell>
          <cell r="O25">
            <v>0</v>
          </cell>
          <cell r="Q25">
            <v>0</v>
          </cell>
          <cell r="R25">
            <v>1</v>
          </cell>
          <cell r="S25">
            <v>0</v>
          </cell>
          <cell r="T25">
            <v>1</v>
          </cell>
          <cell r="U25">
            <v>0</v>
          </cell>
          <cell r="V25">
            <v>0</v>
          </cell>
          <cell r="X25">
            <v>9000</v>
          </cell>
          <cell r="Y25">
            <v>0</v>
          </cell>
          <cell r="Z25">
            <v>0</v>
          </cell>
          <cell r="AA25">
            <v>1000</v>
          </cell>
          <cell r="AD25">
            <v>0</v>
          </cell>
          <cell r="AE25">
            <v>0</v>
          </cell>
          <cell r="AF25">
            <v>10000</v>
          </cell>
          <cell r="AG25">
            <v>3000</v>
          </cell>
          <cell r="AH25">
            <v>150000</v>
          </cell>
          <cell r="AI25">
            <v>163000</v>
          </cell>
          <cell r="AJ25">
            <v>5705000</v>
          </cell>
          <cell r="AK25">
            <v>0</v>
          </cell>
          <cell r="AL25">
            <v>5705000</v>
          </cell>
        </row>
        <row r="26">
          <cell r="B26" t="str">
            <v>2J</v>
          </cell>
          <cell r="C26" t="str">
            <v>1BR</v>
          </cell>
          <cell r="D26">
            <v>35</v>
          </cell>
          <cell r="E26">
            <v>0</v>
          </cell>
          <cell r="F26">
            <v>0</v>
          </cell>
          <cell r="G26">
            <v>0</v>
          </cell>
          <cell r="H26">
            <v>0</v>
          </cell>
          <cell r="I26">
            <v>35</v>
          </cell>
          <cell r="J26" t="str">
            <v>J</v>
          </cell>
          <cell r="K26" t="str">
            <v>T</v>
          </cell>
          <cell r="L26" t="b">
            <v>0</v>
          </cell>
          <cell r="M26">
            <v>1</v>
          </cell>
          <cell r="N26" t="str">
            <v>Makiling</v>
          </cell>
          <cell r="O26">
            <v>0</v>
          </cell>
          <cell r="Q26">
            <v>0</v>
          </cell>
          <cell r="R26">
            <v>1</v>
          </cell>
          <cell r="S26">
            <v>0</v>
          </cell>
          <cell r="T26">
            <v>1</v>
          </cell>
          <cell r="U26">
            <v>0</v>
          </cell>
          <cell r="V26">
            <v>0</v>
          </cell>
          <cell r="X26">
            <v>9000</v>
          </cell>
          <cell r="Y26">
            <v>0</v>
          </cell>
          <cell r="Z26">
            <v>0</v>
          </cell>
          <cell r="AA26">
            <v>1000</v>
          </cell>
          <cell r="AD26">
            <v>0</v>
          </cell>
          <cell r="AE26">
            <v>0</v>
          </cell>
          <cell r="AF26">
            <v>10000</v>
          </cell>
          <cell r="AG26">
            <v>3000</v>
          </cell>
          <cell r="AH26">
            <v>150000</v>
          </cell>
          <cell r="AI26">
            <v>163000</v>
          </cell>
          <cell r="AJ26">
            <v>5705000</v>
          </cell>
          <cell r="AK26">
            <v>0</v>
          </cell>
          <cell r="AL26">
            <v>5705000</v>
          </cell>
        </row>
        <row r="27">
          <cell r="B27" t="str">
            <v>2K</v>
          </cell>
          <cell r="C27" t="str">
            <v>1BR</v>
          </cell>
          <cell r="D27">
            <v>35</v>
          </cell>
          <cell r="E27">
            <v>0</v>
          </cell>
          <cell r="F27">
            <v>0</v>
          </cell>
          <cell r="G27">
            <v>0</v>
          </cell>
          <cell r="H27">
            <v>0</v>
          </cell>
          <cell r="I27">
            <v>35</v>
          </cell>
          <cell r="J27" t="str">
            <v>K</v>
          </cell>
          <cell r="K27" t="str">
            <v>T</v>
          </cell>
          <cell r="L27" t="b">
            <v>0</v>
          </cell>
          <cell r="M27">
            <v>1</v>
          </cell>
          <cell r="N27" t="str">
            <v>Makiling</v>
          </cell>
          <cell r="O27">
            <v>0</v>
          </cell>
          <cell r="Q27">
            <v>0</v>
          </cell>
          <cell r="R27">
            <v>1</v>
          </cell>
          <cell r="S27">
            <v>0</v>
          </cell>
          <cell r="T27">
            <v>1</v>
          </cell>
          <cell r="U27">
            <v>0</v>
          </cell>
          <cell r="V27">
            <v>0</v>
          </cell>
          <cell r="X27">
            <v>9000</v>
          </cell>
          <cell r="Y27">
            <v>0</v>
          </cell>
          <cell r="Z27">
            <v>0</v>
          </cell>
          <cell r="AA27">
            <v>1000</v>
          </cell>
          <cell r="AD27">
            <v>0</v>
          </cell>
          <cell r="AE27">
            <v>0</v>
          </cell>
          <cell r="AF27">
            <v>10000</v>
          </cell>
          <cell r="AG27">
            <v>3000</v>
          </cell>
          <cell r="AH27">
            <v>150000</v>
          </cell>
          <cell r="AI27">
            <v>163000</v>
          </cell>
          <cell r="AJ27">
            <v>5705000</v>
          </cell>
          <cell r="AK27">
            <v>0</v>
          </cell>
          <cell r="AL27">
            <v>5705000</v>
          </cell>
        </row>
        <row r="28">
          <cell r="B28" t="str">
            <v>2L</v>
          </cell>
          <cell r="C28" t="str">
            <v>1BR</v>
          </cell>
          <cell r="D28">
            <v>35</v>
          </cell>
          <cell r="E28">
            <v>0</v>
          </cell>
          <cell r="F28">
            <v>0</v>
          </cell>
          <cell r="G28">
            <v>0</v>
          </cell>
          <cell r="H28">
            <v>0</v>
          </cell>
          <cell r="I28">
            <v>35</v>
          </cell>
          <cell r="J28" t="str">
            <v>L</v>
          </cell>
          <cell r="K28" t="str">
            <v>T</v>
          </cell>
          <cell r="L28" t="b">
            <v>0</v>
          </cell>
          <cell r="M28">
            <v>1</v>
          </cell>
          <cell r="N28" t="str">
            <v>Makiling</v>
          </cell>
          <cell r="O28">
            <v>0</v>
          </cell>
          <cell r="Q28">
            <v>0</v>
          </cell>
          <cell r="R28">
            <v>1</v>
          </cell>
          <cell r="S28">
            <v>0</v>
          </cell>
          <cell r="T28">
            <v>1</v>
          </cell>
          <cell r="U28">
            <v>0</v>
          </cell>
          <cell r="V28">
            <v>0</v>
          </cell>
          <cell r="X28">
            <v>9000</v>
          </cell>
          <cell r="Y28">
            <v>0</v>
          </cell>
          <cell r="Z28">
            <v>0</v>
          </cell>
          <cell r="AA28">
            <v>1000</v>
          </cell>
          <cell r="AD28">
            <v>0</v>
          </cell>
          <cell r="AE28">
            <v>0</v>
          </cell>
          <cell r="AF28">
            <v>10000</v>
          </cell>
          <cell r="AG28">
            <v>3000</v>
          </cell>
          <cell r="AH28">
            <v>150000</v>
          </cell>
          <cell r="AI28">
            <v>163000</v>
          </cell>
          <cell r="AJ28">
            <v>5705000</v>
          </cell>
          <cell r="AK28">
            <v>0</v>
          </cell>
          <cell r="AL28">
            <v>5705000</v>
          </cell>
        </row>
        <row r="29">
          <cell r="B29" t="str">
            <v>2M</v>
          </cell>
          <cell r="C29" t="str">
            <v>1BR</v>
          </cell>
          <cell r="D29">
            <v>35.5</v>
          </cell>
          <cell r="E29">
            <v>0</v>
          </cell>
          <cell r="F29">
            <v>0</v>
          </cell>
          <cell r="G29">
            <v>0</v>
          </cell>
          <cell r="H29">
            <v>0</v>
          </cell>
          <cell r="I29">
            <v>35.5</v>
          </cell>
          <cell r="J29" t="str">
            <v>M</v>
          </cell>
          <cell r="K29" t="str">
            <v>T</v>
          </cell>
          <cell r="L29" t="b">
            <v>0</v>
          </cell>
          <cell r="M29">
            <v>1</v>
          </cell>
          <cell r="N29" t="str">
            <v>Makiling</v>
          </cell>
          <cell r="O29" t="str">
            <v>Condo 3</v>
          </cell>
          <cell r="Q29">
            <v>0</v>
          </cell>
          <cell r="R29">
            <v>1</v>
          </cell>
          <cell r="S29">
            <v>1</v>
          </cell>
          <cell r="T29">
            <v>1</v>
          </cell>
          <cell r="U29">
            <v>1</v>
          </cell>
          <cell r="V29">
            <v>0</v>
          </cell>
          <cell r="X29">
            <v>9000</v>
          </cell>
          <cell r="Y29">
            <v>0</v>
          </cell>
          <cell r="Z29">
            <v>0</v>
          </cell>
          <cell r="AA29">
            <v>1000</v>
          </cell>
          <cell r="AD29">
            <v>2000</v>
          </cell>
          <cell r="AE29">
            <v>0</v>
          </cell>
          <cell r="AF29">
            <v>12000</v>
          </cell>
          <cell r="AG29">
            <v>3000</v>
          </cell>
          <cell r="AH29">
            <v>150000</v>
          </cell>
          <cell r="AI29">
            <v>165000</v>
          </cell>
          <cell r="AJ29">
            <v>5857500</v>
          </cell>
          <cell r="AK29">
            <v>0</v>
          </cell>
          <cell r="AL29">
            <v>5857500</v>
          </cell>
        </row>
        <row r="30">
          <cell r="B30" t="str">
            <v>3A</v>
          </cell>
          <cell r="C30" t="str">
            <v>1BR</v>
          </cell>
          <cell r="D30">
            <v>41.529999999999994</v>
          </cell>
          <cell r="E30">
            <v>0</v>
          </cell>
          <cell r="F30">
            <v>0</v>
          </cell>
          <cell r="G30">
            <v>4.38</v>
          </cell>
          <cell r="H30">
            <v>0</v>
          </cell>
          <cell r="I30">
            <v>45.91</v>
          </cell>
          <cell r="J30" t="str">
            <v>A</v>
          </cell>
          <cell r="K30" t="str">
            <v>T</v>
          </cell>
          <cell r="L30" t="b">
            <v>0</v>
          </cell>
          <cell r="M30">
            <v>1</v>
          </cell>
          <cell r="N30" t="str">
            <v>C. Garden</v>
          </cell>
          <cell r="O30" t="str">
            <v>Condo 3</v>
          </cell>
          <cell r="Q30">
            <v>1</v>
          </cell>
          <cell r="R30">
            <v>0</v>
          </cell>
          <cell r="S30">
            <v>1</v>
          </cell>
          <cell r="T30">
            <v>1</v>
          </cell>
          <cell r="U30">
            <v>1</v>
          </cell>
          <cell r="V30">
            <v>0</v>
          </cell>
          <cell r="W30">
            <v>17000</v>
          </cell>
          <cell r="Y30">
            <v>0</v>
          </cell>
          <cell r="Z30">
            <v>0</v>
          </cell>
          <cell r="AA30">
            <v>0</v>
          </cell>
          <cell r="AD30">
            <v>2000</v>
          </cell>
          <cell r="AE30">
            <v>0</v>
          </cell>
          <cell r="AF30">
            <v>19000</v>
          </cell>
          <cell r="AG30">
            <v>15000</v>
          </cell>
          <cell r="AH30">
            <v>150000</v>
          </cell>
          <cell r="AI30">
            <v>184000</v>
          </cell>
          <cell r="AJ30">
            <v>8447440</v>
          </cell>
          <cell r="AK30">
            <v>0</v>
          </cell>
          <cell r="AL30">
            <v>8447440</v>
          </cell>
        </row>
        <row r="31">
          <cell r="B31" t="str">
            <v>3B</v>
          </cell>
          <cell r="C31" t="str">
            <v>1BR</v>
          </cell>
          <cell r="D31">
            <v>40.950000000000003</v>
          </cell>
          <cell r="E31">
            <v>0</v>
          </cell>
          <cell r="F31">
            <v>0</v>
          </cell>
          <cell r="G31">
            <v>4.38</v>
          </cell>
          <cell r="H31">
            <v>0</v>
          </cell>
          <cell r="I31">
            <v>45.330000000000005</v>
          </cell>
          <cell r="J31" t="str">
            <v>B</v>
          </cell>
          <cell r="K31" t="str">
            <v>T</v>
          </cell>
          <cell r="L31" t="b">
            <v>0</v>
          </cell>
          <cell r="M31">
            <v>1</v>
          </cell>
          <cell r="N31" t="str">
            <v>C. Garden</v>
          </cell>
          <cell r="O31">
            <v>0</v>
          </cell>
          <cell r="Q31">
            <v>1</v>
          </cell>
          <cell r="R31">
            <v>0</v>
          </cell>
          <cell r="S31">
            <v>0</v>
          </cell>
          <cell r="T31">
            <v>1</v>
          </cell>
          <cell r="U31">
            <v>0</v>
          </cell>
          <cell r="V31">
            <v>0</v>
          </cell>
          <cell r="W31">
            <v>17000</v>
          </cell>
          <cell r="Y31">
            <v>0</v>
          </cell>
          <cell r="Z31">
            <v>0</v>
          </cell>
          <cell r="AA31">
            <v>0</v>
          </cell>
          <cell r="AD31">
            <v>0</v>
          </cell>
          <cell r="AE31">
            <v>0</v>
          </cell>
          <cell r="AF31">
            <v>17000</v>
          </cell>
          <cell r="AG31">
            <v>15000</v>
          </cell>
          <cell r="AH31">
            <v>150000</v>
          </cell>
          <cell r="AI31">
            <v>182000</v>
          </cell>
          <cell r="AJ31">
            <v>8250060.0000000009</v>
          </cell>
          <cell r="AK31">
            <v>0</v>
          </cell>
          <cell r="AL31">
            <v>8250060.0000000009</v>
          </cell>
        </row>
        <row r="32">
          <cell r="B32" t="str">
            <v>3C</v>
          </cell>
          <cell r="C32" t="str">
            <v>2BR</v>
          </cell>
          <cell r="D32">
            <v>65.72</v>
          </cell>
          <cell r="E32">
            <v>0</v>
          </cell>
          <cell r="F32">
            <v>0</v>
          </cell>
          <cell r="G32">
            <v>4.26</v>
          </cell>
          <cell r="H32">
            <v>0</v>
          </cell>
          <cell r="I32">
            <v>69.98</v>
          </cell>
          <cell r="J32" t="str">
            <v>C</v>
          </cell>
          <cell r="K32" t="str">
            <v>T</v>
          </cell>
          <cell r="L32" t="b">
            <v>0</v>
          </cell>
          <cell r="M32">
            <v>2</v>
          </cell>
          <cell r="N32" t="str">
            <v>C. Garden</v>
          </cell>
          <cell r="O32">
            <v>0</v>
          </cell>
          <cell r="Q32">
            <v>1</v>
          </cell>
          <cell r="R32">
            <v>0</v>
          </cell>
          <cell r="S32">
            <v>0</v>
          </cell>
          <cell r="T32">
            <v>0</v>
          </cell>
          <cell r="U32">
            <v>0</v>
          </cell>
          <cell r="V32">
            <v>1</v>
          </cell>
          <cell r="W32">
            <v>17000</v>
          </cell>
          <cell r="Y32">
            <v>0</v>
          </cell>
          <cell r="Z32">
            <v>0</v>
          </cell>
          <cell r="AA32">
            <v>0</v>
          </cell>
          <cell r="AD32">
            <v>0</v>
          </cell>
          <cell r="AE32">
            <v>500</v>
          </cell>
          <cell r="AF32">
            <v>17500</v>
          </cell>
          <cell r="AG32">
            <v>15000</v>
          </cell>
          <cell r="AH32">
            <v>150000</v>
          </cell>
          <cell r="AI32">
            <v>182500</v>
          </cell>
          <cell r="AJ32">
            <v>12771350</v>
          </cell>
          <cell r="AK32">
            <v>0</v>
          </cell>
          <cell r="AL32">
            <v>12771350</v>
          </cell>
        </row>
        <row r="33">
          <cell r="B33" t="str">
            <v>3D</v>
          </cell>
          <cell r="C33" t="str">
            <v>2BR</v>
          </cell>
          <cell r="D33">
            <v>65.72</v>
          </cell>
          <cell r="E33">
            <v>0</v>
          </cell>
          <cell r="F33">
            <v>0</v>
          </cell>
          <cell r="G33">
            <v>4.26</v>
          </cell>
          <cell r="H33">
            <v>0</v>
          </cell>
          <cell r="I33">
            <v>69.98</v>
          </cell>
          <cell r="J33" t="str">
            <v>D</v>
          </cell>
          <cell r="K33" t="str">
            <v>T</v>
          </cell>
          <cell r="L33" t="b">
            <v>0</v>
          </cell>
          <cell r="M33">
            <v>2</v>
          </cell>
          <cell r="N33" t="str">
            <v>C. Garden</v>
          </cell>
          <cell r="O33">
            <v>0</v>
          </cell>
          <cell r="Q33">
            <v>1</v>
          </cell>
          <cell r="R33">
            <v>0</v>
          </cell>
          <cell r="S33">
            <v>0</v>
          </cell>
          <cell r="T33">
            <v>0</v>
          </cell>
          <cell r="U33">
            <v>0</v>
          </cell>
          <cell r="V33">
            <v>1</v>
          </cell>
          <cell r="W33">
            <v>17000</v>
          </cell>
          <cell r="Y33">
            <v>0</v>
          </cell>
          <cell r="Z33">
            <v>0</v>
          </cell>
          <cell r="AA33">
            <v>0</v>
          </cell>
          <cell r="AD33">
            <v>0</v>
          </cell>
          <cell r="AE33">
            <v>500</v>
          </cell>
          <cell r="AF33">
            <v>17500</v>
          </cell>
          <cell r="AG33">
            <v>15000</v>
          </cell>
          <cell r="AH33">
            <v>150000</v>
          </cell>
          <cell r="AI33">
            <v>182500</v>
          </cell>
          <cell r="AJ33">
            <v>12771350</v>
          </cell>
          <cell r="AK33">
            <v>0</v>
          </cell>
          <cell r="AL33">
            <v>12771350</v>
          </cell>
        </row>
        <row r="34">
          <cell r="B34" t="str">
            <v>3E</v>
          </cell>
          <cell r="C34" t="str">
            <v>1BR</v>
          </cell>
          <cell r="D34">
            <v>40.950000000000003</v>
          </cell>
          <cell r="E34">
            <v>0</v>
          </cell>
          <cell r="F34">
            <v>0</v>
          </cell>
          <cell r="G34">
            <v>4.38</v>
          </cell>
          <cell r="H34">
            <v>0</v>
          </cell>
          <cell r="I34">
            <v>45.330000000000005</v>
          </cell>
          <cell r="J34" t="str">
            <v>E</v>
          </cell>
          <cell r="K34" t="str">
            <v>T</v>
          </cell>
          <cell r="L34" t="b">
            <v>0</v>
          </cell>
          <cell r="M34">
            <v>1</v>
          </cell>
          <cell r="N34" t="str">
            <v>C. Garden</v>
          </cell>
          <cell r="O34">
            <v>0</v>
          </cell>
          <cell r="Q34">
            <v>1</v>
          </cell>
          <cell r="R34">
            <v>0</v>
          </cell>
          <cell r="S34">
            <v>0</v>
          </cell>
          <cell r="T34">
            <v>1</v>
          </cell>
          <cell r="U34">
            <v>0</v>
          </cell>
          <cell r="V34">
            <v>0</v>
          </cell>
          <cell r="W34">
            <v>17000</v>
          </cell>
          <cell r="Y34">
            <v>0</v>
          </cell>
          <cell r="Z34">
            <v>0</v>
          </cell>
          <cell r="AA34">
            <v>0</v>
          </cell>
          <cell r="AD34">
            <v>0</v>
          </cell>
          <cell r="AE34">
            <v>0</v>
          </cell>
          <cell r="AF34">
            <v>17000</v>
          </cell>
          <cell r="AG34">
            <v>15000</v>
          </cell>
          <cell r="AH34">
            <v>150000</v>
          </cell>
          <cell r="AI34">
            <v>182000</v>
          </cell>
          <cell r="AJ34">
            <v>8250060.0000000009</v>
          </cell>
          <cell r="AK34">
            <v>0</v>
          </cell>
          <cell r="AL34">
            <v>8250060.0000000009</v>
          </cell>
        </row>
        <row r="35">
          <cell r="B35" t="str">
            <v>3F</v>
          </cell>
          <cell r="C35" t="str">
            <v>1BR</v>
          </cell>
          <cell r="D35">
            <v>41.529999999999994</v>
          </cell>
          <cell r="E35">
            <v>0</v>
          </cell>
          <cell r="F35">
            <v>0</v>
          </cell>
          <cell r="G35">
            <v>4.38</v>
          </cell>
          <cell r="H35">
            <v>0</v>
          </cell>
          <cell r="I35">
            <v>45.91</v>
          </cell>
          <cell r="J35" t="str">
            <v>F</v>
          </cell>
          <cell r="K35" t="str">
            <v>T</v>
          </cell>
          <cell r="L35" t="b">
            <v>0</v>
          </cell>
          <cell r="M35">
            <v>1</v>
          </cell>
          <cell r="N35" t="str">
            <v>C. Garden</v>
          </cell>
          <cell r="O35" t="str">
            <v>Pebble Beach</v>
          </cell>
          <cell r="Q35">
            <v>1</v>
          </cell>
          <cell r="R35">
            <v>0</v>
          </cell>
          <cell r="S35">
            <v>0</v>
          </cell>
          <cell r="T35">
            <v>1</v>
          </cell>
          <cell r="U35">
            <v>1</v>
          </cell>
          <cell r="V35">
            <v>0</v>
          </cell>
          <cell r="W35">
            <v>17000</v>
          </cell>
          <cell r="Y35">
            <v>0</v>
          </cell>
          <cell r="Z35">
            <v>0</v>
          </cell>
          <cell r="AA35">
            <v>0</v>
          </cell>
          <cell r="AD35">
            <v>4000</v>
          </cell>
          <cell r="AE35">
            <v>0</v>
          </cell>
          <cell r="AF35">
            <v>21000</v>
          </cell>
          <cell r="AG35">
            <v>15000</v>
          </cell>
          <cell r="AH35">
            <v>150000</v>
          </cell>
          <cell r="AI35">
            <v>186000</v>
          </cell>
          <cell r="AJ35">
            <v>8539260</v>
          </cell>
          <cell r="AK35">
            <v>0</v>
          </cell>
          <cell r="AL35">
            <v>8539260</v>
          </cell>
        </row>
        <row r="36">
          <cell r="B36" t="str">
            <v>3G</v>
          </cell>
          <cell r="C36" t="str">
            <v>1BR</v>
          </cell>
          <cell r="D36">
            <v>35.5</v>
          </cell>
          <cell r="E36">
            <v>0</v>
          </cell>
          <cell r="F36">
            <v>0</v>
          </cell>
          <cell r="G36">
            <v>0</v>
          </cell>
          <cell r="H36">
            <v>0</v>
          </cell>
          <cell r="I36">
            <v>35.5</v>
          </cell>
          <cell r="J36" t="str">
            <v>G</v>
          </cell>
          <cell r="K36" t="str">
            <v>T</v>
          </cell>
          <cell r="L36" t="b">
            <v>0</v>
          </cell>
          <cell r="M36">
            <v>1</v>
          </cell>
          <cell r="N36" t="str">
            <v>Makiling</v>
          </cell>
          <cell r="O36" t="str">
            <v>Pebble Beach</v>
          </cell>
          <cell r="Q36">
            <v>0</v>
          </cell>
          <cell r="R36">
            <v>1</v>
          </cell>
          <cell r="S36">
            <v>0</v>
          </cell>
          <cell r="T36">
            <v>1</v>
          </cell>
          <cell r="U36">
            <v>1</v>
          </cell>
          <cell r="V36">
            <v>0</v>
          </cell>
          <cell r="X36">
            <v>22000</v>
          </cell>
          <cell r="Y36">
            <v>0</v>
          </cell>
          <cell r="Z36">
            <v>0</v>
          </cell>
          <cell r="AA36">
            <v>1000</v>
          </cell>
          <cell r="AD36">
            <v>3000</v>
          </cell>
          <cell r="AE36">
            <v>0</v>
          </cell>
          <cell r="AF36">
            <v>26000</v>
          </cell>
          <cell r="AG36">
            <v>8000</v>
          </cell>
          <cell r="AH36">
            <v>150000</v>
          </cell>
          <cell r="AI36">
            <v>184000</v>
          </cell>
          <cell r="AJ36">
            <v>6532000</v>
          </cell>
          <cell r="AK36">
            <v>0</v>
          </cell>
          <cell r="AL36">
            <v>6532000</v>
          </cell>
        </row>
        <row r="37">
          <cell r="B37" t="str">
            <v>3H</v>
          </cell>
          <cell r="C37" t="str">
            <v>1BR</v>
          </cell>
          <cell r="D37">
            <v>35</v>
          </cell>
          <cell r="E37">
            <v>0</v>
          </cell>
          <cell r="F37">
            <v>0</v>
          </cell>
          <cell r="G37">
            <v>0</v>
          </cell>
          <cell r="H37">
            <v>0</v>
          </cell>
          <cell r="I37">
            <v>35</v>
          </cell>
          <cell r="J37" t="str">
            <v>H</v>
          </cell>
          <cell r="K37" t="str">
            <v>T</v>
          </cell>
          <cell r="L37" t="b">
            <v>0</v>
          </cell>
          <cell r="M37">
            <v>1</v>
          </cell>
          <cell r="N37" t="str">
            <v>Makiling</v>
          </cell>
          <cell r="O37">
            <v>0</v>
          </cell>
          <cell r="Q37">
            <v>0</v>
          </cell>
          <cell r="R37">
            <v>1</v>
          </cell>
          <cell r="S37">
            <v>0</v>
          </cell>
          <cell r="T37">
            <v>1</v>
          </cell>
          <cell r="U37">
            <v>0</v>
          </cell>
          <cell r="V37">
            <v>0</v>
          </cell>
          <cell r="X37">
            <v>22000</v>
          </cell>
          <cell r="Y37">
            <v>0</v>
          </cell>
          <cell r="Z37">
            <v>0</v>
          </cell>
          <cell r="AA37">
            <v>1000</v>
          </cell>
          <cell r="AD37">
            <v>0</v>
          </cell>
          <cell r="AE37">
            <v>0</v>
          </cell>
          <cell r="AF37">
            <v>23000</v>
          </cell>
          <cell r="AG37">
            <v>8000</v>
          </cell>
          <cell r="AH37">
            <v>150000</v>
          </cell>
          <cell r="AI37">
            <v>181000</v>
          </cell>
          <cell r="AJ37">
            <v>6335000</v>
          </cell>
          <cell r="AK37">
            <v>0</v>
          </cell>
          <cell r="AL37">
            <v>6335000</v>
          </cell>
        </row>
        <row r="38">
          <cell r="B38" t="str">
            <v>3J</v>
          </cell>
          <cell r="C38" t="str">
            <v>1BR</v>
          </cell>
          <cell r="D38">
            <v>35</v>
          </cell>
          <cell r="E38">
            <v>0</v>
          </cell>
          <cell r="F38">
            <v>0</v>
          </cell>
          <cell r="G38">
            <v>0</v>
          </cell>
          <cell r="H38">
            <v>0</v>
          </cell>
          <cell r="I38">
            <v>35</v>
          </cell>
          <cell r="J38" t="str">
            <v>J</v>
          </cell>
          <cell r="K38" t="str">
            <v>T</v>
          </cell>
          <cell r="L38" t="b">
            <v>0</v>
          </cell>
          <cell r="M38">
            <v>1</v>
          </cell>
          <cell r="N38" t="str">
            <v>Makiling</v>
          </cell>
          <cell r="O38">
            <v>0</v>
          </cell>
          <cell r="Q38">
            <v>0</v>
          </cell>
          <cell r="R38">
            <v>1</v>
          </cell>
          <cell r="S38">
            <v>0</v>
          </cell>
          <cell r="T38">
            <v>1</v>
          </cell>
          <cell r="U38">
            <v>0</v>
          </cell>
          <cell r="V38">
            <v>0</v>
          </cell>
          <cell r="X38">
            <v>22000</v>
          </cell>
          <cell r="Y38">
            <v>0</v>
          </cell>
          <cell r="Z38">
            <v>0</v>
          </cell>
          <cell r="AA38">
            <v>1000</v>
          </cell>
          <cell r="AD38">
            <v>0</v>
          </cell>
          <cell r="AE38">
            <v>0</v>
          </cell>
          <cell r="AF38">
            <v>23000</v>
          </cell>
          <cell r="AG38">
            <v>8000</v>
          </cell>
          <cell r="AH38">
            <v>150000</v>
          </cell>
          <cell r="AI38">
            <v>181000</v>
          </cell>
          <cell r="AJ38">
            <v>6335000</v>
          </cell>
          <cell r="AK38">
            <v>0</v>
          </cell>
          <cell r="AL38">
            <v>6335000</v>
          </cell>
        </row>
        <row r="39">
          <cell r="B39" t="str">
            <v>3K</v>
          </cell>
          <cell r="C39" t="str">
            <v>1BR</v>
          </cell>
          <cell r="D39">
            <v>35</v>
          </cell>
          <cell r="E39">
            <v>0</v>
          </cell>
          <cell r="F39">
            <v>0</v>
          </cell>
          <cell r="G39">
            <v>0</v>
          </cell>
          <cell r="H39">
            <v>0</v>
          </cell>
          <cell r="I39">
            <v>35</v>
          </cell>
          <cell r="J39" t="str">
            <v>K</v>
          </cell>
          <cell r="K39" t="str">
            <v>T</v>
          </cell>
          <cell r="L39" t="b">
            <v>0</v>
          </cell>
          <cell r="M39">
            <v>1</v>
          </cell>
          <cell r="N39" t="str">
            <v>Makiling</v>
          </cell>
          <cell r="O39">
            <v>0</v>
          </cell>
          <cell r="Q39">
            <v>0</v>
          </cell>
          <cell r="R39">
            <v>1</v>
          </cell>
          <cell r="S39">
            <v>0</v>
          </cell>
          <cell r="T39">
            <v>1</v>
          </cell>
          <cell r="U39">
            <v>0</v>
          </cell>
          <cell r="V39">
            <v>0</v>
          </cell>
          <cell r="X39">
            <v>22000</v>
          </cell>
          <cell r="Y39">
            <v>0</v>
          </cell>
          <cell r="Z39">
            <v>0</v>
          </cell>
          <cell r="AA39">
            <v>1000</v>
          </cell>
          <cell r="AD39">
            <v>0</v>
          </cell>
          <cell r="AE39">
            <v>0</v>
          </cell>
          <cell r="AF39">
            <v>23000</v>
          </cell>
          <cell r="AG39">
            <v>8000</v>
          </cell>
          <cell r="AH39">
            <v>150000</v>
          </cell>
          <cell r="AI39">
            <v>181000</v>
          </cell>
          <cell r="AJ39">
            <v>6335000</v>
          </cell>
          <cell r="AK39">
            <v>0</v>
          </cell>
          <cell r="AL39">
            <v>6335000</v>
          </cell>
        </row>
        <row r="40">
          <cell r="B40" t="str">
            <v>3L</v>
          </cell>
          <cell r="C40" t="str">
            <v>1BR</v>
          </cell>
          <cell r="D40">
            <v>35</v>
          </cell>
          <cell r="E40">
            <v>0</v>
          </cell>
          <cell r="F40">
            <v>0</v>
          </cell>
          <cell r="G40">
            <v>0</v>
          </cell>
          <cell r="H40">
            <v>0</v>
          </cell>
          <cell r="I40">
            <v>35</v>
          </cell>
          <cell r="J40" t="str">
            <v>L</v>
          </cell>
          <cell r="K40" t="str">
            <v>T</v>
          </cell>
          <cell r="L40" t="b">
            <v>0</v>
          </cell>
          <cell r="M40">
            <v>1</v>
          </cell>
          <cell r="N40" t="str">
            <v>Makiling</v>
          </cell>
          <cell r="O40">
            <v>0</v>
          </cell>
          <cell r="Q40">
            <v>0</v>
          </cell>
          <cell r="R40">
            <v>1</v>
          </cell>
          <cell r="S40">
            <v>0</v>
          </cell>
          <cell r="T40">
            <v>1</v>
          </cell>
          <cell r="U40">
            <v>0</v>
          </cell>
          <cell r="V40">
            <v>0</v>
          </cell>
          <cell r="X40">
            <v>22000</v>
          </cell>
          <cell r="Y40">
            <v>0</v>
          </cell>
          <cell r="Z40">
            <v>0</v>
          </cell>
          <cell r="AA40">
            <v>1000</v>
          </cell>
          <cell r="AD40">
            <v>0</v>
          </cell>
          <cell r="AE40">
            <v>0</v>
          </cell>
          <cell r="AF40">
            <v>23000</v>
          </cell>
          <cell r="AG40">
            <v>8000</v>
          </cell>
          <cell r="AH40">
            <v>150000</v>
          </cell>
          <cell r="AI40">
            <v>181000</v>
          </cell>
          <cell r="AJ40">
            <v>6335000</v>
          </cell>
          <cell r="AK40">
            <v>0</v>
          </cell>
          <cell r="AL40">
            <v>6335000</v>
          </cell>
        </row>
        <row r="41">
          <cell r="B41" t="str">
            <v>3M</v>
          </cell>
          <cell r="C41" t="str">
            <v>1BR</v>
          </cell>
          <cell r="D41">
            <v>35.5</v>
          </cell>
          <cell r="E41">
            <v>0</v>
          </cell>
          <cell r="F41">
            <v>0</v>
          </cell>
          <cell r="G41">
            <v>0</v>
          </cell>
          <cell r="H41">
            <v>0</v>
          </cell>
          <cell r="I41">
            <v>35.5</v>
          </cell>
          <cell r="J41" t="str">
            <v>M</v>
          </cell>
          <cell r="K41" t="str">
            <v>T</v>
          </cell>
          <cell r="L41" t="b">
            <v>0</v>
          </cell>
          <cell r="M41">
            <v>1</v>
          </cell>
          <cell r="N41" t="str">
            <v>Makiling</v>
          </cell>
          <cell r="O41" t="str">
            <v>Condo 3</v>
          </cell>
          <cell r="Q41">
            <v>0</v>
          </cell>
          <cell r="R41">
            <v>1</v>
          </cell>
          <cell r="S41">
            <v>1</v>
          </cell>
          <cell r="T41">
            <v>1</v>
          </cell>
          <cell r="U41">
            <v>1</v>
          </cell>
          <cell r="V41">
            <v>0</v>
          </cell>
          <cell r="X41">
            <v>22000</v>
          </cell>
          <cell r="Y41">
            <v>0</v>
          </cell>
          <cell r="Z41">
            <v>0</v>
          </cell>
          <cell r="AA41">
            <v>1000</v>
          </cell>
          <cell r="AD41">
            <v>2000</v>
          </cell>
          <cell r="AE41">
            <v>0</v>
          </cell>
          <cell r="AF41">
            <v>25000</v>
          </cell>
          <cell r="AG41">
            <v>8000</v>
          </cell>
          <cell r="AH41">
            <v>150000</v>
          </cell>
          <cell r="AI41">
            <v>183000</v>
          </cell>
          <cell r="AJ41">
            <v>6496500</v>
          </cell>
          <cell r="AK41">
            <v>0</v>
          </cell>
          <cell r="AL41">
            <v>6496500</v>
          </cell>
        </row>
        <row r="42">
          <cell r="B42" t="str">
            <v>5A</v>
          </cell>
          <cell r="C42" t="str">
            <v>1BR</v>
          </cell>
          <cell r="D42">
            <v>41.529999999999994</v>
          </cell>
          <cell r="E42">
            <v>0</v>
          </cell>
          <cell r="F42">
            <v>0</v>
          </cell>
          <cell r="G42">
            <v>4.38</v>
          </cell>
          <cell r="H42">
            <v>0</v>
          </cell>
          <cell r="I42">
            <v>45.91</v>
          </cell>
          <cell r="J42" t="str">
            <v>A</v>
          </cell>
          <cell r="K42" t="str">
            <v>T</v>
          </cell>
          <cell r="L42" t="b">
            <v>0</v>
          </cell>
          <cell r="M42">
            <v>1</v>
          </cell>
          <cell r="N42" t="str">
            <v>C. Garden</v>
          </cell>
          <cell r="O42" t="str">
            <v>Condo 3</v>
          </cell>
          <cell r="Q42">
            <v>1</v>
          </cell>
          <cell r="R42">
            <v>0</v>
          </cell>
          <cell r="S42">
            <v>1</v>
          </cell>
          <cell r="T42">
            <v>1</v>
          </cell>
          <cell r="U42">
            <v>1</v>
          </cell>
          <cell r="V42">
            <v>0</v>
          </cell>
          <cell r="W42">
            <v>17000</v>
          </cell>
          <cell r="Y42">
            <v>0</v>
          </cell>
          <cell r="Z42">
            <v>0</v>
          </cell>
          <cell r="AA42">
            <v>0</v>
          </cell>
          <cell r="AD42">
            <v>2000</v>
          </cell>
          <cell r="AE42">
            <v>0</v>
          </cell>
          <cell r="AF42">
            <v>19000</v>
          </cell>
          <cell r="AG42">
            <v>31000</v>
          </cell>
          <cell r="AH42">
            <v>150000</v>
          </cell>
          <cell r="AI42">
            <v>200000</v>
          </cell>
          <cell r="AJ42">
            <v>9182000</v>
          </cell>
          <cell r="AK42">
            <v>0</v>
          </cell>
          <cell r="AL42">
            <v>9182000</v>
          </cell>
        </row>
        <row r="43">
          <cell r="B43" t="str">
            <v>5B</v>
          </cell>
          <cell r="C43" t="str">
            <v>1BR</v>
          </cell>
          <cell r="D43">
            <v>40.950000000000003</v>
          </cell>
          <cell r="E43">
            <v>0</v>
          </cell>
          <cell r="F43">
            <v>0</v>
          </cell>
          <cell r="G43">
            <v>4.38</v>
          </cell>
          <cell r="H43">
            <v>0</v>
          </cell>
          <cell r="I43">
            <v>45.330000000000005</v>
          </cell>
          <cell r="J43" t="str">
            <v>B</v>
          </cell>
          <cell r="K43" t="str">
            <v>T</v>
          </cell>
          <cell r="L43" t="b">
            <v>0</v>
          </cell>
          <cell r="M43">
            <v>1</v>
          </cell>
          <cell r="N43" t="str">
            <v>C. Garden</v>
          </cell>
          <cell r="O43">
            <v>0</v>
          </cell>
          <cell r="Q43">
            <v>1</v>
          </cell>
          <cell r="R43">
            <v>0</v>
          </cell>
          <cell r="S43">
            <v>0</v>
          </cell>
          <cell r="T43">
            <v>1</v>
          </cell>
          <cell r="U43">
            <v>0</v>
          </cell>
          <cell r="V43">
            <v>0</v>
          </cell>
          <cell r="W43">
            <v>17000</v>
          </cell>
          <cell r="Y43">
            <v>0</v>
          </cell>
          <cell r="Z43">
            <v>0</v>
          </cell>
          <cell r="AA43">
            <v>0</v>
          </cell>
          <cell r="AD43">
            <v>0</v>
          </cell>
          <cell r="AE43">
            <v>0</v>
          </cell>
          <cell r="AF43">
            <v>17000</v>
          </cell>
          <cell r="AG43">
            <v>31000</v>
          </cell>
          <cell r="AH43">
            <v>150000</v>
          </cell>
          <cell r="AI43">
            <v>198000</v>
          </cell>
          <cell r="AJ43">
            <v>8975340.0000000019</v>
          </cell>
          <cell r="AK43">
            <v>0</v>
          </cell>
          <cell r="AL43">
            <v>8975340.0000000019</v>
          </cell>
        </row>
        <row r="44">
          <cell r="B44" t="str">
            <v>5C</v>
          </cell>
          <cell r="C44" t="str">
            <v>2BR</v>
          </cell>
          <cell r="D44">
            <v>65.72</v>
          </cell>
          <cell r="E44">
            <v>0</v>
          </cell>
          <cell r="F44">
            <v>0</v>
          </cell>
          <cell r="G44">
            <v>4.26</v>
          </cell>
          <cell r="H44">
            <v>0</v>
          </cell>
          <cell r="I44">
            <v>69.98</v>
          </cell>
          <cell r="J44" t="str">
            <v>C</v>
          </cell>
          <cell r="K44" t="str">
            <v>T</v>
          </cell>
          <cell r="L44" t="b">
            <v>0</v>
          </cell>
          <cell r="M44">
            <v>2</v>
          </cell>
          <cell r="N44" t="str">
            <v>C. Garden</v>
          </cell>
          <cell r="O44">
            <v>0</v>
          </cell>
          <cell r="Q44">
            <v>1</v>
          </cell>
          <cell r="R44">
            <v>0</v>
          </cell>
          <cell r="S44">
            <v>0</v>
          </cell>
          <cell r="T44">
            <v>0</v>
          </cell>
          <cell r="U44">
            <v>0</v>
          </cell>
          <cell r="V44">
            <v>1</v>
          </cell>
          <cell r="W44">
            <v>17000</v>
          </cell>
          <cell r="Y44">
            <v>0</v>
          </cell>
          <cell r="Z44">
            <v>0</v>
          </cell>
          <cell r="AA44">
            <v>0</v>
          </cell>
          <cell r="AD44">
            <v>0</v>
          </cell>
          <cell r="AE44">
            <v>500</v>
          </cell>
          <cell r="AF44">
            <v>17500</v>
          </cell>
          <cell r="AG44">
            <v>31000</v>
          </cell>
          <cell r="AH44">
            <v>150000</v>
          </cell>
          <cell r="AI44">
            <v>198500</v>
          </cell>
          <cell r="AJ44">
            <v>13891030</v>
          </cell>
          <cell r="AK44">
            <v>0</v>
          </cell>
          <cell r="AL44">
            <v>13891030</v>
          </cell>
        </row>
        <row r="45">
          <cell r="B45" t="str">
            <v>5D</v>
          </cell>
          <cell r="C45" t="str">
            <v>2BR</v>
          </cell>
          <cell r="D45">
            <v>65.72</v>
          </cell>
          <cell r="E45">
            <v>0</v>
          </cell>
          <cell r="F45">
            <v>0</v>
          </cell>
          <cell r="G45">
            <v>4.26</v>
          </cell>
          <cell r="H45">
            <v>0</v>
          </cell>
          <cell r="I45">
            <v>69.98</v>
          </cell>
          <cell r="J45" t="str">
            <v>D</v>
          </cell>
          <cell r="K45" t="str">
            <v>T</v>
          </cell>
          <cell r="L45" t="b">
            <v>0</v>
          </cell>
          <cell r="M45">
            <v>2</v>
          </cell>
          <cell r="N45" t="str">
            <v>C. Garden</v>
          </cell>
          <cell r="O45">
            <v>0</v>
          </cell>
          <cell r="Q45">
            <v>1</v>
          </cell>
          <cell r="R45">
            <v>0</v>
          </cell>
          <cell r="S45">
            <v>0</v>
          </cell>
          <cell r="T45">
            <v>0</v>
          </cell>
          <cell r="U45">
            <v>0</v>
          </cell>
          <cell r="V45">
            <v>1</v>
          </cell>
          <cell r="W45">
            <v>17000</v>
          </cell>
          <cell r="Y45">
            <v>0</v>
          </cell>
          <cell r="Z45">
            <v>0</v>
          </cell>
          <cell r="AA45">
            <v>0</v>
          </cell>
          <cell r="AD45">
            <v>0</v>
          </cell>
          <cell r="AE45">
            <v>500</v>
          </cell>
          <cell r="AF45">
            <v>17500</v>
          </cell>
          <cell r="AG45">
            <v>31000</v>
          </cell>
          <cell r="AH45">
            <v>150000</v>
          </cell>
          <cell r="AI45">
            <v>198500</v>
          </cell>
          <cell r="AJ45">
            <v>13891030</v>
          </cell>
          <cell r="AK45">
            <v>0</v>
          </cell>
          <cell r="AL45">
            <v>13891030</v>
          </cell>
        </row>
        <row r="46">
          <cell r="B46" t="str">
            <v>5E</v>
          </cell>
          <cell r="C46" t="str">
            <v>1BR</v>
          </cell>
          <cell r="D46">
            <v>40.950000000000003</v>
          </cell>
          <cell r="E46">
            <v>0</v>
          </cell>
          <cell r="F46">
            <v>0</v>
          </cell>
          <cell r="G46">
            <v>4.38</v>
          </cell>
          <cell r="H46">
            <v>0</v>
          </cell>
          <cell r="I46">
            <v>45.330000000000005</v>
          </cell>
          <cell r="J46" t="str">
            <v>E</v>
          </cell>
          <cell r="K46" t="str">
            <v>T</v>
          </cell>
          <cell r="L46" t="b">
            <v>0</v>
          </cell>
          <cell r="M46">
            <v>1</v>
          </cell>
          <cell r="N46" t="str">
            <v>C. Garden</v>
          </cell>
          <cell r="O46">
            <v>0</v>
          </cell>
          <cell r="Q46">
            <v>1</v>
          </cell>
          <cell r="R46">
            <v>0</v>
          </cell>
          <cell r="S46">
            <v>0</v>
          </cell>
          <cell r="T46">
            <v>1</v>
          </cell>
          <cell r="U46">
            <v>0</v>
          </cell>
          <cell r="V46">
            <v>0</v>
          </cell>
          <cell r="W46">
            <v>17000</v>
          </cell>
          <cell r="Y46">
            <v>0</v>
          </cell>
          <cell r="Z46">
            <v>0</v>
          </cell>
          <cell r="AA46">
            <v>0</v>
          </cell>
          <cell r="AD46">
            <v>0</v>
          </cell>
          <cell r="AE46">
            <v>0</v>
          </cell>
          <cell r="AF46">
            <v>17000</v>
          </cell>
          <cell r="AG46">
            <v>31000</v>
          </cell>
          <cell r="AH46">
            <v>150000</v>
          </cell>
          <cell r="AI46">
            <v>198000</v>
          </cell>
          <cell r="AJ46">
            <v>8975340.0000000019</v>
          </cell>
          <cell r="AK46">
            <v>0</v>
          </cell>
          <cell r="AL46">
            <v>8975340.0000000019</v>
          </cell>
        </row>
        <row r="47">
          <cell r="B47" t="str">
            <v>5F</v>
          </cell>
          <cell r="C47" t="str">
            <v>1BR</v>
          </cell>
          <cell r="D47">
            <v>41.529999999999994</v>
          </cell>
          <cell r="E47">
            <v>0</v>
          </cell>
          <cell r="F47">
            <v>0</v>
          </cell>
          <cell r="G47">
            <v>4.38</v>
          </cell>
          <cell r="H47">
            <v>0</v>
          </cell>
          <cell r="I47">
            <v>45.91</v>
          </cell>
          <cell r="J47" t="str">
            <v>F</v>
          </cell>
          <cell r="K47" t="str">
            <v>T</v>
          </cell>
          <cell r="L47" t="b">
            <v>0</v>
          </cell>
          <cell r="M47">
            <v>1</v>
          </cell>
          <cell r="N47" t="str">
            <v>C. Garden</v>
          </cell>
          <cell r="O47" t="str">
            <v>Pebble Beach</v>
          </cell>
          <cell r="Q47">
            <v>1</v>
          </cell>
          <cell r="R47">
            <v>0</v>
          </cell>
          <cell r="S47">
            <v>0</v>
          </cell>
          <cell r="T47">
            <v>1</v>
          </cell>
          <cell r="U47">
            <v>1</v>
          </cell>
          <cell r="V47">
            <v>0</v>
          </cell>
          <cell r="W47">
            <v>17000</v>
          </cell>
          <cell r="Y47">
            <v>0</v>
          </cell>
          <cell r="Z47">
            <v>0</v>
          </cell>
          <cell r="AA47">
            <v>0</v>
          </cell>
          <cell r="AD47">
            <v>4000</v>
          </cell>
          <cell r="AE47">
            <v>0</v>
          </cell>
          <cell r="AF47">
            <v>21000</v>
          </cell>
          <cell r="AG47">
            <v>31000</v>
          </cell>
          <cell r="AH47">
            <v>150000</v>
          </cell>
          <cell r="AI47">
            <v>202000</v>
          </cell>
          <cell r="AJ47">
            <v>9273820</v>
          </cell>
          <cell r="AK47">
            <v>0</v>
          </cell>
          <cell r="AL47">
            <v>9273820</v>
          </cell>
        </row>
        <row r="48">
          <cell r="B48" t="str">
            <v>5G</v>
          </cell>
          <cell r="C48" t="str">
            <v>1BR</v>
          </cell>
          <cell r="D48">
            <v>35.5</v>
          </cell>
          <cell r="E48">
            <v>0</v>
          </cell>
          <cell r="F48">
            <v>0</v>
          </cell>
          <cell r="G48">
            <v>0</v>
          </cell>
          <cell r="H48">
            <v>0</v>
          </cell>
          <cell r="I48">
            <v>35.5</v>
          </cell>
          <cell r="J48" t="str">
            <v>G</v>
          </cell>
          <cell r="K48" t="str">
            <v>T</v>
          </cell>
          <cell r="L48" t="b">
            <v>0</v>
          </cell>
          <cell r="M48">
            <v>1</v>
          </cell>
          <cell r="N48" t="str">
            <v>Makiling</v>
          </cell>
          <cell r="O48" t="str">
            <v>Pebble Beach</v>
          </cell>
          <cell r="Q48">
            <v>0</v>
          </cell>
          <cell r="R48">
            <v>1</v>
          </cell>
          <cell r="S48">
            <v>0</v>
          </cell>
          <cell r="T48">
            <v>1</v>
          </cell>
          <cell r="U48">
            <v>1</v>
          </cell>
          <cell r="V48">
            <v>0</v>
          </cell>
          <cell r="X48">
            <v>22000</v>
          </cell>
          <cell r="Y48">
            <v>0</v>
          </cell>
          <cell r="Z48">
            <v>0</v>
          </cell>
          <cell r="AA48">
            <v>1000</v>
          </cell>
          <cell r="AD48">
            <v>3000</v>
          </cell>
          <cell r="AE48">
            <v>0</v>
          </cell>
          <cell r="AF48">
            <v>26000</v>
          </cell>
          <cell r="AG48">
            <v>27000</v>
          </cell>
          <cell r="AH48">
            <v>150000</v>
          </cell>
          <cell r="AI48">
            <v>203000</v>
          </cell>
          <cell r="AJ48">
            <v>7206500</v>
          </cell>
          <cell r="AK48">
            <v>0</v>
          </cell>
          <cell r="AL48">
            <v>7206500</v>
          </cell>
        </row>
        <row r="49">
          <cell r="B49" t="str">
            <v>5H</v>
          </cell>
          <cell r="C49" t="str">
            <v>1BR</v>
          </cell>
          <cell r="D49">
            <v>35</v>
          </cell>
          <cell r="E49">
            <v>0</v>
          </cell>
          <cell r="F49">
            <v>0</v>
          </cell>
          <cell r="G49">
            <v>0</v>
          </cell>
          <cell r="H49">
            <v>0</v>
          </cell>
          <cell r="I49">
            <v>35</v>
          </cell>
          <cell r="J49" t="str">
            <v>H</v>
          </cell>
          <cell r="K49" t="str">
            <v>T</v>
          </cell>
          <cell r="L49" t="b">
            <v>0</v>
          </cell>
          <cell r="M49">
            <v>1</v>
          </cell>
          <cell r="N49" t="str">
            <v>Makiling</v>
          </cell>
          <cell r="O49">
            <v>0</v>
          </cell>
          <cell r="Q49">
            <v>0</v>
          </cell>
          <cell r="R49">
            <v>1</v>
          </cell>
          <cell r="S49">
            <v>0</v>
          </cell>
          <cell r="T49">
            <v>1</v>
          </cell>
          <cell r="U49">
            <v>0</v>
          </cell>
          <cell r="V49">
            <v>0</v>
          </cell>
          <cell r="X49">
            <v>22000</v>
          </cell>
          <cell r="Y49">
            <v>0</v>
          </cell>
          <cell r="Z49">
            <v>0</v>
          </cell>
          <cell r="AA49">
            <v>1000</v>
          </cell>
          <cell r="AD49">
            <v>0</v>
          </cell>
          <cell r="AE49">
            <v>0</v>
          </cell>
          <cell r="AF49">
            <v>23000</v>
          </cell>
          <cell r="AG49">
            <v>27000</v>
          </cell>
          <cell r="AH49">
            <v>150000</v>
          </cell>
          <cell r="AI49">
            <v>200000</v>
          </cell>
          <cell r="AJ49">
            <v>7000000</v>
          </cell>
          <cell r="AK49">
            <v>0</v>
          </cell>
          <cell r="AL49">
            <v>7000000</v>
          </cell>
        </row>
        <row r="50">
          <cell r="B50" t="str">
            <v>5J</v>
          </cell>
          <cell r="C50" t="str">
            <v>1BR</v>
          </cell>
          <cell r="D50">
            <v>35</v>
          </cell>
          <cell r="E50">
            <v>0</v>
          </cell>
          <cell r="F50">
            <v>0</v>
          </cell>
          <cell r="G50">
            <v>0</v>
          </cell>
          <cell r="H50">
            <v>0</v>
          </cell>
          <cell r="I50">
            <v>35</v>
          </cell>
          <cell r="J50" t="str">
            <v>J</v>
          </cell>
          <cell r="K50" t="str">
            <v>T</v>
          </cell>
          <cell r="L50" t="b">
            <v>0</v>
          </cell>
          <cell r="M50">
            <v>1</v>
          </cell>
          <cell r="N50" t="str">
            <v>Makiling</v>
          </cell>
          <cell r="O50">
            <v>0</v>
          </cell>
          <cell r="Q50">
            <v>0</v>
          </cell>
          <cell r="R50">
            <v>1</v>
          </cell>
          <cell r="S50">
            <v>0</v>
          </cell>
          <cell r="T50">
            <v>1</v>
          </cell>
          <cell r="U50">
            <v>0</v>
          </cell>
          <cell r="V50">
            <v>0</v>
          </cell>
          <cell r="X50">
            <v>22000</v>
          </cell>
          <cell r="Y50">
            <v>0</v>
          </cell>
          <cell r="Z50">
            <v>0</v>
          </cell>
          <cell r="AA50">
            <v>1000</v>
          </cell>
          <cell r="AD50">
            <v>0</v>
          </cell>
          <cell r="AE50">
            <v>0</v>
          </cell>
          <cell r="AF50">
            <v>23000</v>
          </cell>
          <cell r="AG50">
            <v>27000</v>
          </cell>
          <cell r="AH50">
            <v>150000</v>
          </cell>
          <cell r="AI50">
            <v>200000</v>
          </cell>
          <cell r="AJ50">
            <v>7000000</v>
          </cell>
          <cell r="AK50">
            <v>0</v>
          </cell>
          <cell r="AL50">
            <v>7000000</v>
          </cell>
        </row>
        <row r="51">
          <cell r="B51" t="str">
            <v>5K</v>
          </cell>
          <cell r="C51" t="str">
            <v>1BR</v>
          </cell>
          <cell r="D51">
            <v>35</v>
          </cell>
          <cell r="E51">
            <v>0</v>
          </cell>
          <cell r="F51">
            <v>0</v>
          </cell>
          <cell r="G51">
            <v>0</v>
          </cell>
          <cell r="H51">
            <v>0</v>
          </cell>
          <cell r="I51">
            <v>35</v>
          </cell>
          <cell r="J51" t="str">
            <v>K</v>
          </cell>
          <cell r="K51" t="str">
            <v>T</v>
          </cell>
          <cell r="L51" t="b">
            <v>0</v>
          </cell>
          <cell r="M51">
            <v>1</v>
          </cell>
          <cell r="N51" t="str">
            <v>Makiling</v>
          </cell>
          <cell r="O51">
            <v>0</v>
          </cell>
          <cell r="Q51">
            <v>0</v>
          </cell>
          <cell r="R51">
            <v>1</v>
          </cell>
          <cell r="S51">
            <v>0</v>
          </cell>
          <cell r="T51">
            <v>1</v>
          </cell>
          <cell r="U51">
            <v>0</v>
          </cell>
          <cell r="V51">
            <v>0</v>
          </cell>
          <cell r="X51">
            <v>22000</v>
          </cell>
          <cell r="Y51">
            <v>0</v>
          </cell>
          <cell r="Z51">
            <v>0</v>
          </cell>
          <cell r="AA51">
            <v>1000</v>
          </cell>
          <cell r="AD51">
            <v>0</v>
          </cell>
          <cell r="AE51">
            <v>0</v>
          </cell>
          <cell r="AF51">
            <v>23000</v>
          </cell>
          <cell r="AG51">
            <v>27000</v>
          </cell>
          <cell r="AH51">
            <v>150000</v>
          </cell>
          <cell r="AI51">
            <v>200000</v>
          </cell>
          <cell r="AJ51">
            <v>7000000</v>
          </cell>
          <cell r="AK51">
            <v>0</v>
          </cell>
          <cell r="AL51">
            <v>7000000</v>
          </cell>
        </row>
        <row r="52">
          <cell r="B52" t="str">
            <v>5L</v>
          </cell>
          <cell r="C52" t="str">
            <v>1BR</v>
          </cell>
          <cell r="D52">
            <v>35</v>
          </cell>
          <cell r="E52">
            <v>0</v>
          </cell>
          <cell r="F52">
            <v>0</v>
          </cell>
          <cell r="G52">
            <v>0</v>
          </cell>
          <cell r="H52">
            <v>0</v>
          </cell>
          <cell r="I52">
            <v>35</v>
          </cell>
          <cell r="J52" t="str">
            <v>L</v>
          </cell>
          <cell r="K52" t="str">
            <v>T</v>
          </cell>
          <cell r="L52" t="b">
            <v>0</v>
          </cell>
          <cell r="M52">
            <v>1</v>
          </cell>
          <cell r="N52" t="str">
            <v>Makiling</v>
          </cell>
          <cell r="O52">
            <v>0</v>
          </cell>
          <cell r="Q52">
            <v>0</v>
          </cell>
          <cell r="R52">
            <v>1</v>
          </cell>
          <cell r="S52">
            <v>0</v>
          </cell>
          <cell r="T52">
            <v>1</v>
          </cell>
          <cell r="U52">
            <v>0</v>
          </cell>
          <cell r="V52">
            <v>0</v>
          </cell>
          <cell r="X52">
            <v>22000</v>
          </cell>
          <cell r="Y52">
            <v>0</v>
          </cell>
          <cell r="Z52">
            <v>0</v>
          </cell>
          <cell r="AA52">
            <v>1000</v>
          </cell>
          <cell r="AD52">
            <v>0</v>
          </cell>
          <cell r="AE52">
            <v>0</v>
          </cell>
          <cell r="AF52">
            <v>23000</v>
          </cell>
          <cell r="AG52">
            <v>27000</v>
          </cell>
          <cell r="AH52">
            <v>150000</v>
          </cell>
          <cell r="AI52">
            <v>200000</v>
          </cell>
          <cell r="AJ52">
            <v>7000000</v>
          </cell>
          <cell r="AK52">
            <v>0</v>
          </cell>
          <cell r="AL52">
            <v>7000000</v>
          </cell>
        </row>
        <row r="53">
          <cell r="B53" t="str">
            <v>5M</v>
          </cell>
          <cell r="C53" t="str">
            <v>1BR</v>
          </cell>
          <cell r="D53">
            <v>35.5</v>
          </cell>
          <cell r="E53">
            <v>0</v>
          </cell>
          <cell r="F53">
            <v>0</v>
          </cell>
          <cell r="G53">
            <v>0</v>
          </cell>
          <cell r="H53">
            <v>0</v>
          </cell>
          <cell r="I53">
            <v>35.5</v>
          </cell>
          <cell r="J53" t="str">
            <v>M</v>
          </cell>
          <cell r="K53" t="str">
            <v>T</v>
          </cell>
          <cell r="L53" t="b">
            <v>0</v>
          </cell>
          <cell r="M53">
            <v>1</v>
          </cell>
          <cell r="N53" t="str">
            <v>Makiling</v>
          </cell>
          <cell r="O53" t="str">
            <v>Condo 3</v>
          </cell>
          <cell r="Q53">
            <v>0</v>
          </cell>
          <cell r="R53">
            <v>1</v>
          </cell>
          <cell r="S53">
            <v>1</v>
          </cell>
          <cell r="T53">
            <v>1</v>
          </cell>
          <cell r="U53">
            <v>1</v>
          </cell>
          <cell r="V53">
            <v>0</v>
          </cell>
          <cell r="X53">
            <v>22000</v>
          </cell>
          <cell r="Y53">
            <v>0</v>
          </cell>
          <cell r="Z53">
            <v>0</v>
          </cell>
          <cell r="AA53">
            <v>1000</v>
          </cell>
          <cell r="AD53">
            <v>2000</v>
          </cell>
          <cell r="AE53">
            <v>0</v>
          </cell>
          <cell r="AF53">
            <v>25000</v>
          </cell>
          <cell r="AG53">
            <v>27000</v>
          </cell>
          <cell r="AH53">
            <v>150000</v>
          </cell>
          <cell r="AI53">
            <v>202000</v>
          </cell>
          <cell r="AJ53">
            <v>7171000</v>
          </cell>
          <cell r="AK53">
            <v>0</v>
          </cell>
          <cell r="AL53">
            <v>7171000</v>
          </cell>
        </row>
        <row r="54">
          <cell r="B54" t="str">
            <v>PA</v>
          </cell>
          <cell r="C54" t="str">
            <v>1BR</v>
          </cell>
          <cell r="D54">
            <v>41.529999999999994</v>
          </cell>
          <cell r="E54">
            <v>0</v>
          </cell>
          <cell r="F54">
            <v>0</v>
          </cell>
          <cell r="G54">
            <v>4.38</v>
          </cell>
          <cell r="H54">
            <v>0</v>
          </cell>
          <cell r="I54">
            <v>45.91</v>
          </cell>
          <cell r="J54" t="str">
            <v>A</v>
          </cell>
          <cell r="K54" t="str">
            <v>PH</v>
          </cell>
          <cell r="L54" t="b">
            <v>0</v>
          </cell>
          <cell r="M54">
            <v>1</v>
          </cell>
          <cell r="N54" t="str">
            <v>C. Garden</v>
          </cell>
          <cell r="O54" t="str">
            <v>Condo 3</v>
          </cell>
          <cell r="Q54">
            <v>1</v>
          </cell>
          <cell r="R54">
            <v>0</v>
          </cell>
          <cell r="S54">
            <v>1</v>
          </cell>
          <cell r="T54">
            <v>1</v>
          </cell>
          <cell r="U54">
            <v>1</v>
          </cell>
          <cell r="V54">
            <v>0</v>
          </cell>
          <cell r="W54">
            <v>27000</v>
          </cell>
          <cell r="Y54">
            <v>0</v>
          </cell>
          <cell r="AA54">
            <v>0</v>
          </cell>
          <cell r="AD54">
            <v>2000</v>
          </cell>
          <cell r="AE54">
            <v>0</v>
          </cell>
          <cell r="AF54">
            <v>29000</v>
          </cell>
          <cell r="AG54">
            <v>50000</v>
          </cell>
          <cell r="AH54">
            <v>150000</v>
          </cell>
          <cell r="AI54">
            <v>229000</v>
          </cell>
          <cell r="AJ54">
            <v>10513390</v>
          </cell>
          <cell r="AK54">
            <v>0</v>
          </cell>
          <cell r="AL54">
            <v>10513390</v>
          </cell>
        </row>
        <row r="55">
          <cell r="B55" t="str">
            <v>PB</v>
          </cell>
          <cell r="C55" t="str">
            <v>1BR</v>
          </cell>
          <cell r="D55">
            <v>40.950000000000003</v>
          </cell>
          <cell r="E55">
            <v>0</v>
          </cell>
          <cell r="F55">
            <v>0</v>
          </cell>
          <cell r="G55">
            <v>4.38</v>
          </cell>
          <cell r="H55">
            <v>0</v>
          </cell>
          <cell r="I55">
            <v>45.330000000000005</v>
          </cell>
          <cell r="J55" t="str">
            <v>B</v>
          </cell>
          <cell r="K55" t="str">
            <v>PH</v>
          </cell>
          <cell r="L55" t="b">
            <v>0</v>
          </cell>
          <cell r="M55">
            <v>1</v>
          </cell>
          <cell r="N55" t="str">
            <v>C. Garden</v>
          </cell>
          <cell r="O55">
            <v>0</v>
          </cell>
          <cell r="Q55">
            <v>1</v>
          </cell>
          <cell r="R55">
            <v>0</v>
          </cell>
          <cell r="S55">
            <v>0</v>
          </cell>
          <cell r="T55">
            <v>1</v>
          </cell>
          <cell r="U55">
            <v>0</v>
          </cell>
          <cell r="V55">
            <v>0</v>
          </cell>
          <cell r="W55">
            <v>27000</v>
          </cell>
          <cell r="Y55">
            <v>0</v>
          </cell>
          <cell r="AA55">
            <v>0</v>
          </cell>
          <cell r="AD55">
            <v>0</v>
          </cell>
          <cell r="AE55">
            <v>0</v>
          </cell>
          <cell r="AF55">
            <v>27000</v>
          </cell>
          <cell r="AG55">
            <v>50000</v>
          </cell>
          <cell r="AH55">
            <v>150000</v>
          </cell>
          <cell r="AI55">
            <v>227000</v>
          </cell>
          <cell r="AJ55">
            <v>10289910.000000002</v>
          </cell>
          <cell r="AK55">
            <v>0</v>
          </cell>
          <cell r="AL55">
            <v>10289910.000000002</v>
          </cell>
        </row>
        <row r="56">
          <cell r="B56" t="str">
            <v>PC</v>
          </cell>
          <cell r="C56" t="str">
            <v>2BR</v>
          </cell>
          <cell r="D56">
            <v>65.72</v>
          </cell>
          <cell r="E56">
            <v>0</v>
          </cell>
          <cell r="F56">
            <v>0</v>
          </cell>
          <cell r="G56">
            <v>4.26</v>
          </cell>
          <cell r="H56">
            <v>0</v>
          </cell>
          <cell r="I56">
            <v>69.98</v>
          </cell>
          <cell r="J56" t="str">
            <v>C</v>
          </cell>
          <cell r="K56" t="str">
            <v>PH</v>
          </cell>
          <cell r="L56" t="b">
            <v>0</v>
          </cell>
          <cell r="M56">
            <v>2</v>
          </cell>
          <cell r="N56" t="str">
            <v>C. Garden</v>
          </cell>
          <cell r="O56">
            <v>0</v>
          </cell>
          <cell r="Q56">
            <v>1</v>
          </cell>
          <cell r="R56">
            <v>0</v>
          </cell>
          <cell r="S56">
            <v>0</v>
          </cell>
          <cell r="T56">
            <v>0</v>
          </cell>
          <cell r="U56">
            <v>0</v>
          </cell>
          <cell r="V56">
            <v>1</v>
          </cell>
          <cell r="W56">
            <v>27000</v>
          </cell>
          <cell r="Y56">
            <v>0</v>
          </cell>
          <cell r="AA56">
            <v>0</v>
          </cell>
          <cell r="AD56">
            <v>0</v>
          </cell>
          <cell r="AE56">
            <v>500</v>
          </cell>
          <cell r="AF56">
            <v>27500</v>
          </cell>
          <cell r="AG56">
            <v>50000</v>
          </cell>
          <cell r="AH56">
            <v>150000</v>
          </cell>
          <cell r="AI56">
            <v>227500</v>
          </cell>
          <cell r="AJ56">
            <v>15920450</v>
          </cell>
          <cell r="AK56">
            <v>0</v>
          </cell>
          <cell r="AL56">
            <v>15920450</v>
          </cell>
        </row>
        <row r="57">
          <cell r="B57" t="str">
            <v>PD</v>
          </cell>
          <cell r="C57" t="str">
            <v>2BR</v>
          </cell>
          <cell r="D57">
            <v>65.72</v>
          </cell>
          <cell r="E57">
            <v>0</v>
          </cell>
          <cell r="F57">
            <v>0</v>
          </cell>
          <cell r="G57">
            <v>4.26</v>
          </cell>
          <cell r="H57">
            <v>0</v>
          </cell>
          <cell r="I57">
            <v>69.98</v>
          </cell>
          <cell r="J57" t="str">
            <v>D</v>
          </cell>
          <cell r="K57" t="str">
            <v>PH</v>
          </cell>
          <cell r="L57" t="b">
            <v>0</v>
          </cell>
          <cell r="M57">
            <v>2</v>
          </cell>
          <cell r="N57" t="str">
            <v>C. Garden</v>
          </cell>
          <cell r="O57">
            <v>0</v>
          </cell>
          <cell r="Q57">
            <v>1</v>
          </cell>
          <cell r="R57">
            <v>0</v>
          </cell>
          <cell r="S57">
            <v>0</v>
          </cell>
          <cell r="T57">
            <v>0</v>
          </cell>
          <cell r="U57">
            <v>0</v>
          </cell>
          <cell r="V57">
            <v>1</v>
          </cell>
          <cell r="W57">
            <v>27000</v>
          </cell>
          <cell r="Y57">
            <v>0</v>
          </cell>
          <cell r="AA57">
            <v>0</v>
          </cell>
          <cell r="AD57">
            <v>0</v>
          </cell>
          <cell r="AE57">
            <v>500</v>
          </cell>
          <cell r="AF57">
            <v>27500</v>
          </cell>
          <cell r="AG57">
            <v>50000</v>
          </cell>
          <cell r="AH57">
            <v>150000</v>
          </cell>
          <cell r="AI57">
            <v>227500</v>
          </cell>
          <cell r="AJ57">
            <v>15920450</v>
          </cell>
          <cell r="AK57">
            <v>0</v>
          </cell>
          <cell r="AL57">
            <v>15920450</v>
          </cell>
        </row>
        <row r="58">
          <cell r="B58" t="str">
            <v>PE</v>
          </cell>
          <cell r="C58" t="str">
            <v>1BR</v>
          </cell>
          <cell r="D58">
            <v>40.950000000000003</v>
          </cell>
          <cell r="E58">
            <v>0</v>
          </cell>
          <cell r="F58">
            <v>0</v>
          </cell>
          <cell r="G58">
            <v>4.38</v>
          </cell>
          <cell r="H58">
            <v>0</v>
          </cell>
          <cell r="I58">
            <v>45.330000000000005</v>
          </cell>
          <cell r="J58" t="str">
            <v>E</v>
          </cell>
          <cell r="K58" t="str">
            <v>PH</v>
          </cell>
          <cell r="L58" t="b">
            <v>0</v>
          </cell>
          <cell r="M58">
            <v>1</v>
          </cell>
          <cell r="N58" t="str">
            <v>C. Garden</v>
          </cell>
          <cell r="O58">
            <v>0</v>
          </cell>
          <cell r="Q58">
            <v>1</v>
          </cell>
          <cell r="R58">
            <v>0</v>
          </cell>
          <cell r="S58">
            <v>0</v>
          </cell>
          <cell r="T58">
            <v>1</v>
          </cell>
          <cell r="U58">
            <v>0</v>
          </cell>
          <cell r="V58">
            <v>0</v>
          </cell>
          <cell r="W58">
            <v>27000</v>
          </cell>
          <cell r="Y58">
            <v>0</v>
          </cell>
          <cell r="AA58">
            <v>0</v>
          </cell>
          <cell r="AD58">
            <v>0</v>
          </cell>
          <cell r="AE58">
            <v>0</v>
          </cell>
          <cell r="AF58">
            <v>27000</v>
          </cell>
          <cell r="AG58">
            <v>50000</v>
          </cell>
          <cell r="AH58">
            <v>150000</v>
          </cell>
          <cell r="AI58">
            <v>227000</v>
          </cell>
          <cell r="AJ58">
            <v>10289910.000000002</v>
          </cell>
          <cell r="AK58">
            <v>0</v>
          </cell>
          <cell r="AL58">
            <v>10289910.000000002</v>
          </cell>
        </row>
        <row r="59">
          <cell r="B59" t="str">
            <v>PF</v>
          </cell>
          <cell r="C59" t="str">
            <v>1BR</v>
          </cell>
          <cell r="D59">
            <v>41.529999999999994</v>
          </cell>
          <cell r="E59">
            <v>0</v>
          </cell>
          <cell r="F59">
            <v>0</v>
          </cell>
          <cell r="G59">
            <v>4.38</v>
          </cell>
          <cell r="H59">
            <v>0</v>
          </cell>
          <cell r="I59">
            <v>45.91</v>
          </cell>
          <cell r="J59" t="str">
            <v>F</v>
          </cell>
          <cell r="K59" t="str">
            <v>PH</v>
          </cell>
          <cell r="L59" t="b">
            <v>0</v>
          </cell>
          <cell r="M59">
            <v>1</v>
          </cell>
          <cell r="N59" t="str">
            <v>C. Garden</v>
          </cell>
          <cell r="O59" t="str">
            <v>Pebble Beach</v>
          </cell>
          <cell r="Q59">
            <v>1</v>
          </cell>
          <cell r="R59">
            <v>0</v>
          </cell>
          <cell r="S59">
            <v>0</v>
          </cell>
          <cell r="T59">
            <v>1</v>
          </cell>
          <cell r="U59">
            <v>1</v>
          </cell>
          <cell r="V59">
            <v>0</v>
          </cell>
          <cell r="W59">
            <v>27000</v>
          </cell>
          <cell r="Y59">
            <v>0</v>
          </cell>
          <cell r="AA59">
            <v>0</v>
          </cell>
          <cell r="AD59">
            <v>4000</v>
          </cell>
          <cell r="AE59">
            <v>0</v>
          </cell>
          <cell r="AF59">
            <v>31000</v>
          </cell>
          <cell r="AG59">
            <v>50000</v>
          </cell>
          <cell r="AH59">
            <v>150000</v>
          </cell>
          <cell r="AI59">
            <v>231000</v>
          </cell>
          <cell r="AJ59">
            <v>10605210</v>
          </cell>
          <cell r="AK59">
            <v>0</v>
          </cell>
          <cell r="AL59">
            <v>10605210</v>
          </cell>
        </row>
        <row r="60">
          <cell r="B60" t="str">
            <v>PG</v>
          </cell>
          <cell r="C60" t="str">
            <v>1BR</v>
          </cell>
          <cell r="D60">
            <v>35.5</v>
          </cell>
          <cell r="E60">
            <v>0</v>
          </cell>
          <cell r="F60">
            <v>0</v>
          </cell>
          <cell r="G60">
            <v>0</v>
          </cell>
          <cell r="H60">
            <v>0</v>
          </cell>
          <cell r="I60">
            <v>35.5</v>
          </cell>
          <cell r="J60" t="str">
            <v>G</v>
          </cell>
          <cell r="K60" t="str">
            <v>PH</v>
          </cell>
          <cell r="L60" t="b">
            <v>0</v>
          </cell>
          <cell r="M60">
            <v>1</v>
          </cell>
          <cell r="N60" t="str">
            <v>Makiling</v>
          </cell>
          <cell r="O60" t="str">
            <v>Pebble Beach</v>
          </cell>
          <cell r="Q60">
            <v>0</v>
          </cell>
          <cell r="R60">
            <v>1</v>
          </cell>
          <cell r="S60">
            <v>0</v>
          </cell>
          <cell r="T60">
            <v>1</v>
          </cell>
          <cell r="U60">
            <v>1</v>
          </cell>
          <cell r="V60">
            <v>0</v>
          </cell>
          <cell r="X60">
            <v>22000</v>
          </cell>
          <cell r="Y60">
            <v>0</v>
          </cell>
          <cell r="AA60">
            <v>2000</v>
          </cell>
          <cell r="AD60">
            <v>3000</v>
          </cell>
          <cell r="AE60">
            <v>0</v>
          </cell>
          <cell r="AF60">
            <v>27000</v>
          </cell>
          <cell r="AG60">
            <v>46000</v>
          </cell>
          <cell r="AH60">
            <v>150000</v>
          </cell>
          <cell r="AI60">
            <v>223000</v>
          </cell>
          <cell r="AJ60">
            <v>7916500</v>
          </cell>
          <cell r="AK60">
            <v>0</v>
          </cell>
          <cell r="AL60">
            <v>7916500</v>
          </cell>
        </row>
        <row r="61">
          <cell r="B61" t="str">
            <v>PH</v>
          </cell>
          <cell r="C61" t="str">
            <v>1BR</v>
          </cell>
          <cell r="D61">
            <v>35</v>
          </cell>
          <cell r="E61">
            <v>0</v>
          </cell>
          <cell r="F61">
            <v>0</v>
          </cell>
          <cell r="G61">
            <v>0</v>
          </cell>
          <cell r="H61">
            <v>0</v>
          </cell>
          <cell r="I61">
            <v>35</v>
          </cell>
          <cell r="J61" t="str">
            <v>H</v>
          </cell>
          <cell r="K61" t="str">
            <v>PH</v>
          </cell>
          <cell r="L61" t="b">
            <v>0</v>
          </cell>
          <cell r="M61">
            <v>1</v>
          </cell>
          <cell r="N61" t="str">
            <v>Makiling</v>
          </cell>
          <cell r="O61">
            <v>0</v>
          </cell>
          <cell r="Q61">
            <v>0</v>
          </cell>
          <cell r="R61">
            <v>1</v>
          </cell>
          <cell r="S61">
            <v>0</v>
          </cell>
          <cell r="T61">
            <v>1</v>
          </cell>
          <cell r="U61">
            <v>0</v>
          </cell>
          <cell r="V61">
            <v>0</v>
          </cell>
          <cell r="X61">
            <v>22000</v>
          </cell>
          <cell r="Y61">
            <v>0</v>
          </cell>
          <cell r="AA61">
            <v>2000</v>
          </cell>
          <cell r="AD61">
            <v>0</v>
          </cell>
          <cell r="AE61">
            <v>0</v>
          </cell>
          <cell r="AF61">
            <v>24000</v>
          </cell>
          <cell r="AG61">
            <v>46000</v>
          </cell>
          <cell r="AH61">
            <v>150000</v>
          </cell>
          <cell r="AI61">
            <v>220000</v>
          </cell>
          <cell r="AJ61">
            <v>7700000</v>
          </cell>
          <cell r="AK61">
            <v>0</v>
          </cell>
          <cell r="AL61">
            <v>7700000</v>
          </cell>
        </row>
        <row r="62">
          <cell r="B62" t="str">
            <v>PJ</v>
          </cell>
          <cell r="C62" t="str">
            <v>1BR</v>
          </cell>
          <cell r="D62">
            <v>35</v>
          </cell>
          <cell r="E62">
            <v>0</v>
          </cell>
          <cell r="F62">
            <v>0</v>
          </cell>
          <cell r="G62">
            <v>0</v>
          </cell>
          <cell r="H62">
            <v>0</v>
          </cell>
          <cell r="I62">
            <v>35</v>
          </cell>
          <cell r="J62" t="str">
            <v>J</v>
          </cell>
          <cell r="K62" t="str">
            <v>PH</v>
          </cell>
          <cell r="L62" t="b">
            <v>0</v>
          </cell>
          <cell r="M62">
            <v>1</v>
          </cell>
          <cell r="N62" t="str">
            <v>Makiling</v>
          </cell>
          <cell r="O62">
            <v>0</v>
          </cell>
          <cell r="Q62">
            <v>0</v>
          </cell>
          <cell r="R62">
            <v>1</v>
          </cell>
          <cell r="S62">
            <v>0</v>
          </cell>
          <cell r="T62">
            <v>1</v>
          </cell>
          <cell r="U62">
            <v>0</v>
          </cell>
          <cell r="V62">
            <v>0</v>
          </cell>
          <cell r="X62">
            <v>22000</v>
          </cell>
          <cell r="Y62">
            <v>0</v>
          </cell>
          <cell r="AA62">
            <v>2000</v>
          </cell>
          <cell r="AD62">
            <v>0</v>
          </cell>
          <cell r="AE62">
            <v>0</v>
          </cell>
          <cell r="AF62">
            <v>24000</v>
          </cell>
          <cell r="AG62">
            <v>46000</v>
          </cell>
          <cell r="AH62">
            <v>150000</v>
          </cell>
          <cell r="AI62">
            <v>220000</v>
          </cell>
          <cell r="AJ62">
            <v>7700000</v>
          </cell>
          <cell r="AK62">
            <v>0</v>
          </cell>
          <cell r="AL62">
            <v>7700000</v>
          </cell>
        </row>
        <row r="63">
          <cell r="B63" t="str">
            <v>PK</v>
          </cell>
          <cell r="C63" t="str">
            <v>1BR</v>
          </cell>
          <cell r="D63">
            <v>35</v>
          </cell>
          <cell r="E63">
            <v>0</v>
          </cell>
          <cell r="F63">
            <v>0</v>
          </cell>
          <cell r="G63">
            <v>0</v>
          </cell>
          <cell r="H63">
            <v>0</v>
          </cell>
          <cell r="I63">
            <v>35</v>
          </cell>
          <cell r="J63" t="str">
            <v>K</v>
          </cell>
          <cell r="K63" t="str">
            <v>PH</v>
          </cell>
          <cell r="L63" t="b">
            <v>0</v>
          </cell>
          <cell r="M63">
            <v>1</v>
          </cell>
          <cell r="N63" t="str">
            <v>Makiling</v>
          </cell>
          <cell r="O63">
            <v>0</v>
          </cell>
          <cell r="Q63">
            <v>0</v>
          </cell>
          <cell r="R63">
            <v>1</v>
          </cell>
          <cell r="S63">
            <v>0</v>
          </cell>
          <cell r="T63">
            <v>1</v>
          </cell>
          <cell r="U63">
            <v>0</v>
          </cell>
          <cell r="V63">
            <v>0</v>
          </cell>
          <cell r="X63">
            <v>22000</v>
          </cell>
          <cell r="Y63">
            <v>0</v>
          </cell>
          <cell r="AA63">
            <v>2000</v>
          </cell>
          <cell r="AD63">
            <v>0</v>
          </cell>
          <cell r="AE63">
            <v>0</v>
          </cell>
          <cell r="AF63">
            <v>24000</v>
          </cell>
          <cell r="AG63">
            <v>46000</v>
          </cell>
          <cell r="AH63">
            <v>150000</v>
          </cell>
          <cell r="AI63">
            <v>220000</v>
          </cell>
          <cell r="AJ63">
            <v>7700000</v>
          </cell>
          <cell r="AK63">
            <v>0</v>
          </cell>
          <cell r="AL63">
            <v>7700000</v>
          </cell>
        </row>
        <row r="64">
          <cell r="B64" t="str">
            <v>PL</v>
          </cell>
          <cell r="C64" t="str">
            <v>1BR</v>
          </cell>
          <cell r="D64">
            <v>35</v>
          </cell>
          <cell r="E64">
            <v>0</v>
          </cell>
          <cell r="F64">
            <v>0</v>
          </cell>
          <cell r="G64">
            <v>0</v>
          </cell>
          <cell r="H64">
            <v>0</v>
          </cell>
          <cell r="I64">
            <v>35</v>
          </cell>
          <cell r="J64" t="str">
            <v>L</v>
          </cell>
          <cell r="K64" t="str">
            <v>PH</v>
          </cell>
          <cell r="L64" t="b">
            <v>0</v>
          </cell>
          <cell r="M64">
            <v>1</v>
          </cell>
          <cell r="N64" t="str">
            <v>Makiling</v>
          </cell>
          <cell r="O64">
            <v>0</v>
          </cell>
          <cell r="Q64">
            <v>0</v>
          </cell>
          <cell r="R64">
            <v>1</v>
          </cell>
          <cell r="S64">
            <v>0</v>
          </cell>
          <cell r="T64">
            <v>1</v>
          </cell>
          <cell r="U64">
            <v>0</v>
          </cell>
          <cell r="V64">
            <v>0</v>
          </cell>
          <cell r="X64">
            <v>22000</v>
          </cell>
          <cell r="Y64">
            <v>0</v>
          </cell>
          <cell r="AA64">
            <v>2000</v>
          </cell>
          <cell r="AD64">
            <v>0</v>
          </cell>
          <cell r="AE64">
            <v>0</v>
          </cell>
          <cell r="AF64">
            <v>24000</v>
          </cell>
          <cell r="AG64">
            <v>46000</v>
          </cell>
          <cell r="AH64">
            <v>150000</v>
          </cell>
          <cell r="AI64">
            <v>220000</v>
          </cell>
          <cell r="AJ64">
            <v>7700000</v>
          </cell>
          <cell r="AK64">
            <v>0</v>
          </cell>
          <cell r="AL64">
            <v>7700000</v>
          </cell>
        </row>
        <row r="65">
          <cell r="B65" t="str">
            <v>PM</v>
          </cell>
          <cell r="C65" t="str">
            <v>1BR</v>
          </cell>
          <cell r="D65">
            <v>35.5</v>
          </cell>
          <cell r="E65">
            <v>0</v>
          </cell>
          <cell r="F65">
            <v>0</v>
          </cell>
          <cell r="G65">
            <v>0</v>
          </cell>
          <cell r="H65">
            <v>0</v>
          </cell>
          <cell r="I65">
            <v>35.5</v>
          </cell>
          <cell r="J65" t="str">
            <v>M</v>
          </cell>
          <cell r="K65" t="str">
            <v>PH</v>
          </cell>
          <cell r="L65" t="b">
            <v>0</v>
          </cell>
          <cell r="M65">
            <v>1</v>
          </cell>
          <cell r="N65" t="str">
            <v>Makiling</v>
          </cell>
          <cell r="O65" t="str">
            <v>Condo 3</v>
          </cell>
          <cell r="Q65">
            <v>0</v>
          </cell>
          <cell r="R65">
            <v>1</v>
          </cell>
          <cell r="S65">
            <v>1</v>
          </cell>
          <cell r="T65">
            <v>1</v>
          </cell>
          <cell r="U65">
            <v>1</v>
          </cell>
          <cell r="V65">
            <v>0</v>
          </cell>
          <cell r="X65">
            <v>22000</v>
          </cell>
          <cell r="Y65">
            <v>0</v>
          </cell>
          <cell r="AA65">
            <v>2000</v>
          </cell>
          <cell r="AD65">
            <v>2000</v>
          </cell>
          <cell r="AE65">
            <v>0</v>
          </cell>
          <cell r="AF65">
            <v>26000</v>
          </cell>
          <cell r="AG65">
            <v>46000</v>
          </cell>
          <cell r="AH65">
            <v>150000</v>
          </cell>
          <cell r="AI65">
            <v>222000</v>
          </cell>
          <cell r="AJ65">
            <v>7881000</v>
          </cell>
          <cell r="AK65">
            <v>0</v>
          </cell>
          <cell r="AL65">
            <v>7881000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ce pricing"/>
      <sheetName val="per floor"/>
      <sheetName val="per floor (terrace pricing)"/>
      <sheetName val="suites 3 vs 2"/>
      <sheetName val="bldg 3 per floor"/>
      <sheetName val="Condo 3"/>
      <sheetName val="fact sheet"/>
      <sheetName val="availability"/>
      <sheetName val="Sheet1"/>
      <sheetName val="pricelist comp"/>
      <sheetName val="PRICE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E4" t="str">
            <v>GA</v>
          </cell>
          <cell r="F4" t="str">
            <v>Garden</v>
          </cell>
          <cell r="G4" t="str">
            <v>1BR T</v>
          </cell>
          <cell r="H4">
            <v>68.900000000000006</v>
          </cell>
          <cell r="AC4">
            <v>9868600</v>
          </cell>
        </row>
        <row r="5">
          <cell r="E5" t="str">
            <v>GB</v>
          </cell>
          <cell r="F5" t="str">
            <v>Garden</v>
          </cell>
          <cell r="G5" t="str">
            <v>1BR T</v>
          </cell>
          <cell r="H5">
            <v>67.900000000000006</v>
          </cell>
          <cell r="AC5">
            <v>9331700</v>
          </cell>
        </row>
        <row r="6">
          <cell r="E6" t="str">
            <v>GC</v>
          </cell>
          <cell r="F6" t="str">
            <v>Garden</v>
          </cell>
          <cell r="G6" t="str">
            <v>1BR T</v>
          </cell>
          <cell r="H6">
            <v>67.900000000000006</v>
          </cell>
          <cell r="AC6">
            <v>9331700</v>
          </cell>
        </row>
        <row r="7">
          <cell r="E7" t="str">
            <v>GD</v>
          </cell>
          <cell r="F7" t="str">
            <v>Garden</v>
          </cell>
          <cell r="G7" t="str">
            <v>1BR T</v>
          </cell>
          <cell r="H7">
            <v>67.900000000000006</v>
          </cell>
          <cell r="AC7">
            <v>9331700</v>
          </cell>
        </row>
        <row r="8">
          <cell r="E8" t="str">
            <v>GE</v>
          </cell>
          <cell r="F8" t="str">
            <v>Garden</v>
          </cell>
          <cell r="G8" t="str">
            <v>2BR T</v>
          </cell>
          <cell r="H8">
            <v>102.86</v>
          </cell>
          <cell r="AC8">
            <v>14813000</v>
          </cell>
        </row>
        <row r="9">
          <cell r="E9" t="str">
            <v>GF</v>
          </cell>
          <cell r="F9" t="str">
            <v>Mountain</v>
          </cell>
          <cell r="G9" t="str">
            <v>1BR</v>
          </cell>
          <cell r="H9">
            <v>36</v>
          </cell>
        </row>
        <row r="10">
          <cell r="E10" t="str">
            <v>GG</v>
          </cell>
          <cell r="F10" t="str">
            <v>Mountain</v>
          </cell>
          <cell r="G10" t="str">
            <v>1BR</v>
          </cell>
          <cell r="H10">
            <v>35</v>
          </cell>
        </row>
        <row r="11">
          <cell r="E11" t="str">
            <v>GH</v>
          </cell>
          <cell r="F11" t="str">
            <v>Mountain</v>
          </cell>
          <cell r="G11" t="str">
            <v>1BR</v>
          </cell>
          <cell r="H11">
            <v>35</v>
          </cell>
        </row>
        <row r="12">
          <cell r="E12" t="str">
            <v>GJ</v>
          </cell>
          <cell r="F12" t="str">
            <v>Mountain</v>
          </cell>
          <cell r="G12" t="str">
            <v>1BR</v>
          </cell>
          <cell r="H12">
            <v>36</v>
          </cell>
          <cell r="AC12">
            <v>5385600</v>
          </cell>
        </row>
        <row r="13">
          <cell r="E13" t="str">
            <v>2A</v>
          </cell>
          <cell r="F13" t="str">
            <v>Garden</v>
          </cell>
          <cell r="G13" t="str">
            <v>1BR</v>
          </cell>
          <cell r="H13">
            <v>49.15</v>
          </cell>
          <cell r="AC13">
            <v>8473400</v>
          </cell>
        </row>
        <row r="14">
          <cell r="E14" t="str">
            <v>2B</v>
          </cell>
          <cell r="F14" t="str">
            <v>Garden</v>
          </cell>
          <cell r="G14" t="str">
            <v>1BR</v>
          </cell>
          <cell r="H14">
            <v>48.15</v>
          </cell>
          <cell r="AC14">
            <v>7976800</v>
          </cell>
        </row>
        <row r="15">
          <cell r="E15" t="str">
            <v>2C</v>
          </cell>
          <cell r="F15" t="str">
            <v>Garden</v>
          </cell>
          <cell r="G15" t="str">
            <v>1BR</v>
          </cell>
          <cell r="H15">
            <v>48.15</v>
          </cell>
        </row>
        <row r="16">
          <cell r="E16" t="str">
            <v>2D</v>
          </cell>
          <cell r="F16" t="str">
            <v>Garden</v>
          </cell>
          <cell r="G16" t="str">
            <v>1BR</v>
          </cell>
          <cell r="H16">
            <v>48.15</v>
          </cell>
          <cell r="AC16">
            <v>7976800</v>
          </cell>
        </row>
        <row r="17">
          <cell r="E17" t="str">
            <v>2E</v>
          </cell>
          <cell r="F17" t="str">
            <v>Garden</v>
          </cell>
          <cell r="G17" t="str">
            <v>2BR</v>
          </cell>
          <cell r="H17">
            <v>69.37</v>
          </cell>
          <cell r="AC17">
            <v>12572000</v>
          </cell>
        </row>
        <row r="18">
          <cell r="E18" t="str">
            <v>2F</v>
          </cell>
          <cell r="F18" t="str">
            <v>Mountain</v>
          </cell>
          <cell r="G18" t="str">
            <v>1BR</v>
          </cell>
          <cell r="H18">
            <v>36</v>
          </cell>
        </row>
        <row r="19">
          <cell r="E19" t="str">
            <v>2G</v>
          </cell>
          <cell r="F19" t="str">
            <v>Mountain</v>
          </cell>
          <cell r="G19" t="str">
            <v>1BR</v>
          </cell>
          <cell r="H19">
            <v>35</v>
          </cell>
        </row>
        <row r="20">
          <cell r="E20" t="str">
            <v>2H</v>
          </cell>
          <cell r="F20" t="str">
            <v>Mountain</v>
          </cell>
          <cell r="G20" t="str">
            <v>1BR</v>
          </cell>
          <cell r="H20">
            <v>35</v>
          </cell>
        </row>
        <row r="21">
          <cell r="E21" t="str">
            <v>2J</v>
          </cell>
          <cell r="F21" t="str">
            <v>Mountain</v>
          </cell>
          <cell r="G21" t="str">
            <v>1BR</v>
          </cell>
          <cell r="H21">
            <v>36</v>
          </cell>
          <cell r="AC21">
            <v>5510300</v>
          </cell>
        </row>
        <row r="22">
          <cell r="E22" t="str">
            <v>3A</v>
          </cell>
          <cell r="F22" t="str">
            <v>Garden</v>
          </cell>
          <cell r="G22" t="str">
            <v>1BR</v>
          </cell>
          <cell r="H22">
            <v>49.15</v>
          </cell>
          <cell r="AC22">
            <v>8700400</v>
          </cell>
        </row>
        <row r="23">
          <cell r="E23" t="str">
            <v>3B</v>
          </cell>
          <cell r="F23" t="str">
            <v>Garden</v>
          </cell>
          <cell r="G23" t="str">
            <v>1BR</v>
          </cell>
          <cell r="H23">
            <v>48.15</v>
          </cell>
        </row>
        <row r="24">
          <cell r="E24" t="str">
            <v>3C</v>
          </cell>
          <cell r="F24" t="str">
            <v>Garden</v>
          </cell>
          <cell r="G24" t="str">
            <v>1BR</v>
          </cell>
          <cell r="H24">
            <v>48.15</v>
          </cell>
        </row>
        <row r="25">
          <cell r="E25" t="str">
            <v>3D</v>
          </cell>
          <cell r="F25" t="str">
            <v>Garden</v>
          </cell>
          <cell r="G25" t="str">
            <v>1BR</v>
          </cell>
          <cell r="H25">
            <v>48.15</v>
          </cell>
          <cell r="AC25">
            <v>8115800</v>
          </cell>
        </row>
        <row r="26">
          <cell r="E26" t="str">
            <v>3E</v>
          </cell>
          <cell r="F26" t="str">
            <v>Garden</v>
          </cell>
          <cell r="G26" t="str">
            <v>2BR</v>
          </cell>
          <cell r="H26">
            <v>69.37</v>
          </cell>
          <cell r="AC26">
            <v>13212800</v>
          </cell>
        </row>
        <row r="27">
          <cell r="E27" t="str">
            <v>3F</v>
          </cell>
          <cell r="F27" t="str">
            <v>Mountain</v>
          </cell>
          <cell r="G27" t="str">
            <v>1BR</v>
          </cell>
          <cell r="H27">
            <v>36</v>
          </cell>
        </row>
        <row r="28">
          <cell r="E28" t="str">
            <v>3G</v>
          </cell>
          <cell r="F28" t="str">
            <v>Mountain</v>
          </cell>
          <cell r="G28" t="str">
            <v>1BR</v>
          </cell>
          <cell r="H28">
            <v>35</v>
          </cell>
        </row>
        <row r="29">
          <cell r="E29" t="str">
            <v>3H</v>
          </cell>
          <cell r="F29" t="str">
            <v>Mountain</v>
          </cell>
          <cell r="G29" t="str">
            <v>1BR</v>
          </cell>
          <cell r="H29">
            <v>35</v>
          </cell>
        </row>
        <row r="30">
          <cell r="E30" t="str">
            <v>3J</v>
          </cell>
          <cell r="F30" t="str">
            <v>Mountain</v>
          </cell>
          <cell r="G30" t="str">
            <v>1BR</v>
          </cell>
          <cell r="H30">
            <v>36</v>
          </cell>
          <cell r="AC30">
            <v>5635000</v>
          </cell>
        </row>
        <row r="31">
          <cell r="E31" t="str">
            <v>5A</v>
          </cell>
          <cell r="F31" t="str">
            <v>Garden</v>
          </cell>
          <cell r="G31" t="str">
            <v>1BR</v>
          </cell>
          <cell r="H31">
            <v>49.15</v>
          </cell>
          <cell r="AC31">
            <v>8927400</v>
          </cell>
        </row>
        <row r="32">
          <cell r="E32" t="str">
            <v>5B</v>
          </cell>
          <cell r="F32" t="str">
            <v>Garden</v>
          </cell>
          <cell r="G32" t="str">
            <v>1BR</v>
          </cell>
          <cell r="H32">
            <v>48.15</v>
          </cell>
        </row>
        <row r="33">
          <cell r="E33" t="str">
            <v>5C</v>
          </cell>
          <cell r="F33" t="str">
            <v>Garden</v>
          </cell>
          <cell r="G33" t="str">
            <v>1BR</v>
          </cell>
          <cell r="H33">
            <v>48.15</v>
          </cell>
        </row>
        <row r="34">
          <cell r="E34" t="str">
            <v>5D</v>
          </cell>
          <cell r="F34" t="str">
            <v>Garden</v>
          </cell>
          <cell r="G34" t="str">
            <v>1BR</v>
          </cell>
          <cell r="H34">
            <v>48.15</v>
          </cell>
        </row>
        <row r="35">
          <cell r="E35" t="str">
            <v>5E</v>
          </cell>
          <cell r="F35" t="str">
            <v>Garden</v>
          </cell>
          <cell r="G35" t="str">
            <v>2BR</v>
          </cell>
          <cell r="H35">
            <v>69.37</v>
          </cell>
        </row>
        <row r="36">
          <cell r="E36" t="str">
            <v>5F</v>
          </cell>
          <cell r="F36" t="str">
            <v>Mountain</v>
          </cell>
          <cell r="G36" t="str">
            <v>1BR</v>
          </cell>
          <cell r="H36">
            <v>36</v>
          </cell>
        </row>
        <row r="37">
          <cell r="E37" t="str">
            <v>5G</v>
          </cell>
          <cell r="F37" t="str">
            <v>Mountain</v>
          </cell>
          <cell r="G37" t="str">
            <v>1BR</v>
          </cell>
          <cell r="H37">
            <v>35</v>
          </cell>
        </row>
        <row r="38">
          <cell r="E38" t="str">
            <v>5H</v>
          </cell>
          <cell r="F38" t="str">
            <v>Mountain</v>
          </cell>
          <cell r="G38" t="str">
            <v>1BR</v>
          </cell>
          <cell r="H38">
            <v>35</v>
          </cell>
        </row>
        <row r="39">
          <cell r="E39" t="str">
            <v>5J</v>
          </cell>
          <cell r="F39" t="str">
            <v>Mountain</v>
          </cell>
          <cell r="G39" t="str">
            <v>1BR</v>
          </cell>
          <cell r="H39">
            <v>36</v>
          </cell>
          <cell r="AC39">
            <v>5759700</v>
          </cell>
        </row>
        <row r="40">
          <cell r="E40" t="str">
            <v>PA</v>
          </cell>
          <cell r="F40" t="str">
            <v>Garden</v>
          </cell>
          <cell r="G40" t="str">
            <v>1BR</v>
          </cell>
          <cell r="H40">
            <v>49.15</v>
          </cell>
          <cell r="AC40">
            <v>11256900</v>
          </cell>
        </row>
        <row r="41">
          <cell r="E41" t="str">
            <v>PB</v>
          </cell>
          <cell r="F41" t="str">
            <v>Garden</v>
          </cell>
          <cell r="G41" t="str">
            <v>1BR</v>
          </cell>
          <cell r="H41">
            <v>48.15</v>
          </cell>
          <cell r="AC41">
            <v>10910100</v>
          </cell>
        </row>
        <row r="42">
          <cell r="E42" t="str">
            <v>PC</v>
          </cell>
          <cell r="F42" t="str">
            <v>Garden</v>
          </cell>
          <cell r="G42" t="str">
            <v>1BR</v>
          </cell>
          <cell r="H42">
            <v>48.15</v>
          </cell>
          <cell r="AC42">
            <v>10910100</v>
          </cell>
        </row>
        <row r="43">
          <cell r="E43" t="str">
            <v>PD</v>
          </cell>
          <cell r="F43" t="str">
            <v>Garden</v>
          </cell>
          <cell r="G43" t="str">
            <v>1BR</v>
          </cell>
          <cell r="H43">
            <v>48.15</v>
          </cell>
          <cell r="AC43">
            <v>10910100</v>
          </cell>
        </row>
        <row r="44">
          <cell r="E44" t="str">
            <v>PE</v>
          </cell>
          <cell r="F44" t="str">
            <v>Garden</v>
          </cell>
          <cell r="G44" t="str">
            <v>2BR</v>
          </cell>
          <cell r="H44">
            <v>69.37</v>
          </cell>
        </row>
        <row r="45">
          <cell r="E45" t="str">
            <v>PF</v>
          </cell>
          <cell r="F45" t="str">
            <v>Mountain</v>
          </cell>
          <cell r="G45" t="str">
            <v>1BR</v>
          </cell>
          <cell r="H45">
            <v>36</v>
          </cell>
        </row>
        <row r="46">
          <cell r="E46" t="str">
            <v>PG</v>
          </cell>
          <cell r="F46" t="str">
            <v>Mountain</v>
          </cell>
          <cell r="G46" t="str">
            <v>1BR</v>
          </cell>
          <cell r="H46">
            <v>35</v>
          </cell>
        </row>
        <row r="47">
          <cell r="E47" t="str">
            <v>PH</v>
          </cell>
          <cell r="F47" t="str">
            <v>Mountain</v>
          </cell>
          <cell r="G47" t="str">
            <v>1BR</v>
          </cell>
          <cell r="H47">
            <v>35</v>
          </cell>
        </row>
        <row r="48">
          <cell r="E48" t="str">
            <v>PJ</v>
          </cell>
          <cell r="F48" t="str">
            <v>Mountain</v>
          </cell>
          <cell r="G48" t="str">
            <v>1BR</v>
          </cell>
          <cell r="H48">
            <v>36</v>
          </cell>
        </row>
        <row r="50">
          <cell r="G50">
            <v>47.496444444444457</v>
          </cell>
          <cell r="H50">
            <v>2137.3400000000006</v>
          </cell>
        </row>
      </sheetData>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Andrews"/>
      <sheetName val="Glenview"/>
      <sheetName val="Westchase"/>
      <sheetName val="Glendale"/>
      <sheetName val="Inventory"/>
      <sheetName val="Sunnyvale"/>
      <sheetName val="Availability Chart"/>
    </sheetNames>
    <sheetDataSet>
      <sheetData sheetId="0" refreshError="1"/>
      <sheetData sheetId="1" refreshError="1">
        <row r="8">
          <cell r="G8">
            <v>10588208</v>
          </cell>
        </row>
        <row r="12">
          <cell r="G12">
            <v>9409688</v>
          </cell>
        </row>
      </sheetData>
      <sheetData sheetId="2" refreshError="1">
        <row r="8">
          <cell r="G8">
            <v>11251390</v>
          </cell>
        </row>
        <row r="9">
          <cell r="G9">
            <v>10633955</v>
          </cell>
        </row>
        <row r="10">
          <cell r="G10">
            <v>10633955</v>
          </cell>
        </row>
        <row r="11">
          <cell r="G11">
            <v>10633955</v>
          </cell>
        </row>
        <row r="12">
          <cell r="G12">
            <v>16937450</v>
          </cell>
        </row>
        <row r="13">
          <cell r="G13">
            <v>9646910</v>
          </cell>
        </row>
        <row r="14">
          <cell r="G14">
            <v>9075820</v>
          </cell>
        </row>
        <row r="15">
          <cell r="G15">
            <v>9075820</v>
          </cell>
        </row>
        <row r="16">
          <cell r="G16">
            <v>9075820</v>
          </cell>
        </row>
        <row r="17">
          <cell r="G17">
            <v>14360299.999999998</v>
          </cell>
        </row>
        <row r="18">
          <cell r="G18">
            <v>9907960</v>
          </cell>
        </row>
        <row r="19">
          <cell r="G19">
            <v>9235670</v>
          </cell>
        </row>
        <row r="20">
          <cell r="G20">
            <v>15097219.999999998</v>
          </cell>
        </row>
        <row r="21">
          <cell r="G21">
            <v>9832796</v>
          </cell>
        </row>
        <row r="22">
          <cell r="G22">
            <v>12847934.999999998</v>
          </cell>
        </row>
        <row r="23">
          <cell r="G23">
            <v>12449115</v>
          </cell>
        </row>
        <row r="24">
          <cell r="G24">
            <v>12449115</v>
          </cell>
        </row>
        <row r="25">
          <cell r="G25">
            <v>12449115</v>
          </cell>
        </row>
      </sheetData>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ANDREWS (Suites 1)"/>
      <sheetName val="GLENDALE (Villas 2)"/>
      <sheetName val="GLENVIEW Suites 2"/>
      <sheetName val="Availability chart"/>
      <sheetName val="Glenview availability"/>
      <sheetName val="WESTCHASE (Suites 3)"/>
      <sheetName val="SUNNYVALE (Villas 3)"/>
    </sheetNames>
    <sheetDataSet>
      <sheetData sheetId="0"/>
      <sheetData sheetId="1"/>
      <sheetData sheetId="2"/>
      <sheetData sheetId="3"/>
      <sheetData sheetId="4"/>
      <sheetData sheetId="5">
        <row r="21">
          <cell r="F21">
            <v>48.15</v>
          </cell>
        </row>
      </sheetData>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ANDREWS (Suites 1)"/>
      <sheetName val="GLENDALE (Villas 2)"/>
      <sheetName val="GLENVIEW Suites 2"/>
      <sheetName val="Availability chart"/>
      <sheetName val="Glenview availability"/>
      <sheetName val="WESTCHASE (Suites 3)"/>
      <sheetName val="SUNNYVALE (Villas 3)"/>
    </sheetNames>
    <sheetDataSet>
      <sheetData sheetId="0">
        <row r="9">
          <cell r="J9">
            <v>9961680</v>
          </cell>
        </row>
      </sheetData>
      <sheetData sheetId="1"/>
      <sheetData sheetId="2"/>
      <sheetData sheetId="3"/>
      <sheetData sheetId="4"/>
      <sheetData sheetId="5">
        <row r="10">
          <cell r="G10">
            <v>9868600</v>
          </cell>
        </row>
        <row r="40">
          <cell r="F40">
            <v>48.15</v>
          </cell>
        </row>
      </sheetData>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den suites (sales monitorin)"/>
      <sheetName val="by type"/>
      <sheetName val="Condo 2 pricing study"/>
      <sheetName val="P&amp;L"/>
      <sheetName val="C2 Pricing summary"/>
      <sheetName val="C1 pricing available"/>
      <sheetName val="Sheet1"/>
      <sheetName val="Condo 2 pricing"/>
      <sheetName val="by view"/>
      <sheetName val="C2 vs C1 pricing"/>
      <sheetName val="C2 vs C1 product"/>
      <sheetName val="for memo"/>
      <sheetName val="PRICELIST"/>
      <sheetName val="Payment terms"/>
      <sheetName val="Area"/>
      <sheetName val="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F11">
            <v>67.900000000000006</v>
          </cell>
        </row>
        <row r="13">
          <cell r="F13">
            <v>67.900000000000006</v>
          </cell>
        </row>
        <row r="20">
          <cell r="F20">
            <v>48.15</v>
          </cell>
        </row>
      </sheetData>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den suites"/>
      <sheetName val="garden villas"/>
      <sheetName val="Sheet3"/>
    </sheetNames>
    <sheetDataSet>
      <sheetData sheetId="0" refreshError="1">
        <row r="9">
          <cell r="G9">
            <v>10061680</v>
          </cell>
        </row>
        <row r="10">
          <cell r="G10">
            <v>9150000</v>
          </cell>
        </row>
        <row r="11">
          <cell r="G11">
            <v>9150000</v>
          </cell>
        </row>
        <row r="12">
          <cell r="G12">
            <v>9150000</v>
          </cell>
        </row>
        <row r="13">
          <cell r="G13">
            <v>9150000</v>
          </cell>
        </row>
        <row r="14">
          <cell r="G14">
            <v>10617200</v>
          </cell>
        </row>
        <row r="15">
          <cell r="G15">
            <v>9934000</v>
          </cell>
        </row>
        <row r="16">
          <cell r="G16">
            <v>6546000</v>
          </cell>
        </row>
        <row r="17">
          <cell r="G17">
            <v>7114960</v>
          </cell>
        </row>
        <row r="18">
          <cell r="G18">
            <v>6546000</v>
          </cell>
        </row>
        <row r="19">
          <cell r="G19">
            <v>9566640</v>
          </cell>
        </row>
        <row r="20">
          <cell r="G20">
            <v>12233360</v>
          </cell>
        </row>
        <row r="21">
          <cell r="G21">
            <v>7657040</v>
          </cell>
        </row>
        <row r="22">
          <cell r="G22">
            <v>7657040</v>
          </cell>
        </row>
        <row r="23">
          <cell r="G23">
            <v>7657040</v>
          </cell>
        </row>
        <row r="24">
          <cell r="G24">
            <v>12846000</v>
          </cell>
        </row>
        <row r="25">
          <cell r="G25">
            <v>11624080</v>
          </cell>
        </row>
        <row r="26">
          <cell r="G26">
            <v>6642320</v>
          </cell>
        </row>
        <row r="27">
          <cell r="G27">
            <v>7226960</v>
          </cell>
        </row>
        <row r="28">
          <cell r="G28">
            <v>7226960</v>
          </cell>
        </row>
        <row r="29">
          <cell r="G29">
            <v>6642320</v>
          </cell>
        </row>
        <row r="30">
          <cell r="G30">
            <v>11256720</v>
          </cell>
        </row>
        <row r="31">
          <cell r="G31">
            <v>12462960</v>
          </cell>
        </row>
        <row r="32">
          <cell r="G32">
            <v>7801520</v>
          </cell>
        </row>
        <row r="33">
          <cell r="G33">
            <v>7801520</v>
          </cell>
        </row>
        <row r="34">
          <cell r="G34">
            <v>7801520</v>
          </cell>
        </row>
        <row r="35">
          <cell r="G35">
            <v>13075600</v>
          </cell>
        </row>
        <row r="36">
          <cell r="G36">
            <v>11770800</v>
          </cell>
        </row>
        <row r="37">
          <cell r="G37">
            <v>6738640</v>
          </cell>
        </row>
        <row r="38">
          <cell r="G38">
            <v>7338960</v>
          </cell>
        </row>
        <row r="39">
          <cell r="G39">
            <v>7338960</v>
          </cell>
        </row>
        <row r="40">
          <cell r="G40">
            <v>6738640</v>
          </cell>
        </row>
        <row r="41">
          <cell r="G41">
            <v>11403440</v>
          </cell>
        </row>
        <row r="42">
          <cell r="G42">
            <v>12692560</v>
          </cell>
        </row>
        <row r="43">
          <cell r="G43">
            <v>7946000</v>
          </cell>
        </row>
        <row r="44">
          <cell r="G44">
            <v>7946000</v>
          </cell>
        </row>
        <row r="45">
          <cell r="G45">
            <v>7946000</v>
          </cell>
        </row>
        <row r="46">
          <cell r="G46">
            <v>13305200</v>
          </cell>
        </row>
        <row r="47">
          <cell r="G47">
            <v>11918640</v>
          </cell>
        </row>
        <row r="48">
          <cell r="G48">
            <v>6836080</v>
          </cell>
        </row>
        <row r="49">
          <cell r="G49">
            <v>7449840</v>
          </cell>
        </row>
        <row r="50">
          <cell r="G50">
            <v>7449840</v>
          </cell>
        </row>
        <row r="51">
          <cell r="G51">
            <v>6836080</v>
          </cell>
        </row>
        <row r="52">
          <cell r="G52">
            <v>11551280</v>
          </cell>
        </row>
        <row r="53">
          <cell r="G53">
            <v>12922160</v>
          </cell>
        </row>
        <row r="54">
          <cell r="G54">
            <v>8091600</v>
          </cell>
        </row>
        <row r="55">
          <cell r="G55">
            <v>8091600</v>
          </cell>
        </row>
        <row r="56">
          <cell r="G56">
            <v>8091600</v>
          </cell>
        </row>
        <row r="57">
          <cell r="G57">
            <v>13534800</v>
          </cell>
        </row>
        <row r="58">
          <cell r="G58">
            <v>12065360</v>
          </cell>
        </row>
        <row r="59">
          <cell r="G59">
            <v>6932400</v>
          </cell>
        </row>
        <row r="60">
          <cell r="G60">
            <v>7561840</v>
          </cell>
        </row>
        <row r="61">
          <cell r="G61">
            <v>7561840</v>
          </cell>
        </row>
        <row r="62">
          <cell r="G62">
            <v>6932400</v>
          </cell>
        </row>
        <row r="63">
          <cell r="G63">
            <v>11698000</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ss"/>
      <sheetName val="CRITERIA3"/>
      <sheetName val="CRITERIA1"/>
      <sheetName val="CRITERIA2"/>
      <sheetName val="A6"/>
    </sheetNames>
    <sheetDataSet>
      <sheetData sheetId="0">
        <row r="7">
          <cell r="C7">
            <v>0</v>
          </cell>
          <cell r="M7">
            <v>0</v>
          </cell>
          <cell r="Q7">
            <v>0</v>
          </cell>
          <cell r="R7">
            <v>0</v>
          </cell>
        </row>
        <row r="8">
          <cell r="G8">
            <v>15012</v>
          </cell>
          <cell r="M8">
            <v>0</v>
          </cell>
          <cell r="Q8">
            <v>0</v>
          </cell>
        </row>
        <row r="9">
          <cell r="G9">
            <v>608</v>
          </cell>
          <cell r="M9">
            <v>0</v>
          </cell>
          <cell r="Q9">
            <v>0</v>
          </cell>
        </row>
        <row r="10">
          <cell r="M10">
            <v>0</v>
          </cell>
          <cell r="Q10">
            <v>0</v>
          </cell>
        </row>
        <row r="13">
          <cell r="G13">
            <v>2598</v>
          </cell>
        </row>
        <row r="14">
          <cell r="G14">
            <v>4830</v>
          </cell>
        </row>
        <row r="16">
          <cell r="G16">
            <v>990</v>
          </cell>
        </row>
        <row r="17">
          <cell r="G17">
            <v>20806</v>
          </cell>
        </row>
        <row r="19">
          <cell r="G19">
            <v>1337</v>
          </cell>
        </row>
        <row r="21">
          <cell r="G21">
            <v>561</v>
          </cell>
        </row>
        <row r="23">
          <cell r="G23">
            <v>95</v>
          </cell>
        </row>
        <row r="25">
          <cell r="G25">
            <v>1790</v>
          </cell>
        </row>
        <row r="26">
          <cell r="G26">
            <v>2459</v>
          </cell>
        </row>
        <row r="30">
          <cell r="G30">
            <v>25384</v>
          </cell>
        </row>
        <row r="31">
          <cell r="G31">
            <v>15734</v>
          </cell>
        </row>
        <row r="35">
          <cell r="G35">
            <v>77</v>
          </cell>
        </row>
        <row r="36">
          <cell r="G36">
            <v>810</v>
          </cell>
          <cell r="R36">
            <v>0</v>
          </cell>
        </row>
        <row r="37">
          <cell r="M37">
            <v>0</v>
          </cell>
          <cell r="Q37">
            <v>0</v>
          </cell>
          <cell r="R37">
            <v>0</v>
          </cell>
        </row>
        <row r="51">
          <cell r="B51" t="str">
            <v>Schedule of Capital Allowances for Year of Assessment 2000 (CYB)</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tails"/>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BANIG_PER CLIENT"/>
      <sheetName val="cover sheet"/>
      <sheetName val="IFRS CONSO DETAILS"/>
      <sheetName val="NTFS"/>
      <sheetName val="WBS_AUDITED_CONSO_05"/>
      <sheetName val="CONSO_BS"/>
      <sheetName val="CONSO_IS"/>
      <sheetName val="WPL_AUDITED CONSO_05"/>
      <sheetName val="INVESTMENTS_05"/>
      <sheetName val="WBS_AUDITED PARENT_05"/>
      <sheetName val="WPL_AUDITED _PARENT_05"/>
      <sheetName val="PAJE_PARENT"/>
      <sheetName val="CPDC_WPL"/>
      <sheetName val="PSC_PAJE_05"/>
      <sheetName val="CPDC_PAJE_05"/>
      <sheetName val="AUDITED_PARENT_DIT_FOR_TCG"/>
      <sheetName val="TAX_client"/>
      <sheetName val="PARENT_DIT_client"/>
      <sheetName val="PSC_WPL"/>
      <sheetName val="AUDITED_PSC_DIT"/>
      <sheetName val="AUDITED TAX"/>
      <sheetName val="AUDITED_CPDC_DIT"/>
      <sheetName val="AUDITED_PCI_DIT"/>
      <sheetName val="PSC_DIT_CLIENT"/>
      <sheetName val="CPDC_DIT_CLIENT"/>
      <sheetName val="PCI_DIT_CLIENT"/>
      <sheetName val="PAJE_CONSO"/>
      <sheetName val="DUE TO_FROM"/>
      <sheetName val="WPL_AUDITED_PARENT_04"/>
      <sheetName val="WBS_AUDITED_PARENT_04"/>
      <sheetName val="CONSO_ADJ"/>
      <sheetName val="WBS_AUDITED_CONSO_04"/>
      <sheetName val="WPL_AUDITED_CONSO_04"/>
      <sheetName val="AUDITED_CASH FLOW_CONSO_04"/>
      <sheetName val="AUDITED_ BS_PARENT_04"/>
      <sheetName val="AUDITED_IS_PARENT_04"/>
      <sheetName val="AUDITED_CASHFLOW_PARENT_04"/>
      <sheetName val="PM,TE,SAD_CPDC"/>
      <sheetName val="PM,TE,SAD_PSC"/>
      <sheetName val="PM,TE,SAD_PCI"/>
      <sheetName val="PM,TE,SAD_FARDC"/>
      <sheetName val="BS"/>
      <sheetName val="BS DETAILS"/>
      <sheetName val="IS"/>
      <sheetName val="RWROWS3"/>
      <sheetName val="RWRACCTS3"/>
      <sheetName val="RWRCALCS3"/>
      <sheetName val="RWCOLUMNS3"/>
      <sheetName val="RWCACCTS3"/>
      <sheetName val="RWCCALCS3"/>
      <sheetName val="RWCEXCEPTIONS3"/>
      <sheetName val="RWCEXCEPTIONSDETAIL3"/>
      <sheetName val="RWROWORDERS3"/>
      <sheetName val="RWCONTENTS3"/>
      <sheetName val="RWDISPLAYROWS3"/>
      <sheetName val="RWDISPLAYCOLS3"/>
      <sheetName val="RWCONTROLVALUES3"/>
      <sheetName val="RWREPORT3"/>
      <sheetName val="CRITERIA3"/>
      <sheetName val="IS DETAILS"/>
      <sheetName val="UNAUDITED_CASH FLOW_CONSO_05"/>
      <sheetName val="CODE"/>
      <sheetName val="PARENT_ADJ"/>
      <sheetName val="CPDC_WBS"/>
      <sheetName val="PSC_WBS"/>
      <sheetName val="PCI_WBS"/>
      <sheetName val="PCI_WPL"/>
      <sheetName val="FARDC_WBS"/>
      <sheetName val="FARDC_WPL"/>
      <sheetName val="PAJE_FARDC"/>
      <sheetName val="PCI_PAJE_05"/>
      <sheetName val="PSC_ADJ"/>
      <sheetName val="CPDC_ADJ"/>
      <sheetName val="FARDC_ADJ"/>
      <sheetName val="PCI_ADJ"/>
      <sheetName val="MCIT_SUB"/>
      <sheetName val="MTM"/>
      <sheetName val="TAXES TO LAND"/>
      <sheetName val="STLOANS"/>
      <sheetName val="LTLOANS"/>
      <sheetName val="PM,TE,SAD_parent"/>
      <sheetName val="PM,TE,SAD_conso"/>
      <sheetName val="K-roll_PARENT_05"/>
      <sheetName val="K-roll_final_CONSO_05"/>
      <sheetName val="RECON NET INC"/>
      <sheetName val="RWROWS2"/>
      <sheetName val="RWRACCTS2"/>
      <sheetName val="RWRCALCS2"/>
      <sheetName val="RWCOLUMNS2"/>
      <sheetName val="RWCACCTS2"/>
      <sheetName val="RWCCALCS2"/>
      <sheetName val="RWCEXCEPTIONS2"/>
      <sheetName val="RWCEXCEPTIONSDETAIL2"/>
      <sheetName val="RWROWORDERS2"/>
      <sheetName val="RWCONTENTS2"/>
      <sheetName val="RWDISPLAYROWS2"/>
      <sheetName val="RWDISPLAYCOLS2"/>
      <sheetName val="RWCONTROLVALUES2"/>
      <sheetName val="RWREPORT2"/>
      <sheetName val="CRITERIA2"/>
      <sheetName val="%CIN"/>
      <sheetName val="PAJE"/>
      <sheetName val="WBS_UNAUDITED_CONSO_05"/>
      <sheetName val="WPL_UNAUDITED CONSO_05"/>
      <sheetName val="BANIG"/>
      <sheetName val="PARENT_DIT"/>
      <sheetName val="TAX"/>
      <sheetName val="PSC_DIT"/>
      <sheetName val="CPDC_DIT"/>
      <sheetName val="PCI_DIT"/>
      <sheetName val="Sheet1"/>
      <sheetName val="WBS"/>
      <sheetName val="WPL"/>
      <sheetName val="accounts"/>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row r="1">
          <cell r="D1" t="str">
            <v>OPER CTR</v>
          </cell>
        </row>
        <row r="2">
          <cell r="L2">
            <v>3</v>
          </cell>
        </row>
        <row r="3">
          <cell r="H3" t="str">
            <v>ACCOUNT</v>
          </cell>
        </row>
        <row r="6">
          <cell r="B6" t="str">
            <v>General Ledger Super User</v>
          </cell>
        </row>
        <row r="11">
          <cell r="B11" t="str">
            <v>SM PROD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row r="1">
          <cell r="B1">
            <v>1</v>
          </cell>
          <cell r="D1" t="str">
            <v>OPER CTR</v>
          </cell>
        </row>
        <row r="2">
          <cell r="F2" t="str">
            <v>SEGMENT2</v>
          </cell>
        </row>
        <row r="3">
          <cell r="D3" t="str">
            <v>ACCOUNT</v>
          </cell>
        </row>
        <row r="4">
          <cell r="H4" t="str">
            <v>SUB ACCOUNT</v>
          </cell>
          <cell r="L4">
            <v>6</v>
          </cell>
        </row>
        <row r="15">
          <cell r="B15">
            <v>1056</v>
          </cell>
        </row>
      </sheetData>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row r="1">
          <cell r="B1">
            <v>1</v>
          </cell>
        </row>
        <row r="2">
          <cell r="J2">
            <v>3</v>
          </cell>
        </row>
        <row r="3">
          <cell r="J3">
            <v>7</v>
          </cell>
          <cell r="L3">
            <v>7</v>
          </cell>
        </row>
        <row r="4">
          <cell r="L4">
            <v>6</v>
          </cell>
        </row>
      </sheetData>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shflows (Monthly)"/>
      <sheetName val="cashflows (2008Monthly) (2)"/>
      <sheetName val="cashflows (Annual) (2)"/>
      <sheetName val="orig monthly collection"/>
      <sheetName val="cashflows (Annual) (4)"/>
      <sheetName val="cashflows (Annual) (3)"/>
      <sheetName val="cashflows (Annual) (4)-wo t3&amp;up"/>
      <sheetName val="cashflows (Annual)"/>
      <sheetName val="p&amp;l-poc (Monthly)"/>
      <sheetName val="poc pnl-july board"/>
      <sheetName val="p&amp;l-fa (Monthly)"/>
      <sheetName val="p&amp;l-poc (Annual)"/>
      <sheetName val="p&amp;l - fa (Annual)"/>
      <sheetName val="Hotel P&amp;L "/>
      <sheetName val="Commercial P&amp;L "/>
      <sheetName val="BV-POC-ipo"/>
      <sheetName val="BV-FA-ipo"/>
      <sheetName val="BV-POC"/>
      <sheetName val="BV-FA"/>
      <sheetName val="BS Summary (POC)"/>
      <sheetName val="BS Summary (FA)"/>
      <sheetName val="BS Details (POC)"/>
      <sheetName val="BS Details (FA)"/>
      <sheetName val="DE analysis-POC"/>
      <sheetName val="DE analysis-FA"/>
      <sheetName val="POC-Rev.Cos.Devt Cost-revised"/>
      <sheetName val="POC-Rev.Cos.Devt Cost-base"/>
      <sheetName val="FA-Rev.Cos.Devt Cost-revised"/>
      <sheetName val="FA-Rev.Cos.Devt Cost.Rate-base"/>
      <sheetName val="rev.cos.rate-POC"/>
      <sheetName val="cos-poc"/>
      <sheetName val="rev-fa"/>
      <sheetName val="cos-fa"/>
      <sheetName val="collections- existing"/>
      <sheetName val="collections- new"/>
      <sheetName val="sales"/>
      <sheetName val="collections- others"/>
      <sheetName val="salesorig"/>
      <sheetName val="sales (2)"/>
      <sheetName val="land development"/>
      <sheetName val="land development (2)"/>
      <sheetName val="land development (3)"/>
      <sheetName val="loans"/>
      <sheetName val="cap interest"/>
      <sheetName val="interest capitalization"/>
      <sheetName val="cashflows (2008Monthly)"/>
      <sheetName val="p&amp;l-poc (2008Monthly)"/>
      <sheetName val="p&amp;l-fa (2008Monthly)"/>
      <sheetName val="transportation"/>
      <sheetName val="SALES BY STATUS"/>
      <sheetName val="crc database"/>
      <sheetName val="manpower dbase"/>
      <sheetName val="cashflows_(Monthly)"/>
      <sheetName val="cashflows_(2008Monthly)_(2)"/>
      <sheetName val="cashflows_(Annual)_(2)"/>
      <sheetName val="orig_monthly_collection"/>
      <sheetName val="cashflows_(Annual)_(4)"/>
      <sheetName val="cashflows_(Annual)_(3)"/>
      <sheetName val="cashflows_(Annual)_(4)-wo_t3&amp;up"/>
      <sheetName val="cashflows_(Annual)"/>
      <sheetName val="p&amp;l-poc_(Monthly)"/>
      <sheetName val="poc_pnl-july_board"/>
      <sheetName val="p&amp;l-fa_(Monthly)"/>
      <sheetName val="p&amp;l-poc_(Annual)"/>
      <sheetName val="p&amp;l_-_fa_(Annual)"/>
      <sheetName val="Hotel_P&amp;L_"/>
      <sheetName val="Commercial_P&amp;L_"/>
      <sheetName val="BS_Summary_(POC)"/>
      <sheetName val="BS_Summary_(FA)"/>
      <sheetName val="BS_Details_(POC)"/>
      <sheetName val="BS_Details_(FA)"/>
      <sheetName val="DE_analysis-POC"/>
      <sheetName val="DE_analysis-FA"/>
      <sheetName val="POC-Rev_Cos_Devt_Cost-revised"/>
      <sheetName val="POC-Rev_Cos_Devt_Cost-base"/>
      <sheetName val="FA-Rev_Cos_Devt_Cost-revised"/>
      <sheetName val="FA-Rev_Cos_Devt_Cost_Rate-base"/>
      <sheetName val="rev_cos_rate-POC"/>
      <sheetName val="collections-_existing"/>
      <sheetName val="collections-_new"/>
      <sheetName val="collections-_others"/>
      <sheetName val="sales_(2)"/>
      <sheetName val="land_development"/>
      <sheetName val="land_development_(2)"/>
      <sheetName val="land_development_(3)"/>
      <sheetName val="cap_interest"/>
      <sheetName val="interest_capitalization"/>
      <sheetName val="cashflows_(2008Monthly)"/>
      <sheetName val="p&amp;l-poc_(2008Monthly)"/>
      <sheetName val="p&amp;l-fa_(2008Monthly)"/>
      <sheetName val="SALES_BY_STATUS"/>
      <sheetName val="crc_database"/>
      <sheetName val="manpower_dbase"/>
      <sheetName val="g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row r="2">
          <cell r="B2" t="str">
            <v>LANDCO PACIFIC CORPORATION &amp; SUBSIDIARIES</v>
          </cell>
          <cell r="F2" t="str">
            <v>go back to annual cashflows</v>
          </cell>
          <cell r="J2" t="str">
            <v>LANDCO PACIFIC CORPORATION &amp; SUBSIDIARIES</v>
          </cell>
          <cell r="W2" t="str">
            <v>go back to annual cashflows</v>
          </cell>
        </row>
        <row r="3">
          <cell r="B3" t="str">
            <v>LOAN SCHEDULE</v>
          </cell>
          <cell r="J3" t="str">
            <v>LOAN SCHEDULE</v>
          </cell>
        </row>
        <row r="4">
          <cell r="B4" t="str">
            <v>INCLUDING ADVANCES FROM SHAREHOLDERS</v>
          </cell>
          <cell r="J4">
            <v>0</v>
          </cell>
        </row>
        <row r="5">
          <cell r="P5" t="str">
            <v>Regular CTS</v>
          </cell>
        </row>
        <row r="6">
          <cell r="B6" t="str">
            <v>Ending Cash</v>
          </cell>
          <cell r="D6" t="e">
            <v>#REF!</v>
          </cell>
          <cell r="E6" t="e">
            <v>#REF!</v>
          </cell>
          <cell r="F6" t="e">
            <v>#REF!</v>
          </cell>
          <cell r="G6" t="e">
            <v>#REF!</v>
          </cell>
          <cell r="H6" t="e">
            <v>#REF!</v>
          </cell>
          <cell r="K6" t="str">
            <v>2008 Monthly</v>
          </cell>
          <cell r="P6">
            <v>4000000</v>
          </cell>
          <cell r="Q6">
            <v>68219000.000000015</v>
          </cell>
          <cell r="R6">
            <v>79175000</v>
          </cell>
          <cell r="S6">
            <v>50247785</v>
          </cell>
          <cell r="T6">
            <v>22222022</v>
          </cell>
          <cell r="U6">
            <v>197998315</v>
          </cell>
          <cell r="V6">
            <v>157261086</v>
          </cell>
        </row>
        <row r="7">
          <cell r="C7">
            <v>2007</v>
          </cell>
          <cell r="D7">
            <v>2008</v>
          </cell>
          <cell r="E7">
            <v>2009</v>
          </cell>
          <cell r="F7">
            <v>2010</v>
          </cell>
          <cell r="G7">
            <v>2011</v>
          </cell>
          <cell r="H7">
            <v>2012</v>
          </cell>
          <cell r="K7" t="str">
            <v>Jan</v>
          </cell>
          <cell r="L7" t="str">
            <v>Feb</v>
          </cell>
          <cell r="M7" t="str">
            <v>Mar</v>
          </cell>
          <cell r="N7" t="str">
            <v>Apr</v>
          </cell>
          <cell r="O7" t="str">
            <v>May</v>
          </cell>
          <cell r="P7" t="str">
            <v>Jun</v>
          </cell>
          <cell r="Q7" t="str">
            <v>Jul</v>
          </cell>
          <cell r="R7" t="str">
            <v>Aug</v>
          </cell>
          <cell r="S7" t="str">
            <v>Sep</v>
          </cell>
          <cell r="T7" t="str">
            <v>Oct</v>
          </cell>
          <cell r="U7" t="str">
            <v>Nov</v>
          </cell>
          <cell r="V7" t="str">
            <v>Dec</v>
          </cell>
          <cell r="W7" t="str">
            <v>Total</v>
          </cell>
        </row>
        <row r="8">
          <cell r="B8" t="str">
            <v>CTS Borrowings</v>
          </cell>
          <cell r="J8" t="str">
            <v>CTS Borrowings</v>
          </cell>
        </row>
        <row r="9">
          <cell r="B9" t="str">
            <v>Loan Availments</v>
          </cell>
          <cell r="J9" t="str">
            <v>Loan Availments</v>
          </cell>
        </row>
        <row r="10">
          <cell r="B10" t="str">
            <v>Existing Loans</v>
          </cell>
          <cell r="C10">
            <v>1086591296.4300001</v>
          </cell>
        </row>
        <row r="11">
          <cell r="B11" t="str">
            <v>CTS Loan 1</v>
          </cell>
          <cell r="D11">
            <v>1179933208</v>
          </cell>
          <cell r="J11" t="str">
            <v>CTS Loan 1</v>
          </cell>
          <cell r="K11">
            <v>101100000</v>
          </cell>
          <cell r="L11">
            <v>0</v>
          </cell>
          <cell r="M11">
            <v>0</v>
          </cell>
          <cell r="N11">
            <v>18300000</v>
          </cell>
          <cell r="O11">
            <v>58410000</v>
          </cell>
          <cell r="P11">
            <v>104000000</v>
          </cell>
          <cell r="Q11">
            <v>68219000.000000015</v>
          </cell>
          <cell r="R11">
            <v>208175000</v>
          </cell>
          <cell r="S11">
            <v>130247785</v>
          </cell>
          <cell r="T11">
            <v>51222022</v>
          </cell>
          <cell r="U11">
            <v>282998315</v>
          </cell>
          <cell r="V11">
            <v>157261086</v>
          </cell>
          <cell r="W11">
            <v>1179933208</v>
          </cell>
        </row>
        <row r="12">
          <cell r="B12" t="str">
            <v>CTS Loan 2</v>
          </cell>
          <cell r="E12">
            <v>700000000</v>
          </cell>
        </row>
        <row r="13">
          <cell r="B13" t="str">
            <v>CTS Loan 3</v>
          </cell>
          <cell r="F13">
            <v>2000000000</v>
          </cell>
        </row>
        <row r="14">
          <cell r="B14" t="str">
            <v>CTS Loan 4</v>
          </cell>
          <cell r="G14">
            <v>1600000000</v>
          </cell>
        </row>
        <row r="15">
          <cell r="B15" t="str">
            <v>CTS Loan 5</v>
          </cell>
          <cell r="H15">
            <v>1000000000</v>
          </cell>
        </row>
        <row r="16">
          <cell r="B16" t="str">
            <v>CTS Loan 6</v>
          </cell>
        </row>
        <row r="17">
          <cell r="C17">
            <v>1086591296.4300001</v>
          </cell>
          <cell r="D17">
            <v>1179933208</v>
          </cell>
          <cell r="E17">
            <v>700000000</v>
          </cell>
          <cell r="F17">
            <v>2000000000</v>
          </cell>
          <cell r="G17">
            <v>1600000000</v>
          </cell>
          <cell r="H17">
            <v>1000000000</v>
          </cell>
          <cell r="K17">
            <v>101100000</v>
          </cell>
          <cell r="L17">
            <v>0</v>
          </cell>
          <cell r="M17">
            <v>0</v>
          </cell>
          <cell r="N17">
            <v>18300000</v>
          </cell>
          <cell r="O17">
            <v>58410000</v>
          </cell>
          <cell r="P17">
            <v>104000000</v>
          </cell>
          <cell r="Q17">
            <v>68219000.000000015</v>
          </cell>
          <cell r="R17">
            <v>208175000</v>
          </cell>
          <cell r="S17">
            <v>130247785</v>
          </cell>
          <cell r="T17">
            <v>51222022</v>
          </cell>
          <cell r="U17">
            <v>282998315</v>
          </cell>
          <cell r="V17">
            <v>157261086</v>
          </cell>
          <cell r="W17">
            <v>1179933208</v>
          </cell>
        </row>
        <row r="18">
          <cell r="B18" t="str">
            <v>CTS Buffer</v>
          </cell>
          <cell r="D18">
            <v>-277417029.61557758</v>
          </cell>
          <cell r="E18">
            <v>1273084421.5147805</v>
          </cell>
          <cell r="F18">
            <v>463498522.95275617</v>
          </cell>
          <cell r="G18">
            <v>-1443836357.9594612</v>
          </cell>
          <cell r="H18">
            <v>-2849810351.621057</v>
          </cell>
        </row>
        <row r="19">
          <cell r="B19" t="str">
            <v>Annual Loan Amortization</v>
          </cell>
        </row>
        <row r="20">
          <cell r="B20" t="str">
            <v>Existing Loans</v>
          </cell>
          <cell r="J20" t="str">
            <v>Monthly Loan Amortization</v>
          </cell>
        </row>
        <row r="21">
          <cell r="B21" t="str">
            <v>CTS Loan 1</v>
          </cell>
          <cell r="D21">
            <v>173753484.90429518</v>
          </cell>
          <cell r="E21">
            <v>491263988.27910823</v>
          </cell>
          <cell r="F21">
            <v>491263988.27910823</v>
          </cell>
          <cell r="G21">
            <v>262968227.02171394</v>
          </cell>
          <cell r="J21" t="str">
            <v>Jan</v>
          </cell>
          <cell r="K21">
            <v>3357966.7220792528</v>
          </cell>
          <cell r="L21">
            <v>3357966.7220792528</v>
          </cell>
          <cell r="M21">
            <v>3357966.7220792528</v>
          </cell>
          <cell r="N21">
            <v>3357966.7220792528</v>
          </cell>
          <cell r="O21">
            <v>3357966.7220792528</v>
          </cell>
          <cell r="P21">
            <v>3357966.7220792528</v>
          </cell>
          <cell r="Q21">
            <v>3357966.7220792528</v>
          </cell>
          <cell r="R21">
            <v>3357966.7220792528</v>
          </cell>
          <cell r="S21">
            <v>3357966.7220792528</v>
          </cell>
          <cell r="T21">
            <v>3357966.7220792528</v>
          </cell>
          <cell r="U21">
            <v>3357966.7220792528</v>
          </cell>
          <cell r="V21">
            <v>3357966.7220792528</v>
          </cell>
          <cell r="W21">
            <v>40295600.664951049</v>
          </cell>
        </row>
        <row r="22">
          <cell r="B22" t="str">
            <v>CTS Loan 2</v>
          </cell>
          <cell r="E22">
            <v>115232052.70699139</v>
          </cell>
          <cell r="F22">
            <v>230464105.41398278</v>
          </cell>
          <cell r="G22">
            <v>230464105.41398278</v>
          </cell>
          <cell r="H22">
            <v>230464105.41398278</v>
          </cell>
          <cell r="J22" t="str">
            <v>Feb</v>
          </cell>
          <cell r="L22">
            <v>0</v>
          </cell>
          <cell r="M22">
            <v>0</v>
          </cell>
          <cell r="N22">
            <v>0</v>
          </cell>
          <cell r="O22">
            <v>0</v>
          </cell>
          <cell r="P22">
            <v>0</v>
          </cell>
          <cell r="Q22">
            <v>0</v>
          </cell>
          <cell r="R22">
            <v>0</v>
          </cell>
          <cell r="S22">
            <v>0</v>
          </cell>
          <cell r="T22">
            <v>0</v>
          </cell>
          <cell r="U22">
            <v>0</v>
          </cell>
          <cell r="V22">
            <v>0</v>
          </cell>
          <cell r="W22">
            <v>0</v>
          </cell>
        </row>
        <row r="23">
          <cell r="B23" t="str">
            <v>CTS Loan 3</v>
          </cell>
          <cell r="F23">
            <v>329234436.30568969</v>
          </cell>
          <cell r="G23">
            <v>658468872.61137938</v>
          </cell>
          <cell r="H23">
            <v>658468872.61137938</v>
          </cell>
          <cell r="J23" t="str">
            <v>March</v>
          </cell>
          <cell r="M23">
            <v>0</v>
          </cell>
          <cell r="N23">
            <v>0</v>
          </cell>
          <cell r="O23">
            <v>0</v>
          </cell>
          <cell r="P23">
            <v>0</v>
          </cell>
          <cell r="Q23">
            <v>0</v>
          </cell>
          <cell r="R23">
            <v>0</v>
          </cell>
          <cell r="S23">
            <v>0</v>
          </cell>
          <cell r="T23">
            <v>0</v>
          </cell>
          <cell r="U23">
            <v>0</v>
          </cell>
          <cell r="V23">
            <v>0</v>
          </cell>
          <cell r="W23">
            <v>0</v>
          </cell>
        </row>
        <row r="24">
          <cell r="B24" t="str">
            <v>CTS Loan 4</v>
          </cell>
          <cell r="G24">
            <v>263387549.04455176</v>
          </cell>
          <cell r="H24">
            <v>526775098.08910352</v>
          </cell>
          <cell r="J24" t="str">
            <v>April</v>
          </cell>
          <cell r="N24">
            <v>607821.86957517639</v>
          </cell>
          <cell r="O24">
            <v>607821.86957517639</v>
          </cell>
          <cell r="P24">
            <v>607821.86957517639</v>
          </cell>
          <cell r="Q24">
            <v>607821.86957517639</v>
          </cell>
          <cell r="R24">
            <v>607821.86957517639</v>
          </cell>
          <cell r="S24">
            <v>607821.86957517639</v>
          </cell>
          <cell r="T24">
            <v>607821.86957517639</v>
          </cell>
          <cell r="U24">
            <v>607821.86957517639</v>
          </cell>
          <cell r="V24">
            <v>607821.86957517639</v>
          </cell>
          <cell r="W24">
            <v>5470396.8261765875</v>
          </cell>
        </row>
        <row r="25">
          <cell r="B25" t="str">
            <v>CTS Loan 5</v>
          </cell>
          <cell r="H25">
            <v>164617218.15284485</v>
          </cell>
          <cell r="J25" t="str">
            <v>May</v>
          </cell>
          <cell r="O25">
            <v>1940047.8361686368</v>
          </cell>
          <cell r="P25">
            <v>1940047.8361686368</v>
          </cell>
          <cell r="Q25">
            <v>1940047.8361686368</v>
          </cell>
          <cell r="R25">
            <v>1940047.8361686368</v>
          </cell>
          <cell r="S25">
            <v>1940047.8361686368</v>
          </cell>
          <cell r="T25">
            <v>1940047.8361686368</v>
          </cell>
          <cell r="U25">
            <v>1940047.8361686368</v>
          </cell>
          <cell r="V25">
            <v>1940047.8361686368</v>
          </cell>
          <cell r="W25">
            <v>15520382.689349096</v>
          </cell>
        </row>
        <row r="26">
          <cell r="B26" t="str">
            <v>CTS Loan 6</v>
          </cell>
        </row>
        <row r="27">
          <cell r="C27">
            <v>0</v>
          </cell>
          <cell r="D27">
            <v>173753484.90429518</v>
          </cell>
          <cell r="E27">
            <v>606496040.9860996</v>
          </cell>
          <cell r="F27">
            <v>1050962529.9987807</v>
          </cell>
          <cell r="G27">
            <v>1415288754.0916281</v>
          </cell>
          <cell r="H27">
            <v>1580325294.2673106</v>
          </cell>
          <cell r="J27" t="str">
            <v>Jun</v>
          </cell>
          <cell r="P27">
            <v>3454288.2205365216</v>
          </cell>
          <cell r="Q27">
            <v>3454288.2205365216</v>
          </cell>
          <cell r="R27">
            <v>3454288.2205365216</v>
          </cell>
          <cell r="S27">
            <v>3454288.2205365216</v>
          </cell>
          <cell r="T27">
            <v>3454288.2205365216</v>
          </cell>
          <cell r="U27">
            <v>3454288.2205365216</v>
          </cell>
          <cell r="V27">
            <v>3454288.2205365216</v>
          </cell>
          <cell r="W27">
            <v>24180017.543755654</v>
          </cell>
        </row>
        <row r="28">
          <cell r="J28" t="str">
            <v>Jul</v>
          </cell>
          <cell r="Q28">
            <v>2265847.0011228942</v>
          </cell>
          <cell r="R28">
            <v>2265847.0011228942</v>
          </cell>
          <cell r="S28">
            <v>2265847.0011228942</v>
          </cell>
          <cell r="T28">
            <v>2265847.0011228942</v>
          </cell>
          <cell r="U28">
            <v>2265847.0011228942</v>
          </cell>
          <cell r="V28">
            <v>2265847.0011228942</v>
          </cell>
          <cell r="W28">
            <v>13595082.006737364</v>
          </cell>
        </row>
        <row r="29">
          <cell r="B29" t="str">
            <v>Loan Repayment</v>
          </cell>
          <cell r="J29" t="str">
            <v>Aug</v>
          </cell>
          <cell r="R29">
            <v>5652245.172401947</v>
          </cell>
          <cell r="S29">
            <v>5652245.172401947</v>
          </cell>
          <cell r="T29">
            <v>5652245.172401947</v>
          </cell>
          <cell r="U29">
            <v>5652245.172401947</v>
          </cell>
          <cell r="V29">
            <v>5652245.172401947</v>
          </cell>
          <cell r="W29">
            <v>28261225.862009734</v>
          </cell>
        </row>
        <row r="30">
          <cell r="B30" t="str">
            <v>Existing Loans</v>
          </cell>
          <cell r="D30">
            <v>206073684.095056</v>
          </cell>
          <cell r="E30">
            <v>115261198.7928583</v>
          </cell>
          <cell r="F30">
            <v>80185080.650697991</v>
          </cell>
          <cell r="G30">
            <v>37513019.227799453</v>
          </cell>
          <cell r="H30">
            <v>25690250.291163217</v>
          </cell>
          <cell r="J30" t="str">
            <v>Sep</v>
          </cell>
          <cell r="S30">
            <v>4326090.2834276296</v>
          </cell>
          <cell r="T30">
            <v>4326090.2834276296</v>
          </cell>
          <cell r="U30">
            <v>4326090.2834276296</v>
          </cell>
          <cell r="V30">
            <v>4326090.2834276296</v>
          </cell>
          <cell r="W30">
            <v>17304361.133710518</v>
          </cell>
        </row>
        <row r="31">
          <cell r="B31" t="str">
            <v>CTS Loan 1</v>
          </cell>
          <cell r="D31">
            <v>162496413.52254039</v>
          </cell>
          <cell r="E31">
            <v>369171572.94181305</v>
          </cell>
          <cell r="F31">
            <v>413472161.69483066</v>
          </cell>
          <cell r="G31">
            <v>234793059.84081602</v>
          </cell>
          <cell r="H31">
            <v>0</v>
          </cell>
          <cell r="J31" t="str">
            <v>Oct</v>
          </cell>
          <cell r="T31">
            <v>1701304.1079486783</v>
          </cell>
          <cell r="U31">
            <v>1701304.1079486783</v>
          </cell>
          <cell r="V31">
            <v>1701304.1079486783</v>
          </cell>
          <cell r="W31">
            <v>5103912.3238460347</v>
          </cell>
        </row>
        <row r="32">
          <cell r="B32" t="str">
            <v>CTS Loan 2</v>
          </cell>
          <cell r="E32">
            <v>73232052.706991389</v>
          </cell>
          <cell r="F32">
            <v>155251951.73882174</v>
          </cell>
          <cell r="G32">
            <v>173882185.94748038</v>
          </cell>
          <cell r="H32">
            <v>194748048.26117802</v>
          </cell>
          <cell r="J32" t="str">
            <v>Nov</v>
          </cell>
          <cell r="U32">
            <v>9399593.7109248452</v>
          </cell>
          <cell r="V32">
            <v>9399593.7109248452</v>
          </cell>
          <cell r="W32">
            <v>18799187.42184969</v>
          </cell>
        </row>
        <row r="33">
          <cell r="B33" t="str">
            <v>CTS Loan 3</v>
          </cell>
          <cell r="F33">
            <v>209234436.30568969</v>
          </cell>
          <cell r="G33">
            <v>443577004.96806216</v>
          </cell>
          <cell r="H33">
            <v>496806245.56422961</v>
          </cell>
          <cell r="J33" t="str">
            <v>Dec</v>
          </cell>
          <cell r="V33">
            <v>5223318.4319094308</v>
          </cell>
          <cell r="W33">
            <v>5223318.4319094308</v>
          </cell>
        </row>
        <row r="34">
          <cell r="B34" t="str">
            <v>CTS Loan 4</v>
          </cell>
          <cell r="G34">
            <v>167387549.04455176</v>
          </cell>
          <cell r="H34">
            <v>354861603.97444975</v>
          </cell>
          <cell r="K34">
            <v>3357966.7220792528</v>
          </cell>
          <cell r="L34">
            <v>3357966.7220792528</v>
          </cell>
          <cell r="M34">
            <v>3357966.7220792528</v>
          </cell>
          <cell r="N34">
            <v>3965788.5916544292</v>
          </cell>
          <cell r="O34">
            <v>5905836.4278230658</v>
          </cell>
          <cell r="P34">
            <v>9360124.6483595874</v>
          </cell>
          <cell r="Q34">
            <v>11625971.649482481</v>
          </cell>
          <cell r="R34">
            <v>17278216.821884427</v>
          </cell>
          <cell r="S34">
            <v>21604307.105312057</v>
          </cell>
          <cell r="T34">
            <v>23305611.213260736</v>
          </cell>
          <cell r="U34">
            <v>32705204.924185582</v>
          </cell>
          <cell r="V34">
            <v>37928523.356095016</v>
          </cell>
          <cell r="W34">
            <v>173753484.90429518</v>
          </cell>
        </row>
        <row r="35">
          <cell r="B35" t="str">
            <v>CTS Loan 5</v>
          </cell>
          <cell r="H35">
            <v>104617218.15284485</v>
          </cell>
        </row>
        <row r="36">
          <cell r="B36" t="str">
            <v>CTS Loan 6</v>
          </cell>
        </row>
        <row r="37">
          <cell r="C37">
            <v>0</v>
          </cell>
          <cell r="D37">
            <v>368570097.61759639</v>
          </cell>
          <cell r="E37">
            <v>557664824.44166279</v>
          </cell>
          <cell r="F37">
            <v>858143630.39004004</v>
          </cell>
          <cell r="G37">
            <v>1057152819.0287098</v>
          </cell>
          <cell r="H37">
            <v>1176723366.2438655</v>
          </cell>
          <cell r="J37" t="str">
            <v>Loan Repayment</v>
          </cell>
        </row>
        <row r="38">
          <cell r="J38" t="str">
            <v>Jan</v>
          </cell>
          <cell r="K38">
            <v>2346966.7220792528</v>
          </cell>
          <cell r="L38">
            <v>2370436.3893000456</v>
          </cell>
          <cell r="M38">
            <v>2394140.753193046</v>
          </cell>
          <cell r="N38">
            <v>2418082.1607249761</v>
          </cell>
          <cell r="O38">
            <v>2442262.9823322264</v>
          </cell>
          <cell r="P38">
            <v>2466685.6121555483</v>
          </cell>
          <cell r="Q38">
            <v>2491352.4682771037</v>
          </cell>
          <cell r="R38">
            <v>2516265.9929598747</v>
          </cell>
          <cell r="S38">
            <v>2541428.6528894734</v>
          </cell>
          <cell r="T38">
            <v>2566842.9394183685</v>
          </cell>
          <cell r="U38">
            <v>2592511.3688125522</v>
          </cell>
          <cell r="V38">
            <v>2618436.4825006775</v>
          </cell>
          <cell r="W38">
            <v>29765412.524643149</v>
          </cell>
        </row>
        <row r="39">
          <cell r="B39" t="str">
            <v>Outstanding Balance</v>
          </cell>
          <cell r="J39" t="str">
            <v>Feb</v>
          </cell>
          <cell r="L39">
            <v>0</v>
          </cell>
          <cell r="M39">
            <v>0</v>
          </cell>
          <cell r="N39">
            <v>0</v>
          </cell>
          <cell r="O39">
            <v>0</v>
          </cell>
          <cell r="P39">
            <v>0</v>
          </cell>
          <cell r="Q39">
            <v>0</v>
          </cell>
          <cell r="R39">
            <v>0</v>
          </cell>
          <cell r="S39">
            <v>0</v>
          </cell>
          <cell r="T39">
            <v>0</v>
          </cell>
          <cell r="U39">
            <v>0</v>
          </cell>
          <cell r="V39">
            <v>0</v>
          </cell>
          <cell r="W39">
            <v>0</v>
          </cell>
        </row>
        <row r="40">
          <cell r="B40" t="str">
            <v>Existing Loans</v>
          </cell>
          <cell r="D40">
            <v>880517612.33494401</v>
          </cell>
          <cell r="E40">
            <v>765256413.54208565</v>
          </cell>
          <cell r="F40">
            <v>685071332.8913877</v>
          </cell>
          <cell r="G40">
            <v>647558313.66358829</v>
          </cell>
          <cell r="H40">
            <v>621868063.37242508</v>
          </cell>
          <cell r="J40" t="str">
            <v>March</v>
          </cell>
          <cell r="M40">
            <v>0</v>
          </cell>
          <cell r="N40">
            <v>0</v>
          </cell>
          <cell r="O40">
            <v>0</v>
          </cell>
          <cell r="P40">
            <v>0</v>
          </cell>
          <cell r="Q40">
            <v>0</v>
          </cell>
          <cell r="R40">
            <v>0</v>
          </cell>
          <cell r="S40">
            <v>0</v>
          </cell>
          <cell r="T40">
            <v>0</v>
          </cell>
          <cell r="U40">
            <v>0</v>
          </cell>
          <cell r="V40">
            <v>0</v>
          </cell>
          <cell r="W40">
            <v>0</v>
          </cell>
        </row>
        <row r="41">
          <cell r="B41" t="str">
            <v>CTS Loan 1</v>
          </cell>
          <cell r="D41">
            <v>1017436794.4774597</v>
          </cell>
          <cell r="E41">
            <v>648265221.53564668</v>
          </cell>
          <cell r="F41">
            <v>234793059.84081602</v>
          </cell>
          <cell r="G41">
            <v>0</v>
          </cell>
          <cell r="H41">
            <v>0</v>
          </cell>
          <cell r="J41" t="str">
            <v>April</v>
          </cell>
          <cell r="N41">
            <v>424821.86957517639</v>
          </cell>
          <cell r="O41">
            <v>429070.08827092813</v>
          </cell>
          <cell r="P41">
            <v>433360.78915363748</v>
          </cell>
          <cell r="Q41">
            <v>437694.3970451738</v>
          </cell>
          <cell r="R41">
            <v>442071.34101562563</v>
          </cell>
          <cell r="S41">
            <v>446492.05442578183</v>
          </cell>
          <cell r="T41">
            <v>450956.97497003968</v>
          </cell>
          <cell r="U41">
            <v>455466.54471974005</v>
          </cell>
          <cell r="V41">
            <v>460021.21016693744</v>
          </cell>
          <cell r="W41">
            <v>3979955.2693430409</v>
          </cell>
        </row>
        <row r="42">
          <cell r="B42" t="str">
            <v>CTS Loan 2</v>
          </cell>
          <cell r="E42">
            <v>626767947.29300857</v>
          </cell>
          <cell r="F42">
            <v>471515995.55418682</v>
          </cell>
          <cell r="G42">
            <v>297633809.60670644</v>
          </cell>
          <cell r="H42">
            <v>102885761.34552842</v>
          </cell>
          <cell r="J42" t="str">
            <v>May</v>
          </cell>
          <cell r="O42">
            <v>1355947.8361686368</v>
          </cell>
          <cell r="P42">
            <v>1369507.3145303233</v>
          </cell>
          <cell r="Q42">
            <v>1383202.3876756264</v>
          </cell>
          <cell r="R42">
            <v>1397034.4115523826</v>
          </cell>
          <cell r="S42">
            <v>1411004.7556679067</v>
          </cell>
          <cell r="T42">
            <v>1425114.8032245857</v>
          </cell>
          <cell r="U42">
            <v>1439365.9512568314</v>
          </cell>
          <cell r="V42">
            <v>1453759.6107693999</v>
          </cell>
          <cell r="W42">
            <v>11234937.070845693</v>
          </cell>
        </row>
        <row r="43">
          <cell r="B43" t="str">
            <v>CTS Loan 3</v>
          </cell>
          <cell r="F43">
            <v>1790765563.6943102</v>
          </cell>
          <cell r="G43">
            <v>1347188558.726248</v>
          </cell>
          <cell r="H43">
            <v>850382313.16201842</v>
          </cell>
          <cell r="J43" t="str">
            <v>Jun</v>
          </cell>
          <cell r="P43">
            <v>2414288.2205365216</v>
          </cell>
          <cell r="Q43">
            <v>2438431.1027418869</v>
          </cell>
          <cell r="R43">
            <v>2462815.4137693057</v>
          </cell>
          <cell r="S43">
            <v>2487443.5679069986</v>
          </cell>
          <cell r="T43">
            <v>2512318.0035860687</v>
          </cell>
          <cell r="U43">
            <v>2537441.1836219295</v>
          </cell>
          <cell r="V43">
            <v>2562815.5954581485</v>
          </cell>
          <cell r="W43">
            <v>17415553.087620862</v>
          </cell>
        </row>
        <row r="44">
          <cell r="B44" t="str">
            <v>CTS Loan 4</v>
          </cell>
          <cell r="G44">
            <v>1432612450.9554482</v>
          </cell>
          <cell r="H44">
            <v>1077750846.9809985</v>
          </cell>
          <cell r="J44" t="str">
            <v>Jul</v>
          </cell>
          <cell r="Q44">
            <v>1583657.0011228942</v>
          </cell>
          <cell r="R44">
            <v>1599493.571134123</v>
          </cell>
          <cell r="S44">
            <v>1615488.5068454642</v>
          </cell>
          <cell r="T44">
            <v>1631643.3919139188</v>
          </cell>
          <cell r="U44">
            <v>1647959.825833058</v>
          </cell>
          <cell r="V44">
            <v>1664439.4240913887</v>
          </cell>
          <cell r="W44">
            <v>9742681.7209408469</v>
          </cell>
        </row>
        <row r="45">
          <cell r="B45" t="str">
            <v>CTS Loan 5</v>
          </cell>
          <cell r="H45">
            <v>895382781.84715509</v>
          </cell>
          <cell r="J45" t="str">
            <v>Aug</v>
          </cell>
          <cell r="R45">
            <v>28570495.172401946</v>
          </cell>
          <cell r="S45">
            <v>16856200.124125965</v>
          </cell>
          <cell r="T45">
            <v>4024762.1253672261</v>
          </cell>
          <cell r="U45">
            <v>4065009.7466208981</v>
          </cell>
          <cell r="V45">
            <v>4105659.8440871071</v>
          </cell>
          <cell r="W45">
            <v>57622127.012603141</v>
          </cell>
        </row>
        <row r="46">
          <cell r="B46" t="str">
            <v>CTS Loan 6</v>
          </cell>
        </row>
        <row r="47">
          <cell r="D47">
            <v>1897954406.8124037</v>
          </cell>
          <cell r="E47">
            <v>2040289582.3707409</v>
          </cell>
          <cell r="F47">
            <v>3182145951.9807005</v>
          </cell>
          <cell r="G47">
            <v>3724993132.9519911</v>
          </cell>
          <cell r="H47">
            <v>3548269766.7081256</v>
          </cell>
          <cell r="J47" t="str">
            <v>Sep</v>
          </cell>
          <cell r="S47">
            <v>3023612.43342763</v>
          </cell>
          <cell r="T47">
            <v>3053848.5577619057</v>
          </cell>
          <cell r="U47">
            <v>3084387.0433395253</v>
          </cell>
          <cell r="V47">
            <v>3115230.9137729201</v>
          </cell>
          <cell r="W47">
            <v>12277078.94830198</v>
          </cell>
        </row>
        <row r="48">
          <cell r="J48" t="str">
            <v>Oct</v>
          </cell>
          <cell r="T48">
            <v>1189083.8879486783</v>
          </cell>
          <cell r="U48">
            <v>1200974.7268281651</v>
          </cell>
          <cell r="V48">
            <v>1212984.4740964468</v>
          </cell>
          <cell r="W48">
            <v>3603043.08887329</v>
          </cell>
        </row>
        <row r="49">
          <cell r="A49">
            <v>0.12</v>
          </cell>
          <cell r="B49" t="str">
            <v>Interest</v>
          </cell>
          <cell r="J49" t="str">
            <v>Nov</v>
          </cell>
          <cell r="U49">
            <v>6569610.5609248448</v>
          </cell>
          <cell r="V49">
            <v>6635306.6665340941</v>
          </cell>
          <cell r="W49">
            <v>13204917.227458939</v>
          </cell>
        </row>
        <row r="50">
          <cell r="A50">
            <v>0.11154236391749267</v>
          </cell>
          <cell r="B50" t="str">
            <v>Existing Loans</v>
          </cell>
          <cell r="D50">
            <v>121200961.81597522</v>
          </cell>
          <cell r="E50">
            <v>98215015.950826064</v>
          </cell>
          <cell r="F50">
            <v>85358509.369506583</v>
          </cell>
          <cell r="G50">
            <v>76414475.922812939</v>
          </cell>
          <cell r="H50">
            <v>72230185.08046183</v>
          </cell>
          <cell r="J50" t="str">
            <v>Dec</v>
          </cell>
          <cell r="V50">
            <v>3650707.5719094304</v>
          </cell>
          <cell r="W50">
            <v>3650707.5719094304</v>
          </cell>
        </row>
        <row r="51">
          <cell r="A51">
            <v>0.12</v>
          </cell>
          <cell r="B51" t="str">
            <v>CTS Loan 1</v>
          </cell>
          <cell r="D51">
            <v>49257071.381754771</v>
          </cell>
          <cell r="E51">
            <v>122092415.33729516</v>
          </cell>
          <cell r="F51">
            <v>77791826.5842776</v>
          </cell>
          <cell r="G51">
            <v>28175167.180897921</v>
          </cell>
          <cell r="H51">
            <v>0</v>
          </cell>
          <cell r="K51">
            <v>2346966.7220792528</v>
          </cell>
          <cell r="L51">
            <v>2370436.3893000456</v>
          </cell>
          <cell r="M51">
            <v>2394140.753193046</v>
          </cell>
          <cell r="N51">
            <v>2842904.0303001525</v>
          </cell>
          <cell r="O51">
            <v>4227280.9067717912</v>
          </cell>
          <cell r="P51">
            <v>6683841.9363760306</v>
          </cell>
          <cell r="Q51">
            <v>8334337.3568626847</v>
          </cell>
          <cell r="R51">
            <v>36988175.902833253</v>
          </cell>
          <cell r="S51">
            <v>28381670.095289223</v>
          </cell>
          <cell r="T51">
            <v>16854570.684190791</v>
          </cell>
          <cell r="U51">
            <v>23592726.951957546</v>
          </cell>
          <cell r="V51">
            <v>27479361.793386552</v>
          </cell>
          <cell r="W51">
            <v>162496413.52254039</v>
          </cell>
        </row>
        <row r="52">
          <cell r="A52">
            <v>0.12</v>
          </cell>
          <cell r="B52" t="str">
            <v>CTS Loan 2</v>
          </cell>
          <cell r="E52">
            <v>42000000</v>
          </cell>
          <cell r="F52">
            <v>75212153.675161019</v>
          </cell>
          <cell r="G52">
            <v>56581919.466502413</v>
          </cell>
          <cell r="H52">
            <v>35716057.15280477</v>
          </cell>
          <cell r="J52" t="str">
            <v>Outstanding Balance</v>
          </cell>
        </row>
        <row r="53">
          <cell r="A53">
            <v>0.12</v>
          </cell>
          <cell r="B53" t="str">
            <v>CTS Loan 3</v>
          </cell>
          <cell r="F53">
            <v>120000000</v>
          </cell>
          <cell r="G53">
            <v>214891867.64331722</v>
          </cell>
          <cell r="H53">
            <v>161662627.04714975</v>
          </cell>
          <cell r="J53" t="str">
            <v>Jan</v>
          </cell>
          <cell r="K53">
            <v>98753033.277920753</v>
          </cell>
          <cell r="L53">
            <v>96382596.888620704</v>
          </cell>
          <cell r="M53">
            <v>93988456.135427654</v>
          </cell>
          <cell r="N53">
            <v>91570373.974702671</v>
          </cell>
          <cell r="O53">
            <v>89128110.992370442</v>
          </cell>
          <cell r="P53">
            <v>86661425.3802149</v>
          </cell>
          <cell r="Q53">
            <v>84170072.911937803</v>
          </cell>
          <cell r="R53">
            <v>81653806.918977931</v>
          </cell>
          <cell r="S53">
            <v>79112378.266088456</v>
          </cell>
          <cell r="T53">
            <v>76545535.32667008</v>
          </cell>
          <cell r="U53">
            <v>73953023.957857534</v>
          </cell>
          <cell r="V53">
            <v>71334587.475356862</v>
          </cell>
        </row>
        <row r="54">
          <cell r="A54">
            <v>0.12</v>
          </cell>
          <cell r="B54" t="str">
            <v>CTS Loan 4</v>
          </cell>
          <cell r="G54">
            <v>96000000</v>
          </cell>
          <cell r="H54">
            <v>171913494.11465377</v>
          </cell>
          <cell r="J54" t="str">
            <v>Feb</v>
          </cell>
          <cell r="L54">
            <v>0</v>
          </cell>
          <cell r="M54">
            <v>0</v>
          </cell>
          <cell r="N54">
            <v>0</v>
          </cell>
          <cell r="O54">
            <v>0</v>
          </cell>
          <cell r="P54">
            <v>0</v>
          </cell>
          <cell r="Q54">
            <v>0</v>
          </cell>
          <cell r="R54">
            <v>0</v>
          </cell>
          <cell r="S54">
            <v>0</v>
          </cell>
          <cell r="T54">
            <v>0</v>
          </cell>
          <cell r="U54">
            <v>0</v>
          </cell>
          <cell r="V54">
            <v>0</v>
          </cell>
        </row>
        <row r="55">
          <cell r="A55">
            <v>0.12</v>
          </cell>
          <cell r="B55" t="str">
            <v>CTS Loan 5</v>
          </cell>
          <cell r="H55">
            <v>60000000</v>
          </cell>
          <cell r="J55" t="str">
            <v>March</v>
          </cell>
          <cell r="M55">
            <v>0</v>
          </cell>
          <cell r="N55">
            <v>0</v>
          </cell>
          <cell r="O55">
            <v>0</v>
          </cell>
          <cell r="P55">
            <v>0</v>
          </cell>
          <cell r="Q55">
            <v>0</v>
          </cell>
          <cell r="R55">
            <v>0</v>
          </cell>
          <cell r="S55">
            <v>0</v>
          </cell>
          <cell r="T55">
            <v>0</v>
          </cell>
          <cell r="U55">
            <v>0</v>
          </cell>
          <cell r="V55">
            <v>0</v>
          </cell>
        </row>
        <row r="56">
          <cell r="A56">
            <v>0.12</v>
          </cell>
          <cell r="B56" t="str">
            <v>CTS Loan 6</v>
          </cell>
        </row>
        <row r="57">
          <cell r="C57">
            <v>0</v>
          </cell>
          <cell r="D57">
            <v>170458033.19773</v>
          </cell>
          <cell r="E57">
            <v>262307431.28812122</v>
          </cell>
          <cell r="F57">
            <v>358362489.62894517</v>
          </cell>
          <cell r="G57">
            <v>472063430.21353048</v>
          </cell>
          <cell r="H57">
            <v>501522363.39507014</v>
          </cell>
          <cell r="J57" t="str">
            <v>April</v>
          </cell>
          <cell r="N57">
            <v>17875178.130424824</v>
          </cell>
          <cell r="O57">
            <v>17446108.042153895</v>
          </cell>
          <cell r="P57">
            <v>17012747.253000256</v>
          </cell>
          <cell r="Q57">
            <v>16575052.855955081</v>
          </cell>
          <cell r="R57">
            <v>16132981.514939455</v>
          </cell>
          <cell r="S57">
            <v>15686489.460513674</v>
          </cell>
          <cell r="T57">
            <v>15235532.485543635</v>
          </cell>
          <cell r="U57">
            <v>14780065.940823894</v>
          </cell>
          <cell r="V57">
            <v>14320044.730656957</v>
          </cell>
        </row>
        <row r="58">
          <cell r="J58" t="str">
            <v>May</v>
          </cell>
          <cell r="O58">
            <v>57054052.163831361</v>
          </cell>
          <cell r="P58">
            <v>55684544.84930104</v>
          </cell>
          <cell r="Q58">
            <v>54301342.461625412</v>
          </cell>
          <cell r="R58">
            <v>52904308.050073028</v>
          </cell>
          <cell r="S58">
            <v>51493303.294405118</v>
          </cell>
          <cell r="T58">
            <v>50068188.491180532</v>
          </cell>
          <cell r="U58">
            <v>48628822.539923698</v>
          </cell>
          <cell r="V58">
            <v>47175062.929154299</v>
          </cell>
        </row>
        <row r="59">
          <cell r="J59" t="str">
            <v>Jun</v>
          </cell>
          <cell r="P59">
            <v>101585711.77946348</v>
          </cell>
          <cell r="Q59">
            <v>99147280.676721603</v>
          </cell>
          <cell r="R59">
            <v>96684465.262952298</v>
          </cell>
          <cell r="S59">
            <v>94197021.695045292</v>
          </cell>
          <cell r="T59">
            <v>91684703.691459224</v>
          </cell>
          <cell r="U59">
            <v>89147262.507837296</v>
          </cell>
          <cell r="V59">
            <v>86584446.912379146</v>
          </cell>
        </row>
        <row r="60">
          <cell r="J60" t="str">
            <v>Jul</v>
          </cell>
          <cell r="Q60">
            <v>66635342.998877123</v>
          </cell>
          <cell r="R60">
            <v>65035849.427743003</v>
          </cell>
          <cell r="S60">
            <v>63420360.920897536</v>
          </cell>
          <cell r="T60">
            <v>61788717.528983615</v>
          </cell>
          <cell r="U60">
            <v>60140757.703150555</v>
          </cell>
          <cell r="V60">
            <v>58476318.279059164</v>
          </cell>
        </row>
        <row r="61">
          <cell r="J61" t="str">
            <v>Aug</v>
          </cell>
          <cell r="R61">
            <v>179604504.82759807</v>
          </cell>
          <cell r="S61">
            <v>162748304.70347211</v>
          </cell>
          <cell r="T61">
            <v>158723542.57810488</v>
          </cell>
          <cell r="U61">
            <v>154658532.83148399</v>
          </cell>
          <cell r="V61">
            <v>150552872.9873969</v>
          </cell>
        </row>
        <row r="62">
          <cell r="J62" t="str">
            <v>Sep</v>
          </cell>
          <cell r="S62">
            <v>127224172.56657237</v>
          </cell>
          <cell r="T62">
            <v>124170324.00881046</v>
          </cell>
          <cell r="U62">
            <v>121085936.96547094</v>
          </cell>
          <cell r="V62">
            <v>117970706.05169801</v>
          </cell>
        </row>
        <row r="63">
          <cell r="J63" t="str">
            <v>Oct</v>
          </cell>
          <cell r="T63">
            <v>50032938.112051323</v>
          </cell>
          <cell r="U63">
            <v>48831963.385223158</v>
          </cell>
          <cell r="V63">
            <v>47618978.91112671</v>
          </cell>
        </row>
        <row r="64">
          <cell r="J64" t="str">
            <v>Nov</v>
          </cell>
          <cell r="U64">
            <v>276428704.43907517</v>
          </cell>
          <cell r="V64">
            <v>269793397.77254111</v>
          </cell>
        </row>
        <row r="65">
          <cell r="J65" t="str">
            <v>Dec</v>
          </cell>
          <cell r="V65">
            <v>153610378.42809057</v>
          </cell>
        </row>
        <row r="66">
          <cell r="K66">
            <v>98753033.277920753</v>
          </cell>
          <cell r="L66">
            <v>96382596.888620704</v>
          </cell>
          <cell r="M66">
            <v>93988456.135427654</v>
          </cell>
          <cell r="N66">
            <v>109445552.1051275</v>
          </cell>
          <cell r="O66">
            <v>163628271.1983557</v>
          </cell>
          <cell r="P66">
            <v>260944429.2619797</v>
          </cell>
          <cell r="Q66">
            <v>320829091.90511703</v>
          </cell>
          <cell r="R66">
            <v>492015916.00228381</v>
          </cell>
          <cell r="S66">
            <v>593882030.90699458</v>
          </cell>
          <cell r="T66">
            <v>628249482.22280371</v>
          </cell>
          <cell r="U66">
            <v>887655070.27084613</v>
          </cell>
          <cell r="V66">
            <v>1017436794.4774597</v>
          </cell>
        </row>
        <row r="67">
          <cell r="J67" t="str">
            <v>Interest</v>
          </cell>
          <cell r="K67">
            <v>0.12</v>
          </cell>
        </row>
        <row r="68">
          <cell r="J68" t="str">
            <v>Jan</v>
          </cell>
          <cell r="K68">
            <v>1011000</v>
          </cell>
          <cell r="L68">
            <v>987530.33277920738</v>
          </cell>
          <cell r="M68">
            <v>963825.96888620697</v>
          </cell>
          <cell r="N68">
            <v>939884.56135427661</v>
          </cell>
          <cell r="O68">
            <v>915703.73974702659</v>
          </cell>
          <cell r="P68">
            <v>891281.10992370441</v>
          </cell>
          <cell r="Q68">
            <v>866614.25380214897</v>
          </cell>
          <cell r="R68">
            <v>841700.72911937803</v>
          </cell>
          <cell r="S68">
            <v>816538.06918977934</v>
          </cell>
          <cell r="T68">
            <v>791123.78266088443</v>
          </cell>
          <cell r="U68">
            <v>765455.35326670075</v>
          </cell>
          <cell r="V68">
            <v>739530.23957857536</v>
          </cell>
          <cell r="W68">
            <v>10530188.140307888</v>
          </cell>
        </row>
        <row r="69">
          <cell r="J69" t="str">
            <v>Feb</v>
          </cell>
          <cell r="L69">
            <v>0</v>
          </cell>
          <cell r="M69">
            <v>0</v>
          </cell>
          <cell r="N69">
            <v>0</v>
          </cell>
          <cell r="O69">
            <v>0</v>
          </cell>
          <cell r="P69">
            <v>0</v>
          </cell>
          <cell r="Q69">
            <v>0</v>
          </cell>
          <cell r="R69">
            <v>0</v>
          </cell>
          <cell r="S69">
            <v>0</v>
          </cell>
          <cell r="T69">
            <v>0</v>
          </cell>
          <cell r="U69">
            <v>0</v>
          </cell>
          <cell r="V69">
            <v>0</v>
          </cell>
          <cell r="W69">
            <v>0</v>
          </cell>
        </row>
        <row r="70">
          <cell r="J70" t="str">
            <v>March</v>
          </cell>
          <cell r="M70">
            <v>0</v>
          </cell>
          <cell r="N70">
            <v>0</v>
          </cell>
          <cell r="O70">
            <v>0</v>
          </cell>
          <cell r="P70">
            <v>0</v>
          </cell>
          <cell r="Q70">
            <v>0</v>
          </cell>
          <cell r="R70">
            <v>0</v>
          </cell>
          <cell r="S70">
            <v>0</v>
          </cell>
          <cell r="T70">
            <v>0</v>
          </cell>
          <cell r="U70">
            <v>0</v>
          </cell>
          <cell r="V70">
            <v>0</v>
          </cell>
          <cell r="W70">
            <v>0</v>
          </cell>
        </row>
        <row r="71">
          <cell r="J71" t="str">
            <v>April</v>
          </cell>
          <cell r="N71">
            <v>183000</v>
          </cell>
          <cell r="O71">
            <v>178751.78130424823</v>
          </cell>
          <cell r="P71">
            <v>174461.08042153894</v>
          </cell>
          <cell r="Q71">
            <v>170127.47253000256</v>
          </cell>
          <cell r="R71">
            <v>165750.52855955079</v>
          </cell>
          <cell r="S71">
            <v>161329.81514939453</v>
          </cell>
          <cell r="T71">
            <v>156864.89460513674</v>
          </cell>
          <cell r="U71">
            <v>152355.32485543634</v>
          </cell>
          <cell r="V71">
            <v>147800.65940823892</v>
          </cell>
          <cell r="W71">
            <v>1490441.5568335471</v>
          </cell>
        </row>
        <row r="72">
          <cell r="J72" t="str">
            <v>May</v>
          </cell>
          <cell r="O72">
            <v>584100</v>
          </cell>
          <cell r="P72">
            <v>570540.52163831366</v>
          </cell>
          <cell r="Q72">
            <v>556845.44849301036</v>
          </cell>
          <cell r="R72">
            <v>543013.42461625405</v>
          </cell>
          <cell r="S72">
            <v>529043.0805007302</v>
          </cell>
          <cell r="T72">
            <v>514933.03294405114</v>
          </cell>
          <cell r="U72">
            <v>500681.88491180533</v>
          </cell>
          <cell r="V72">
            <v>486288.22539923695</v>
          </cell>
          <cell r="W72">
            <v>4285445.618503402</v>
          </cell>
        </row>
        <row r="73">
          <cell r="J73" t="str">
            <v>Jun</v>
          </cell>
          <cell r="P73">
            <v>1040000</v>
          </cell>
          <cell r="Q73">
            <v>1015857.1177946348</v>
          </cell>
          <cell r="R73">
            <v>991472.80676721595</v>
          </cell>
          <cell r="S73">
            <v>966844.65262952296</v>
          </cell>
          <cell r="T73">
            <v>941970.21695045289</v>
          </cell>
          <cell r="U73">
            <v>916847.03691459214</v>
          </cell>
          <cell r="V73">
            <v>891472.62507837301</v>
          </cell>
          <cell r="W73">
            <v>6764464.4561347924</v>
          </cell>
        </row>
        <row r="74">
          <cell r="J74" t="str">
            <v>Jul</v>
          </cell>
          <cell r="Q74">
            <v>682190.00000000012</v>
          </cell>
          <cell r="R74">
            <v>666353.42998877121</v>
          </cell>
          <cell r="S74">
            <v>650358.49427743</v>
          </cell>
          <cell r="T74">
            <v>634203.60920897534</v>
          </cell>
          <cell r="U74">
            <v>617887.17528983613</v>
          </cell>
          <cell r="V74">
            <v>601407.57703150553</v>
          </cell>
          <cell r="W74">
            <v>3852400.2857965184</v>
          </cell>
        </row>
        <row r="75">
          <cell r="J75" t="str">
            <v>Aug</v>
          </cell>
          <cell r="R75">
            <v>2081750</v>
          </cell>
          <cell r="S75">
            <v>1796045.0482759804</v>
          </cell>
          <cell r="T75">
            <v>1627483.0470347209</v>
          </cell>
          <cell r="U75">
            <v>1587235.4257810488</v>
          </cell>
          <cell r="V75">
            <v>1546585.3283148399</v>
          </cell>
          <cell r="W75">
            <v>8639098.8494065888</v>
          </cell>
        </row>
        <row r="76">
          <cell r="J76" t="str">
            <v>Sep</v>
          </cell>
          <cell r="S76">
            <v>1302477.8499999999</v>
          </cell>
          <cell r="T76">
            <v>1272241.7256657237</v>
          </cell>
          <cell r="U76">
            <v>1241703.2400881045</v>
          </cell>
          <cell r="V76">
            <v>1210859.3696547092</v>
          </cell>
          <cell r="W76">
            <v>5027282.1854085373</v>
          </cell>
        </row>
        <row r="77">
          <cell r="J77" t="str">
            <v>Oct</v>
          </cell>
          <cell r="T77">
            <v>512220.22</v>
          </cell>
          <cell r="U77">
            <v>500329.38112051319</v>
          </cell>
          <cell r="V77">
            <v>488319.63385223155</v>
          </cell>
          <cell r="W77">
            <v>1500869.2349727447</v>
          </cell>
        </row>
        <row r="78">
          <cell r="J78" t="str">
            <v>Nov</v>
          </cell>
          <cell r="U78">
            <v>2829983.15</v>
          </cell>
          <cell r="V78">
            <v>2764287.0443907515</v>
          </cell>
          <cell r="W78">
            <v>5594270.1943907514</v>
          </cell>
        </row>
        <row r="79">
          <cell r="J79" t="str">
            <v>Dec</v>
          </cell>
          <cell r="V79">
            <v>1572610.86</v>
          </cell>
          <cell r="W79">
            <v>1572610.86</v>
          </cell>
        </row>
        <row r="80">
          <cell r="K80">
            <v>1011000.12</v>
          </cell>
          <cell r="L80">
            <v>987530.33277920738</v>
          </cell>
          <cell r="M80">
            <v>963825.96888620697</v>
          </cell>
          <cell r="N80">
            <v>1122884.5613542767</v>
          </cell>
          <cell r="O80">
            <v>1678555.5210512748</v>
          </cell>
          <cell r="P80">
            <v>2676282.7119835569</v>
          </cell>
          <cell r="Q80">
            <v>3291634.2926197965</v>
          </cell>
          <cell r="R80">
            <v>5290040.9190511703</v>
          </cell>
          <cell r="S80">
            <v>6222637.0100228367</v>
          </cell>
          <cell r="T80">
            <v>6451040.5290699452</v>
          </cell>
          <cell r="U80">
            <v>9112477.9722280372</v>
          </cell>
          <cell r="V80">
            <v>10449161.562708462</v>
          </cell>
          <cell r="W80">
            <v>49257071.381754771</v>
          </cell>
        </row>
        <row r="83">
          <cell r="J83" t="str">
            <v>Total Principal</v>
          </cell>
        </row>
        <row r="84">
          <cell r="J84" t="str">
            <v>Existing</v>
          </cell>
          <cell r="K84">
            <v>17172807.007921334</v>
          </cell>
          <cell r="L84">
            <v>17172807.007921334</v>
          </cell>
          <cell r="M84">
            <v>17172807.007921334</v>
          </cell>
          <cell r="N84">
            <v>17172807.007921334</v>
          </cell>
          <cell r="O84">
            <v>17172807.007921334</v>
          </cell>
          <cell r="P84">
            <v>17172807.007921334</v>
          </cell>
          <cell r="Q84">
            <v>17172807.007921334</v>
          </cell>
          <cell r="R84">
            <v>17172807.007921334</v>
          </cell>
          <cell r="S84">
            <v>17172807.007921334</v>
          </cell>
          <cell r="T84">
            <v>17172807.007921334</v>
          </cell>
          <cell r="U84">
            <v>17172807.007921334</v>
          </cell>
          <cell r="V84">
            <v>17172807.007921334</v>
          </cell>
          <cell r="W84">
            <v>206073684.09505603</v>
          </cell>
        </row>
        <row r="85">
          <cell r="J85" t="str">
            <v>New</v>
          </cell>
          <cell r="K85">
            <v>2346966.7220792528</v>
          </cell>
          <cell r="L85">
            <v>2370436.3893000456</v>
          </cell>
          <cell r="M85">
            <v>2394140.753193046</v>
          </cell>
          <cell r="N85">
            <v>2842904.0303001525</v>
          </cell>
          <cell r="O85">
            <v>4227280.9067717912</v>
          </cell>
          <cell r="P85">
            <v>6683841.9363760306</v>
          </cell>
          <cell r="Q85">
            <v>8334337.3568626847</v>
          </cell>
          <cell r="R85">
            <v>36988175.902833253</v>
          </cell>
          <cell r="S85">
            <v>28381670.095289223</v>
          </cell>
          <cell r="T85">
            <v>16854570.684190791</v>
          </cell>
          <cell r="U85">
            <v>23592726.951957546</v>
          </cell>
          <cell r="V85">
            <v>27479361.793386552</v>
          </cell>
          <cell r="W85">
            <v>162496413.52254036</v>
          </cell>
        </row>
        <row r="86">
          <cell r="K86">
            <v>19519773.730000585</v>
          </cell>
          <cell r="L86">
            <v>19543243.397221379</v>
          </cell>
          <cell r="M86">
            <v>19566947.761114381</v>
          </cell>
          <cell r="N86">
            <v>20015711.038221486</v>
          </cell>
          <cell r="O86">
            <v>21400087.914693125</v>
          </cell>
          <cell r="P86">
            <v>23856648.944297366</v>
          </cell>
          <cell r="Q86">
            <v>25507144.364784017</v>
          </cell>
          <cell r="R86">
            <v>54160982.910754591</v>
          </cell>
          <cell r="S86">
            <v>45554477.103210554</v>
          </cell>
          <cell r="T86">
            <v>34027377.692112125</v>
          </cell>
          <cell r="U86">
            <v>40765533.959878877</v>
          </cell>
          <cell r="V86">
            <v>44652168.801307887</v>
          </cell>
          <cell r="W86">
            <v>368570097.61759639</v>
          </cell>
        </row>
        <row r="88">
          <cell r="J88" t="str">
            <v>Total Interest</v>
          </cell>
        </row>
        <row r="89">
          <cell r="J89" t="str">
            <v>Existing</v>
          </cell>
          <cell r="K89">
            <v>10100080.151331268</v>
          </cell>
          <cell r="L89">
            <v>10100080.151331268</v>
          </cell>
          <cell r="M89">
            <v>10100080.151331268</v>
          </cell>
          <cell r="N89">
            <v>10100080.151331268</v>
          </cell>
          <cell r="O89">
            <v>10100080.151331268</v>
          </cell>
          <cell r="P89">
            <v>10100080.151331268</v>
          </cell>
          <cell r="Q89">
            <v>10100080.151331268</v>
          </cell>
          <cell r="R89">
            <v>10100080.151331268</v>
          </cell>
          <cell r="S89">
            <v>10100080.151331268</v>
          </cell>
          <cell r="T89">
            <v>10100080.151331268</v>
          </cell>
          <cell r="U89">
            <v>10100080.151331268</v>
          </cell>
          <cell r="V89">
            <v>10100080.151331268</v>
          </cell>
          <cell r="W89">
            <v>121200961.81597525</v>
          </cell>
        </row>
        <row r="90">
          <cell r="J90" t="str">
            <v>New</v>
          </cell>
          <cell r="K90">
            <v>1011000.12</v>
          </cell>
          <cell r="L90">
            <v>987530.33277920738</v>
          </cell>
          <cell r="M90">
            <v>963825.96888620697</v>
          </cell>
          <cell r="N90">
            <v>1122884.5613542767</v>
          </cell>
          <cell r="O90">
            <v>1678555.5210512748</v>
          </cell>
          <cell r="P90">
            <v>2676282.7119835569</v>
          </cell>
          <cell r="Q90">
            <v>3291634.2926197965</v>
          </cell>
          <cell r="R90">
            <v>5290040.9190511703</v>
          </cell>
          <cell r="S90">
            <v>6222637.0100228367</v>
          </cell>
          <cell r="T90">
            <v>6451040.5290699452</v>
          </cell>
          <cell r="U90">
            <v>9112477.9722280372</v>
          </cell>
          <cell r="V90">
            <v>10449161.562708462</v>
          </cell>
          <cell r="W90">
            <v>49257071.501754768</v>
          </cell>
        </row>
        <row r="91">
          <cell r="K91">
            <v>11111080.271331267</v>
          </cell>
          <cell r="L91">
            <v>11087610.484110476</v>
          </cell>
          <cell r="M91">
            <v>11063906.120217476</v>
          </cell>
          <cell r="N91">
            <v>11222964.712685544</v>
          </cell>
          <cell r="O91">
            <v>11778635.672382543</v>
          </cell>
          <cell r="P91">
            <v>12776362.863314826</v>
          </cell>
          <cell r="Q91">
            <v>13391714.443951065</v>
          </cell>
          <cell r="R91">
            <v>15390121.070382439</v>
          </cell>
          <cell r="S91">
            <v>16322717.161354106</v>
          </cell>
          <cell r="T91">
            <v>16551120.680401213</v>
          </cell>
          <cell r="U91">
            <v>19212558.123559304</v>
          </cell>
          <cell r="V91">
            <v>20549241.714039728</v>
          </cell>
          <cell r="W91">
            <v>170458033.31773001</v>
          </cell>
        </row>
        <row r="92">
          <cell r="J92" t="str">
            <v>PNB</v>
          </cell>
          <cell r="R92">
            <v>79000000</v>
          </cell>
          <cell r="T92">
            <v>29000000</v>
          </cell>
          <cell r="U92">
            <v>85000000</v>
          </cell>
        </row>
        <row r="93">
          <cell r="J93" t="str">
            <v>BPI</v>
          </cell>
          <cell r="P93">
            <v>100000000</v>
          </cell>
          <cell r="S93">
            <v>80000000</v>
          </cell>
        </row>
        <row r="94">
          <cell r="J94" t="str">
            <v>DBP</v>
          </cell>
        </row>
        <row r="95">
          <cell r="J95" t="str">
            <v>Wealthbank</v>
          </cell>
          <cell r="R95">
            <v>50000000</v>
          </cell>
        </row>
      </sheetData>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K86"/>
  <sheetViews>
    <sheetView showGridLines="0" tabSelected="1" zoomScale="69" zoomScaleNormal="69" zoomScalePageLayoutView="85" workbookViewId="0">
      <pane ySplit="3" topLeftCell="A44" activePane="bottomLeft" state="frozen"/>
      <selection activeCell="K71" sqref="K71"/>
      <selection pane="bottomLeft" activeCell="C60" sqref="C60:D60"/>
    </sheetView>
  </sheetViews>
  <sheetFormatPr baseColWidth="10" defaultColWidth="0" defaultRowHeight="19"/>
  <cols>
    <col min="1" max="1" width="6.5" style="2" customWidth="1"/>
    <col min="2" max="2" width="59.33203125" style="2" customWidth="1"/>
    <col min="3" max="3" width="53.6640625" style="3" customWidth="1"/>
    <col min="4" max="4" width="6.33203125" style="8" customWidth="1"/>
    <col min="5" max="5" width="6.5" style="2" customWidth="1"/>
    <col min="6" max="7" width="30.6640625" style="8" hidden="1" customWidth="1"/>
    <col min="8" max="8" width="30.1640625" style="8" hidden="1" customWidth="1"/>
    <col min="9" max="11" width="9.1640625" style="8" hidden="1" customWidth="1"/>
    <col min="12" max="16384" width="9.1640625" style="2" hidden="1"/>
  </cols>
  <sheetData>
    <row r="1" spans="2:8" ht="48.75" customHeight="1">
      <c r="B1" s="1" t="s">
        <v>0</v>
      </c>
    </row>
    <row r="2" spans="2:8" ht="18.75" customHeight="1">
      <c r="B2" s="11" t="s">
        <v>1</v>
      </c>
      <c r="C2" s="11"/>
      <c r="D2" s="3"/>
    </row>
    <row r="3" spans="2:8" ht="18.75" customHeight="1">
      <c r="B3" s="464" t="s">
        <v>2</v>
      </c>
      <c r="C3" s="464"/>
      <c r="D3" s="464"/>
      <c r="F3" s="120"/>
    </row>
    <row r="4" spans="2:8" ht="9.75" customHeight="1" thickBot="1"/>
    <row r="5" spans="2:8">
      <c r="B5" s="73"/>
      <c r="C5" s="74"/>
      <c r="D5" s="75"/>
    </row>
    <row r="6" spans="2:8">
      <c r="B6" s="76"/>
      <c r="C6" s="7"/>
      <c r="D6" s="17"/>
    </row>
    <row r="7" spans="2:8" ht="40.5" customHeight="1">
      <c r="B7" s="76"/>
      <c r="C7" s="473" t="s">
        <v>296</v>
      </c>
      <c r="D7" s="17"/>
    </row>
    <row r="8" spans="2:8" ht="45" customHeight="1">
      <c r="B8" s="76"/>
      <c r="C8" s="474"/>
      <c r="D8" s="17"/>
      <c r="H8" s="77"/>
    </row>
    <row r="9" spans="2:8" ht="18.75" customHeight="1">
      <c r="B9" s="16" t="s">
        <v>3</v>
      </c>
      <c r="C9" s="21">
        <f ca="1">TODAY()</f>
        <v>44238</v>
      </c>
      <c r="D9" s="17"/>
      <c r="H9" s="77"/>
    </row>
    <row r="10" spans="2:8" ht="18.75" customHeight="1">
      <c r="B10" s="16" t="s">
        <v>4</v>
      </c>
      <c r="C10" s="22"/>
      <c r="D10" s="17"/>
    </row>
    <row r="11" spans="2:8" ht="18.75" customHeight="1">
      <c r="B11" s="16" t="s">
        <v>6</v>
      </c>
      <c r="C11" s="22" t="s">
        <v>36</v>
      </c>
      <c r="D11" s="17"/>
    </row>
    <row r="12" spans="2:8" ht="18.75" customHeight="1">
      <c r="B12" s="16" t="s">
        <v>7</v>
      </c>
      <c r="C12" s="18" t="str">
        <f>VLOOKUP($C$11,'ST. ANDREWS PL'!$C$6:$H$27,2,0)</f>
        <v>1-Bedroom Terrace Suite</v>
      </c>
      <c r="D12" s="17"/>
    </row>
    <row r="13" spans="2:8" ht="18.75" customHeight="1">
      <c r="B13" s="16" t="s">
        <v>8</v>
      </c>
      <c r="C13" s="18">
        <f>VLOOKUP($C$11,'ST. ANDREWS PL'!$C$6:$H$27,3,0)</f>
        <v>67.900000000000006</v>
      </c>
      <c r="D13" s="17"/>
    </row>
    <row r="14" spans="2:8" ht="18.75" customHeight="1">
      <c r="B14" s="16" t="s">
        <v>9</v>
      </c>
      <c r="C14" s="19">
        <f>VLOOKUP($C$11,'ST. ANDREWS PL'!$C$6:$H$27,5,0)</f>
        <v>10793000</v>
      </c>
      <c r="D14" s="17"/>
    </row>
    <row r="15" spans="2:8" ht="20" thickBot="1">
      <c r="B15" s="5"/>
      <c r="C15" s="6"/>
      <c r="D15" s="9"/>
    </row>
    <row r="16" spans="2:8" ht="20" thickBot="1">
      <c r="B16" s="4"/>
      <c r="C16" s="7"/>
      <c r="D16" s="10"/>
      <c r="H16" s="10"/>
    </row>
    <row r="17" spans="2:11" ht="35.25" customHeight="1" thickBot="1">
      <c r="B17" s="160" t="s">
        <v>10</v>
      </c>
      <c r="C17" s="442" t="s">
        <v>11</v>
      </c>
      <c r="D17" s="443"/>
      <c r="F17" s="20"/>
      <c r="H17" s="78"/>
    </row>
    <row r="18" spans="2:11" ht="35.25" customHeight="1">
      <c r="B18" s="161" t="s">
        <v>12</v>
      </c>
      <c r="C18" s="475" t="s">
        <v>12</v>
      </c>
      <c r="D18" s="476"/>
      <c r="F18" s="20"/>
    </row>
    <row r="19" spans="2:11" ht="35.25" customHeight="1">
      <c r="B19" s="161" t="s">
        <v>197</v>
      </c>
      <c r="C19" s="440" t="s">
        <v>197</v>
      </c>
      <c r="D19" s="441"/>
      <c r="F19" s="20"/>
    </row>
    <row r="20" spans="2:11" ht="35.25" customHeight="1">
      <c r="B20" s="161" t="s">
        <v>198</v>
      </c>
      <c r="C20" s="440" t="s">
        <v>198</v>
      </c>
      <c r="D20" s="441"/>
      <c r="F20" s="20"/>
    </row>
    <row r="21" spans="2:11" ht="35.25" customHeight="1">
      <c r="B21" s="161" t="s">
        <v>331</v>
      </c>
      <c r="C21" s="440" t="s">
        <v>331</v>
      </c>
      <c r="D21" s="441"/>
      <c r="F21" s="20"/>
    </row>
    <row r="22" spans="2:11" ht="35.25" customHeight="1" thickBot="1">
      <c r="B22" s="255" t="s">
        <v>15</v>
      </c>
      <c r="C22" s="444" t="s">
        <v>15</v>
      </c>
      <c r="D22" s="445"/>
      <c r="F22" s="20"/>
      <c r="I22" s="2"/>
      <c r="J22" s="2"/>
      <c r="K22" s="2"/>
    </row>
    <row r="24" spans="2:11" ht="20" thickBot="1">
      <c r="I24" s="2"/>
      <c r="J24" s="2"/>
      <c r="K24" s="2"/>
    </row>
    <row r="25" spans="2:11">
      <c r="B25" s="73"/>
      <c r="C25" s="74"/>
      <c r="D25" s="75"/>
      <c r="I25" s="2"/>
      <c r="J25" s="2"/>
      <c r="K25" s="2"/>
    </row>
    <row r="26" spans="2:11">
      <c r="B26" s="76"/>
      <c r="C26" s="7"/>
      <c r="D26" s="17"/>
      <c r="I26" s="2"/>
      <c r="J26" s="2"/>
      <c r="K26" s="2"/>
    </row>
    <row r="27" spans="2:11" ht="40.5" customHeight="1">
      <c r="B27" s="76"/>
      <c r="C27" s="465" t="str">
        <f>C7</f>
        <v>Payment Terms 
Effective February 8, 2021</v>
      </c>
      <c r="D27" s="17"/>
      <c r="I27" s="2"/>
      <c r="J27" s="2"/>
      <c r="K27" s="2"/>
    </row>
    <row r="28" spans="2:11" ht="45" customHeight="1">
      <c r="B28" s="76"/>
      <c r="C28" s="466"/>
      <c r="D28" s="17"/>
      <c r="H28" s="77"/>
      <c r="I28" s="2"/>
      <c r="J28" s="2"/>
      <c r="K28" s="2"/>
    </row>
    <row r="29" spans="2:11" ht="18.75" customHeight="1">
      <c r="B29" s="16" t="s">
        <v>171</v>
      </c>
      <c r="C29" s="21" t="s">
        <v>173</v>
      </c>
      <c r="D29" s="17"/>
      <c r="G29" s="8" t="s">
        <v>172</v>
      </c>
      <c r="H29" s="77"/>
      <c r="I29" s="2"/>
      <c r="J29" s="2"/>
      <c r="K29" s="2"/>
    </row>
    <row r="30" spans="2:11" ht="18.75" customHeight="1">
      <c r="B30" s="16" t="s">
        <v>3</v>
      </c>
      <c r="C30" s="21">
        <f ca="1">TODAY()</f>
        <v>44238</v>
      </c>
      <c r="D30" s="17"/>
      <c r="H30" s="77"/>
      <c r="I30" s="2"/>
      <c r="J30" s="2"/>
      <c r="K30" s="2"/>
    </row>
    <row r="31" spans="2:11" ht="18.75" customHeight="1">
      <c r="B31" s="16" t="s">
        <v>4</v>
      </c>
      <c r="C31" s="22"/>
      <c r="D31" s="17"/>
      <c r="I31" s="2"/>
      <c r="J31" s="2"/>
      <c r="K31" s="2"/>
    </row>
    <row r="32" spans="2:11" ht="18.75" customHeight="1">
      <c r="B32" s="16" t="s">
        <v>6</v>
      </c>
      <c r="C32" s="22" t="s">
        <v>55</v>
      </c>
      <c r="D32" s="17"/>
      <c r="I32" s="2"/>
      <c r="J32" s="2"/>
      <c r="K32" s="2"/>
    </row>
    <row r="33" spans="2:11" ht="18.75" customHeight="1">
      <c r="B33" s="16" t="s">
        <v>7</v>
      </c>
      <c r="C33" s="18" t="str">
        <f>IF(C29=G29,VLOOKUP(C32,'GLENVIEW PL'!C6:D41,2,0),VLOOKUP('DATA SHEET'!C32,'WESTCHASE PL'!D11:E34,2,0))</f>
        <v>2-Bedroom</v>
      </c>
      <c r="D33" s="17"/>
      <c r="I33" s="2"/>
      <c r="J33" s="2"/>
      <c r="K33" s="2"/>
    </row>
    <row r="34" spans="2:11" ht="18.75" customHeight="1">
      <c r="B34" s="16" t="s">
        <v>8</v>
      </c>
      <c r="C34" s="18">
        <f>IF(C29=G29,VLOOKUP(C32,'GLENVIEW PL'!C6:E35,3,0),VLOOKUP('DATA SHEET'!C32,'WESTCHASE PL'!D11:F34,3,0))</f>
        <v>69.37</v>
      </c>
      <c r="D34" s="17"/>
      <c r="I34" s="2"/>
      <c r="J34" s="2"/>
      <c r="K34" s="2"/>
    </row>
    <row r="35" spans="2:11" ht="18.75" customHeight="1">
      <c r="B35" s="16" t="s">
        <v>9</v>
      </c>
      <c r="C35" s="19">
        <f>IF(C29=G29,VLOOKUP(C32,'GLENVIEW PL'!C6:F41,4,0),VLOOKUP('DATA SHEET'!C32,'WESTCHASE PL'!D11:G34,4,0))</f>
        <v>15097219.999999998</v>
      </c>
      <c r="D35" s="17"/>
      <c r="I35" s="2"/>
      <c r="J35" s="2"/>
      <c r="K35" s="2"/>
    </row>
    <row r="36" spans="2:11" ht="20" thickBot="1">
      <c r="B36" s="5"/>
      <c r="C36" s="6"/>
      <c r="D36" s="9"/>
      <c r="I36" s="2"/>
      <c r="J36" s="2"/>
      <c r="K36" s="2"/>
    </row>
    <row r="37" spans="2:11" ht="20" thickBot="1">
      <c r="B37" s="4"/>
      <c r="C37" s="7"/>
      <c r="D37" s="10"/>
      <c r="H37" s="10"/>
      <c r="I37" s="2"/>
      <c r="J37" s="2"/>
      <c r="K37" s="2"/>
    </row>
    <row r="38" spans="2:11" ht="35.25" customHeight="1" thickBot="1">
      <c r="B38" s="162" t="s">
        <v>10</v>
      </c>
      <c r="C38" s="467" t="s">
        <v>11</v>
      </c>
      <c r="D38" s="468"/>
      <c r="F38" s="20"/>
      <c r="H38" s="78"/>
      <c r="I38" s="2"/>
      <c r="J38" s="2"/>
      <c r="K38" s="2"/>
    </row>
    <row r="39" spans="2:11" ht="35.25" customHeight="1">
      <c r="B39" s="163" t="s">
        <v>12</v>
      </c>
      <c r="C39" s="469" t="s">
        <v>12</v>
      </c>
      <c r="D39" s="470"/>
      <c r="F39" s="20"/>
      <c r="I39" s="2"/>
      <c r="J39" s="2"/>
      <c r="K39" s="2"/>
    </row>
    <row r="40" spans="2:11" ht="35.25" customHeight="1">
      <c r="B40" s="163" t="s">
        <v>13</v>
      </c>
      <c r="C40" s="462" t="s">
        <v>13</v>
      </c>
      <c r="D40" s="463"/>
      <c r="F40" s="20"/>
      <c r="I40" s="2"/>
      <c r="J40" s="2"/>
      <c r="K40" s="2"/>
    </row>
    <row r="41" spans="2:11" ht="35.25" customHeight="1">
      <c r="B41" s="163" t="s">
        <v>14</v>
      </c>
      <c r="C41" s="462" t="s">
        <v>14</v>
      </c>
      <c r="D41" s="463"/>
      <c r="F41" s="20"/>
      <c r="I41" s="2"/>
      <c r="J41" s="2"/>
      <c r="K41" s="2"/>
    </row>
    <row r="42" spans="2:11" ht="35.25" customHeight="1">
      <c r="B42" s="163" t="s">
        <v>331</v>
      </c>
      <c r="C42" s="462" t="s">
        <v>331</v>
      </c>
      <c r="D42" s="463"/>
      <c r="F42" s="20"/>
      <c r="I42" s="2"/>
      <c r="J42" s="2"/>
      <c r="K42" s="2"/>
    </row>
    <row r="43" spans="2:11" ht="35.25" customHeight="1">
      <c r="B43" s="163" t="s">
        <v>175</v>
      </c>
      <c r="C43" s="462" t="s">
        <v>175</v>
      </c>
      <c r="D43" s="463"/>
      <c r="F43" s="20"/>
      <c r="H43" s="78"/>
      <c r="I43" s="2"/>
      <c r="J43" s="2"/>
      <c r="K43" s="2"/>
    </row>
    <row r="44" spans="2:11" ht="35.25" customHeight="1" thickBot="1">
      <c r="B44" s="164" t="s">
        <v>15</v>
      </c>
      <c r="C44" s="471" t="s">
        <v>15</v>
      </c>
      <c r="D44" s="472"/>
      <c r="F44" s="20"/>
      <c r="I44" s="2"/>
      <c r="J44" s="2"/>
      <c r="K44" s="2"/>
    </row>
    <row r="46" spans="2:11" ht="20" thickBot="1">
      <c r="I46" s="2"/>
      <c r="J46" s="2"/>
      <c r="K46" s="2"/>
    </row>
    <row r="47" spans="2:11">
      <c r="B47" s="73"/>
      <c r="C47" s="74"/>
      <c r="D47" s="75"/>
      <c r="I47" s="2"/>
      <c r="J47" s="2"/>
      <c r="K47" s="2"/>
    </row>
    <row r="48" spans="2:11">
      <c r="B48" s="76"/>
      <c r="C48" s="7"/>
      <c r="D48" s="17"/>
      <c r="I48" s="2"/>
      <c r="J48" s="2"/>
      <c r="K48" s="2"/>
    </row>
    <row r="49" spans="2:11" ht="40.5" customHeight="1">
      <c r="B49" s="76"/>
      <c r="C49" s="450" t="s">
        <v>295</v>
      </c>
      <c r="D49" s="17"/>
      <c r="I49" s="2"/>
      <c r="J49" s="2"/>
      <c r="K49" s="2"/>
    </row>
    <row r="50" spans="2:11" ht="45" customHeight="1">
      <c r="B50" s="76"/>
      <c r="C50" s="451"/>
      <c r="D50" s="17"/>
      <c r="H50" s="77"/>
      <c r="I50" s="2"/>
      <c r="J50" s="2"/>
      <c r="K50" s="2"/>
    </row>
    <row r="51" spans="2:11" ht="18.75" customHeight="1">
      <c r="B51" s="16" t="s">
        <v>3</v>
      </c>
      <c r="C51" s="21">
        <f ca="1">TODAY()</f>
        <v>44238</v>
      </c>
      <c r="D51" s="17"/>
      <c r="H51" s="77"/>
      <c r="I51" s="2"/>
      <c r="J51" s="2"/>
      <c r="K51" s="2"/>
    </row>
    <row r="52" spans="2:11" ht="18.75" customHeight="1">
      <c r="B52" s="16" t="s">
        <v>4</v>
      </c>
      <c r="C52" s="22"/>
      <c r="D52" s="17"/>
      <c r="I52" s="2"/>
      <c r="J52" s="2"/>
      <c r="K52" s="2"/>
    </row>
    <row r="53" spans="2:11" ht="18.75" customHeight="1">
      <c r="B53" s="16" t="s">
        <v>6</v>
      </c>
      <c r="C53" s="22" t="s">
        <v>46</v>
      </c>
      <c r="D53" s="17"/>
      <c r="I53" s="2"/>
      <c r="J53" s="2"/>
      <c r="K53" s="2"/>
    </row>
    <row r="54" spans="2:11" ht="18.75" customHeight="1">
      <c r="B54" s="16" t="s">
        <v>7</v>
      </c>
      <c r="C54" s="18" t="str">
        <f>VLOOKUP($C$53,'REDSTONE PL'!$D$8:$E$68,2,0)</f>
        <v>2-Bedroom</v>
      </c>
      <c r="D54" s="17"/>
      <c r="I54" s="2"/>
      <c r="J54" s="2"/>
      <c r="K54" s="2"/>
    </row>
    <row r="55" spans="2:11" ht="18.75" customHeight="1">
      <c r="B55" s="16" t="s">
        <v>8</v>
      </c>
      <c r="C55" s="429">
        <f>VLOOKUP($C$53,'REDSTONE PL'!$D$8:$F$68,3,0)</f>
        <v>69.98</v>
      </c>
      <c r="D55" s="17"/>
      <c r="I55" s="2"/>
      <c r="J55" s="2"/>
      <c r="K55" s="2"/>
    </row>
    <row r="56" spans="2:11" ht="18.75" customHeight="1">
      <c r="B56" s="16" t="s">
        <v>9</v>
      </c>
      <c r="C56" s="19">
        <f>VLOOKUP($C$53,'REDSTONE PL'!$D$8:$G$68,4,0)</f>
        <v>14507500</v>
      </c>
      <c r="D56" s="17"/>
      <c r="I56" s="2"/>
      <c r="J56" s="2"/>
      <c r="K56" s="2"/>
    </row>
    <row r="57" spans="2:11" ht="20" thickBot="1">
      <c r="B57" s="5"/>
      <c r="C57" s="6"/>
      <c r="D57" s="9"/>
      <c r="I57" s="2"/>
      <c r="J57" s="2"/>
      <c r="K57" s="2"/>
    </row>
    <row r="58" spans="2:11" ht="20" thickBot="1">
      <c r="B58" s="4"/>
      <c r="C58" s="7"/>
      <c r="D58" s="10"/>
      <c r="H58" s="10"/>
      <c r="I58" s="2"/>
      <c r="J58" s="2"/>
      <c r="K58" s="2"/>
    </row>
    <row r="59" spans="2:11" ht="35.25" customHeight="1" thickBot="1">
      <c r="B59" s="354" t="s">
        <v>10</v>
      </c>
      <c r="C59" s="452" t="s">
        <v>11</v>
      </c>
      <c r="D59" s="453"/>
      <c r="F59" s="20"/>
      <c r="H59" s="78"/>
      <c r="I59" s="2"/>
      <c r="J59" s="2"/>
      <c r="K59" s="2"/>
    </row>
    <row r="60" spans="2:11" ht="35.25" customHeight="1">
      <c r="B60" s="355" t="s">
        <v>12</v>
      </c>
      <c r="C60" s="454" t="s">
        <v>12</v>
      </c>
      <c r="D60" s="455"/>
      <c r="F60" s="20"/>
      <c r="I60" s="2"/>
      <c r="J60" s="2"/>
      <c r="K60" s="2"/>
    </row>
    <row r="61" spans="2:11" ht="35.25" customHeight="1">
      <c r="B61" s="355" t="s">
        <v>13</v>
      </c>
      <c r="C61" s="456" t="s">
        <v>13</v>
      </c>
      <c r="D61" s="457"/>
      <c r="F61" s="20"/>
      <c r="I61" s="2"/>
      <c r="J61" s="2"/>
      <c r="K61" s="2"/>
    </row>
    <row r="62" spans="2:11" ht="35.25" customHeight="1">
      <c r="B62" s="355" t="s">
        <v>328</v>
      </c>
      <c r="C62" s="456" t="s">
        <v>328</v>
      </c>
      <c r="D62" s="457"/>
      <c r="F62" s="20"/>
      <c r="I62" s="2"/>
      <c r="J62" s="2"/>
      <c r="K62" s="2"/>
    </row>
    <row r="63" spans="2:11" ht="35.25" customHeight="1">
      <c r="B63" s="355" t="s">
        <v>329</v>
      </c>
      <c r="C63" s="456" t="s">
        <v>329</v>
      </c>
      <c r="D63" s="457"/>
      <c r="F63" s="20"/>
      <c r="I63" s="2"/>
      <c r="J63" s="2"/>
      <c r="K63" s="2"/>
    </row>
    <row r="64" spans="2:11" ht="35.25" customHeight="1">
      <c r="B64" s="355" t="s">
        <v>330</v>
      </c>
      <c r="C64" s="456" t="s">
        <v>330</v>
      </c>
      <c r="D64" s="457"/>
      <c r="F64" s="20"/>
      <c r="H64" s="78"/>
      <c r="I64" s="2"/>
      <c r="J64" s="2"/>
      <c r="K64" s="2"/>
    </row>
    <row r="65" spans="2:11" ht="35.25" customHeight="1" thickBot="1">
      <c r="B65" s="356" t="s">
        <v>15</v>
      </c>
      <c r="C65" s="458" t="s">
        <v>15</v>
      </c>
      <c r="D65" s="459"/>
      <c r="F65" s="20"/>
      <c r="I65" s="2"/>
      <c r="J65" s="2"/>
      <c r="K65" s="2"/>
    </row>
    <row r="66" spans="2:11">
      <c r="B66" s="431"/>
      <c r="C66" s="432"/>
      <c r="D66" s="431"/>
    </row>
    <row r="67" spans="2:11" ht="20" thickBot="1">
      <c r="I67" s="2"/>
      <c r="J67" s="2"/>
      <c r="K67" s="2"/>
    </row>
    <row r="68" spans="2:11">
      <c r="B68" s="73"/>
      <c r="C68" s="74"/>
      <c r="D68" s="75"/>
      <c r="I68" s="2"/>
      <c r="J68" s="2"/>
      <c r="K68" s="2"/>
    </row>
    <row r="69" spans="2:11">
      <c r="B69" s="76"/>
      <c r="C69" s="7"/>
      <c r="D69" s="17"/>
      <c r="I69" s="2"/>
      <c r="J69" s="2"/>
      <c r="K69" s="2"/>
    </row>
    <row r="70" spans="2:11" ht="40.5" customHeight="1">
      <c r="B70" s="76"/>
      <c r="C70" s="446" t="str">
        <f>C49</f>
        <v>Payment Terms 
Effective February 5, 2021</v>
      </c>
      <c r="D70" s="17"/>
      <c r="I70" s="2"/>
      <c r="J70" s="2"/>
      <c r="K70" s="2"/>
    </row>
    <row r="71" spans="2:11" ht="45" customHeight="1">
      <c r="B71" s="76"/>
      <c r="C71" s="447"/>
      <c r="D71" s="17"/>
      <c r="H71" s="77"/>
      <c r="I71" s="2"/>
      <c r="J71" s="2"/>
      <c r="K71" s="2"/>
    </row>
    <row r="72" spans="2:11" ht="18.75" customHeight="1">
      <c r="B72" s="16" t="s">
        <v>3</v>
      </c>
      <c r="C72" s="21">
        <f ca="1">TODAY()</f>
        <v>44238</v>
      </c>
      <c r="D72" s="17"/>
      <c r="H72" s="77"/>
      <c r="I72" s="2"/>
      <c r="J72" s="2"/>
      <c r="K72" s="2"/>
    </row>
    <row r="73" spans="2:11" ht="18.75" customHeight="1">
      <c r="B73" s="16" t="s">
        <v>4</v>
      </c>
      <c r="C73" s="22"/>
      <c r="D73" s="17"/>
      <c r="I73" s="2"/>
      <c r="J73" s="2"/>
      <c r="K73" s="2"/>
    </row>
    <row r="74" spans="2:11" ht="18.75" customHeight="1">
      <c r="B74" s="16" t="s">
        <v>6</v>
      </c>
      <c r="C74" s="22" t="s">
        <v>238</v>
      </c>
      <c r="D74" s="17"/>
      <c r="I74" s="2"/>
      <c r="J74" s="2"/>
      <c r="K74" s="2"/>
    </row>
    <row r="75" spans="2:11" ht="18.75" customHeight="1">
      <c r="B75" s="16" t="s">
        <v>7</v>
      </c>
      <c r="C75" s="18" t="str">
        <f>VLOOKUP($C$74,'SUNNVALE PL'!$C$63:$F$69,2,0)</f>
        <v>3-Bedroom Corner</v>
      </c>
      <c r="D75" s="17"/>
      <c r="I75" s="2"/>
      <c r="J75" s="2"/>
      <c r="K75" s="2"/>
    </row>
    <row r="76" spans="2:11" ht="18.75" customHeight="1">
      <c r="B76" s="16" t="s">
        <v>8</v>
      </c>
      <c r="C76" s="18">
        <f>VLOOKUP($C$74,'SUNNVALE PL'!$C$63:$F$69,3,0)</f>
        <v>157.84</v>
      </c>
      <c r="D76" s="17"/>
      <c r="I76" s="2"/>
      <c r="J76" s="2"/>
      <c r="K76" s="2"/>
    </row>
    <row r="77" spans="2:11" ht="18.75" customHeight="1">
      <c r="B77" s="16" t="s">
        <v>9</v>
      </c>
      <c r="C77" s="19">
        <f>VLOOKUP($C$74,'SUNNVALE PL'!$C$63:$F$69,4,0)</f>
        <v>34204640</v>
      </c>
      <c r="D77" s="17"/>
      <c r="I77" s="2"/>
      <c r="J77" s="2"/>
      <c r="K77" s="2"/>
    </row>
    <row r="78" spans="2:11" ht="20" thickBot="1">
      <c r="B78" s="5"/>
      <c r="C78" s="6"/>
      <c r="D78" s="9"/>
      <c r="I78" s="2"/>
      <c r="J78" s="2"/>
      <c r="K78" s="2"/>
    </row>
    <row r="79" spans="2:11" ht="20" thickBot="1">
      <c r="B79" s="4"/>
      <c r="C79" s="7"/>
      <c r="D79" s="10"/>
      <c r="H79" s="10"/>
      <c r="I79" s="2"/>
      <c r="J79" s="2"/>
      <c r="K79" s="2"/>
    </row>
    <row r="80" spans="2:11" ht="35.25" customHeight="1" thickBot="1">
      <c r="B80" s="256" t="s">
        <v>10</v>
      </c>
      <c r="C80" s="448" t="s">
        <v>11</v>
      </c>
      <c r="D80" s="449"/>
      <c r="F80" s="20"/>
      <c r="H80" s="78"/>
      <c r="I80" s="2"/>
      <c r="J80" s="2"/>
      <c r="K80" s="2"/>
    </row>
    <row r="81" spans="2:11" ht="35.25" customHeight="1">
      <c r="B81" s="340" t="s">
        <v>12</v>
      </c>
      <c r="C81" s="436" t="s">
        <v>12</v>
      </c>
      <c r="D81" s="437"/>
      <c r="F81" s="20"/>
      <c r="I81" s="2"/>
      <c r="J81" s="2"/>
      <c r="K81" s="2"/>
    </row>
    <row r="82" spans="2:11" ht="35.25" customHeight="1">
      <c r="B82" s="340" t="s">
        <v>13</v>
      </c>
      <c r="C82" s="438" t="s">
        <v>13</v>
      </c>
      <c r="D82" s="439"/>
      <c r="F82" s="20"/>
      <c r="I82" s="2"/>
      <c r="J82" s="2"/>
      <c r="K82" s="2"/>
    </row>
    <row r="83" spans="2:11" ht="35.25" customHeight="1">
      <c r="B83" s="340" t="s">
        <v>291</v>
      </c>
      <c r="C83" s="438" t="s">
        <v>291</v>
      </c>
      <c r="D83" s="439"/>
      <c r="F83" s="20"/>
      <c r="I83" s="2"/>
      <c r="J83" s="2"/>
      <c r="K83" s="2"/>
    </row>
    <row r="84" spans="2:11" ht="35.25" customHeight="1">
      <c r="B84" s="340" t="s">
        <v>292</v>
      </c>
      <c r="C84" s="438" t="s">
        <v>292</v>
      </c>
      <c r="D84" s="439"/>
      <c r="F84" s="20"/>
      <c r="I84" s="2"/>
      <c r="J84" s="2"/>
      <c r="K84" s="2"/>
    </row>
    <row r="85" spans="2:11" ht="35.25" customHeight="1">
      <c r="B85" s="340" t="s">
        <v>293</v>
      </c>
      <c r="C85" s="438" t="s">
        <v>293</v>
      </c>
      <c r="D85" s="439"/>
      <c r="F85" s="20"/>
      <c r="I85" s="2"/>
      <c r="J85" s="2"/>
      <c r="K85" s="2"/>
    </row>
    <row r="86" spans="2:11" ht="35.25" customHeight="1" thickBot="1">
      <c r="B86" s="341" t="s">
        <v>15</v>
      </c>
      <c r="C86" s="460" t="s">
        <v>15</v>
      </c>
      <c r="D86" s="461"/>
      <c r="F86" s="20"/>
      <c r="I86" s="2"/>
      <c r="J86" s="2"/>
      <c r="K86" s="2"/>
    </row>
  </sheetData>
  <sheetProtection password="EA9B" sheet="1" objects="1" scenarios="1" selectLockedCells="1"/>
  <mergeCells count="32">
    <mergeCell ref="C84:D84"/>
    <mergeCell ref="C86:D86"/>
    <mergeCell ref="C43:D43"/>
    <mergeCell ref="B3:D3"/>
    <mergeCell ref="C27:C28"/>
    <mergeCell ref="C38:D38"/>
    <mergeCell ref="C39:D39"/>
    <mergeCell ref="C44:D44"/>
    <mergeCell ref="C85:D85"/>
    <mergeCell ref="C40:D40"/>
    <mergeCell ref="C41:D41"/>
    <mergeCell ref="C42:D42"/>
    <mergeCell ref="C7:C8"/>
    <mergeCell ref="C18:D18"/>
    <mergeCell ref="C19:D19"/>
    <mergeCell ref="C20:D20"/>
    <mergeCell ref="C81:D81"/>
    <mergeCell ref="C82:D82"/>
    <mergeCell ref="C83:D83"/>
    <mergeCell ref="C21:D21"/>
    <mergeCell ref="C17:D17"/>
    <mergeCell ref="C22:D22"/>
    <mergeCell ref="C70:C71"/>
    <mergeCell ref="C80:D80"/>
    <mergeCell ref="C49:C50"/>
    <mergeCell ref="C59:D59"/>
    <mergeCell ref="C60:D60"/>
    <mergeCell ref="C61:D61"/>
    <mergeCell ref="C62:D62"/>
    <mergeCell ref="C63:D63"/>
    <mergeCell ref="C64:D64"/>
    <mergeCell ref="C65:D65"/>
  </mergeCells>
  <dataValidations count="1">
    <dataValidation type="list" allowBlank="1" showInputMessage="1" showErrorMessage="1" sqref="C29" xr:uid="{00000000-0002-0000-0000-000000000000}">
      <formula1>"Glenview (Garden Suites 2), Westchase (Garden Suites 3)"</formula1>
    </dataValidation>
  </dataValidations>
  <hyperlinks>
    <hyperlink ref="C44" location="'No DP Term1_Member'!A1" display="100% over 60 months" xr:uid="{00000000-0004-0000-0000-000000000000}"/>
    <hyperlink ref="C39" location="CASH_Member!A1" display="Cash: 80% DP, 20% after 60 mos. or upon turnover" xr:uid="{00000000-0004-0000-0000-000001000000}"/>
    <hyperlink ref="B44" location="'G&amp;W No DP Term_Non-mem'!A1" display="100% over 60 months" xr:uid="{00000000-0004-0000-0000-000002000000}"/>
    <hyperlink ref="B43" location="'G&amp;W DP Term4_Non-mem'!A1" display="5% DP, 25% in 36 mos, 70% Lump Sum" xr:uid="{00000000-0004-0000-0000-000003000000}"/>
    <hyperlink ref="B42" location="'G&amp;W DP Term3_Non-mem'!A1" display="10% DP, 20% over 36 months, 70% Lumpsum" xr:uid="{00000000-0004-0000-0000-000004000000}"/>
    <hyperlink ref="C42" location="'DP Term3_Member'!A1" display="10% DP, 10% over 30 months, 80% Lumpsum" xr:uid="{00000000-0004-0000-0000-000005000000}"/>
    <hyperlink ref="B40" location="'G&amp;W DP Term1_Non-mem'!A1" display="50% DP, 50% over 60 months" xr:uid="{00000000-0004-0000-0000-000006000000}"/>
    <hyperlink ref="B41" location="'G&amp;W DP Term2_Non-mem'!A1" display="20% DP, 80% over 60 months" xr:uid="{00000000-0004-0000-0000-000007000000}"/>
    <hyperlink ref="C40" location="'DP Term1_Member'!A1" display="50% DP, 50% over 60 months" xr:uid="{00000000-0004-0000-0000-000008000000}"/>
    <hyperlink ref="C41" location="'DP Term2_Member'!A1" display="20% DP, 80% over 60 months" xr:uid="{00000000-0004-0000-0000-000009000000}"/>
    <hyperlink ref="C43" location="'No DP Promo_Member'!A1" display="5% in 12 mos, 6% in 12 mos, 7% in 12 mos, 8% in 12 mos, 9% in 12 mos, Lumpsum - 60th month" xr:uid="{00000000-0004-0000-0000-00000A000000}"/>
    <hyperlink ref="B39" location="'G&amp;W CASH_Non-mem'!A1" display="Cash: 80% DP, 20% after 60 months or upon turnover" xr:uid="{00000000-0004-0000-0000-00000B000000}"/>
    <hyperlink ref="C43:D43" location="'G&amp;W DP Term4_Non-mem'!A1" display="5% DP, 25% in 36 mos, 70% Lump Sum" xr:uid="{00000000-0004-0000-0000-00000C000000}"/>
    <hyperlink ref="C44:D44" location="'G&amp;W No DP Term_Member'!A1" display="100% over 60 months" xr:uid="{00000000-0004-0000-0000-00000D000000}"/>
    <hyperlink ref="B18" location="'S Cash_Non-mem'!A1" display="Cash: 80% DP, 20% after 60 months or upon turnover" xr:uid="{00000000-0004-0000-0000-00000E000000}"/>
    <hyperlink ref="B20" location="'S DP Term2_Non-member'!A1" display="20% DP, 10% over 24 months, 70% Lump Sum" xr:uid="{00000000-0004-0000-0000-00000F000000}"/>
    <hyperlink ref="B19" location="'S DP Term1_Non-mem'!A1" display="50% DP, 5% over 20 months, 45% Lump Sum" xr:uid="{00000000-0004-0000-0000-000010000000}"/>
    <hyperlink ref="B21" location="'S DP Term3_Non-mem'!A1" display="10% DP, 10% over 6 months, 30% over 36 months, 50% Lump Sum" xr:uid="{00000000-0004-0000-0000-000011000000}"/>
    <hyperlink ref="B22" location="'S No DP Term_Non-mem'!A1" display="100% over 60 months" xr:uid="{00000000-0004-0000-0000-000012000000}"/>
    <hyperlink ref="C39:D39" location="'G&amp;W CASH_Member'!A1" display="Cash: 80% DP, 20% after 60 months or upon turnover" xr:uid="{00000000-0004-0000-0000-000013000000}"/>
    <hyperlink ref="C40:D40" location="'G&amp;W DP Term1_Member'!A1" display="50% DP, 50% over 60 months" xr:uid="{00000000-0004-0000-0000-000014000000}"/>
    <hyperlink ref="C41:D41" location="'G&amp;W DP Term2_Member'!A1" display="20% DP, 80% over 60 months" xr:uid="{00000000-0004-0000-0000-000015000000}"/>
    <hyperlink ref="C42:D42" location="'G&amp;W DP Term3_Member'!A1" display="10% DP, 20% over 36 months, 70% Lumpsum" xr:uid="{00000000-0004-0000-0000-000016000000}"/>
    <hyperlink ref="C21" location="'DP Term3_Member'!A1" display="10% DP, 10% over 30 months, 80% Lumpsum" xr:uid="{00000000-0004-0000-0000-000017000000}"/>
    <hyperlink ref="C19" location="'DP Term1_Member'!A1" display="50% DP, 50% over 60 months" xr:uid="{00000000-0004-0000-0000-000018000000}"/>
    <hyperlink ref="C20" location="'DP Term2_Member'!A1" display="20% DP, 80% over 60 months" xr:uid="{00000000-0004-0000-0000-000019000000}"/>
    <hyperlink ref="C18" location="CASH_Member!A1" display="Cash: 80% DP, 20% after 60 mos. or upon turnover" xr:uid="{00000000-0004-0000-0000-00001A000000}"/>
    <hyperlink ref="C18:D18" location="'S Cash_Member'!A1" display="Cash: 80% DP, 20% after 60 months or upon turnover" xr:uid="{00000000-0004-0000-0000-00001B000000}"/>
    <hyperlink ref="C19:D19" location="'S DP Term1_Member'!A1" display="50% DP, 5% over 20 months, 45% Lump Sum" xr:uid="{00000000-0004-0000-0000-00001C000000}"/>
    <hyperlink ref="C20:D20" location="'S DP Term2_Member'!A1" display="20% DP, 10% over 24 months, 70% Lump Sum" xr:uid="{00000000-0004-0000-0000-00001D000000}"/>
    <hyperlink ref="C21:D21" location="'S DP Term3_Member'!A1" display="10% DP, 10% over 6 months, 30% over 36 months, 50% Lump Sum" xr:uid="{00000000-0004-0000-0000-00001E000000}"/>
    <hyperlink ref="C22:D22" location="'S No DP Term_Member'!A1" display="100% over 60 months" xr:uid="{00000000-0004-0000-0000-00001F000000}"/>
    <hyperlink ref="B81" location="'GV3 CASH_Non-mem'!A1" display="Cash: 80% DP, 20% after 60 months or upon turnover" xr:uid="{00000000-0004-0000-0000-000020000000}"/>
    <hyperlink ref="B86" location="'GV3 No DP Term2_Non-mem'!A1" display="100% over 60 months" xr:uid="{00000000-0004-0000-0000-000021000000}"/>
    <hyperlink ref="B84" location="'GV3 DP Term3_Non-mem'!A1" display="5% DP, 15% over 30 months, 80% Lumpsum" xr:uid="{00000000-0004-0000-0000-000022000000}"/>
    <hyperlink ref="B82" location="'GV3 DP Term1_Non-mem'!A1" display="'GV3 DP Term1_Non-mem'!A1" xr:uid="{00000000-0004-0000-0000-000023000000}"/>
    <hyperlink ref="B83" location="'GV3 DP Term2_Non-mem'!A1" display="'GV3 DP Term2_Non-mem'!A1" xr:uid="{00000000-0004-0000-0000-000024000000}"/>
    <hyperlink ref="B85" location="'GV3 No DP Term1_Non-mem'!A1" display="15% over 15 months, 20% in 30 months, 80% Lumpsum" xr:uid="{00000000-0004-0000-0000-000025000000}"/>
    <hyperlink ref="C81:D81" location="'GV3 CASH_Mem'!A1" display="Cash: 80% DP, 20% after 60 months or upon turnover" xr:uid="{00000000-0004-0000-0000-000026000000}"/>
    <hyperlink ref="C86" location="'GV3 No DP Term2_Non-mem'!A1" display="100% over 60 months" xr:uid="{00000000-0004-0000-0000-000027000000}"/>
    <hyperlink ref="C84" location="'GV3 DP Term3_Non-mem'!A1" display="5% DP, 15% over 30 months, 80% Lumpsum" xr:uid="{00000000-0004-0000-0000-000028000000}"/>
    <hyperlink ref="C82" location="'GV3 DP Term1_Non-mem'!A1" display="'GV3 DP Term1_Non-mem'!A1" xr:uid="{00000000-0004-0000-0000-000029000000}"/>
    <hyperlink ref="C83" location="'GV3 DP Term2_Non-mem'!A1" display="'GV3 DP Term2_Non-mem'!A1" xr:uid="{00000000-0004-0000-0000-00002A000000}"/>
    <hyperlink ref="C85" location="'GV3 No DP Term1_Non-mem'!A1" display="15% over 15 months, 20% in 30 months, 80% Lumpsum" xr:uid="{00000000-0004-0000-0000-00002B000000}"/>
    <hyperlink ref="C82:D82" location="'GV3 DP Term1_Mem'!A1" display="50% DP, 50% over 60 months" xr:uid="{00000000-0004-0000-0000-00002C000000}"/>
    <hyperlink ref="C83:D83" location="'GV3 DP Term2_Mem'!A1" display="10% DP, 30% over 48 months, 60% Lumpsum" xr:uid="{00000000-0004-0000-0000-00002D000000}"/>
    <hyperlink ref="C84:D84" location="'GV3 DP Term3_Mem'!A1" display="5% DP, 35% over 48 months, 60% Lumpsum" xr:uid="{00000000-0004-0000-0000-00002E000000}"/>
    <hyperlink ref="C85:D85" location="'GV3 No DP Term1_Mem'!A1" display="15% over 15 months, 20% in 30 months, 65% Lumpsum" xr:uid="{00000000-0004-0000-0000-00002F000000}"/>
    <hyperlink ref="C86:D86" location="'GV3 No DP Term2_Mem'!A1" display="100% over 60 months" xr:uid="{00000000-0004-0000-0000-000030000000}"/>
    <hyperlink ref="C65" location="'No DP Term1_Member'!A1" display="100% over 60 months" xr:uid="{00000000-0004-0000-0000-000031000000}"/>
    <hyperlink ref="C60" location="CASH_Member!A1" display="Cash: 80% DP, 20% after 60 mos. or upon turnover" xr:uid="{00000000-0004-0000-0000-000032000000}"/>
    <hyperlink ref="B64" location="'R PROMO Term_Non-mem'!A1" display="30% in 60 months, 70% Lump Sum" xr:uid="{00000000-0004-0000-0000-000033000000}"/>
    <hyperlink ref="B63" location="'R DP Term3_Non-mem'!A1" display="10% DP, 25% over 60 months, 65% Lumpsum" xr:uid="{00000000-0004-0000-0000-000034000000}"/>
    <hyperlink ref="C63" location="'DP Term3_Member'!A1" display="10% DP, 10% over 30 months, 80% Lumpsum" xr:uid="{00000000-0004-0000-0000-000035000000}"/>
    <hyperlink ref="B61" location="'R DP Term1_Non-mem'!A1" display="50% DP, 50% over 60 months" xr:uid="{00000000-0004-0000-0000-000036000000}"/>
    <hyperlink ref="B62" location="'R DP Term2_Non-mem'!A1" display="20% DP, 20% over 60 months, 60% Lump Sum" xr:uid="{00000000-0004-0000-0000-000037000000}"/>
    <hyperlink ref="C61" location="'DP Term1_Member'!A1" display="50% DP, 50% over 60 months" xr:uid="{00000000-0004-0000-0000-000038000000}"/>
    <hyperlink ref="C62" location="'DP Term2_Member'!A1" display="20% DP, 80% over 60 months" xr:uid="{00000000-0004-0000-0000-000039000000}"/>
    <hyperlink ref="C64" location="'No DP Promo_Member'!A1" display="5% in 12 mos, 6% in 12 mos, 7% in 12 mos, 8% in 12 mos, 9% in 12 mos, Lumpsum - 60th month" xr:uid="{00000000-0004-0000-0000-00003A000000}"/>
    <hyperlink ref="B60" location="'R Cash_Non-mem'!A1" display="Cash: 80% DP, 20% after 60 months or upon turnover" xr:uid="{00000000-0004-0000-0000-00003B000000}"/>
    <hyperlink ref="C64:D64" location="'R PROMO Term_Member'!A1" display="30% in 60 months, 70% Lump Sum" xr:uid="{00000000-0004-0000-0000-00003C000000}"/>
    <hyperlink ref="C65:D65" location="'R No DP Term_Mem'!A1" display="100% over 60 months" xr:uid="{00000000-0004-0000-0000-00003D000000}"/>
    <hyperlink ref="C60:D60" location="'R Cash_Member'!A1" display="Cash: 80% DP, 20% after 60 months or upon turnover" xr:uid="{00000000-0004-0000-0000-00003E000000}"/>
    <hyperlink ref="C61:D61" location="'R DP Term1_Member'!A1" display="50% DP, 50% over 60 months" xr:uid="{00000000-0004-0000-0000-00003F000000}"/>
    <hyperlink ref="C62:D62" location="'R DP Term2_Member'!A1" display="20% DP, 80% over 60 months" xr:uid="{00000000-0004-0000-0000-000040000000}"/>
    <hyperlink ref="C63:D63" location="'R DP Term3_Member'!A1" display="10% DP, 25% over 60 months, 65% Lumpsum" xr:uid="{00000000-0004-0000-0000-000041000000}"/>
    <hyperlink ref="B65" location="'R No DP Term_Non-mem'!A1" display="100% over 60 months" xr:uid="{00000000-0004-0000-0000-000042000000}"/>
  </hyperlink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pageSetUpPr fitToPage="1"/>
  </sheetPr>
  <dimension ref="A1:L108"/>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Cash_Non-mem'!$C$2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SHEET'!B63</f>
        <v>10% DP, 25% over 60 months, 65% Lumpsum</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126"/>
      <c r="D14" s="38"/>
      <c r="E14" s="39"/>
    </row>
    <row r="15" spans="1:10" ht="14">
      <c r="A15" s="40" t="s">
        <v>325</v>
      </c>
      <c r="B15" s="41"/>
      <c r="C15" s="79">
        <v>0.03</v>
      </c>
      <c r="D15" s="42">
        <f>IF(C15&lt;=3%,((D13-D14)*C15),"BEYOND MAX DISC.")</f>
        <v>415725</v>
      </c>
      <c r="E15" s="30"/>
      <c r="G15" s="12"/>
    </row>
    <row r="16" spans="1:10" ht="14">
      <c r="A16" s="40" t="s">
        <v>85</v>
      </c>
      <c r="B16" s="41"/>
      <c r="C16" s="79">
        <v>0.01</v>
      </c>
      <c r="D16" s="42">
        <f>IF(C16&lt;=1%,((D13-D14-D15)*C16),"BEYOND MAX")</f>
        <v>134417.75</v>
      </c>
      <c r="E16" s="30"/>
      <c r="G16" s="12"/>
      <c r="J16" s="122">
        <v>0.05</v>
      </c>
    </row>
    <row r="17" spans="1:8" ht="14">
      <c r="A17" s="13" t="s">
        <v>87</v>
      </c>
      <c r="B17" s="13"/>
      <c r="C17" s="13"/>
      <c r="D17" s="43">
        <f>D13-SUM(D14:D16)</f>
        <v>13307357.25</v>
      </c>
      <c r="E17" s="44"/>
    </row>
    <row r="18" spans="1:8" ht="14">
      <c r="A18" s="41" t="s">
        <v>88</v>
      </c>
      <c r="B18" s="41"/>
      <c r="D18" s="45">
        <v>650000</v>
      </c>
      <c r="E18" s="44"/>
    </row>
    <row r="19" spans="1:8" ht="14">
      <c r="A19" s="46" t="s">
        <v>89</v>
      </c>
      <c r="B19" s="14"/>
      <c r="C19" s="14"/>
      <c r="D19" s="47">
        <f>+SUM(D17:D18)</f>
        <v>13957357.25</v>
      </c>
      <c r="E19" s="44"/>
    </row>
    <row r="20" spans="1:8" ht="14">
      <c r="A20" s="48" t="s">
        <v>90</v>
      </c>
      <c r="B20" s="48"/>
      <c r="C20" s="15">
        <v>0.05</v>
      </c>
      <c r="D20" s="49">
        <f>(D17/1.12)*C20</f>
        <v>594078.44866071432</v>
      </c>
      <c r="E20" s="44"/>
    </row>
    <row r="21" spans="1:8" ht="15" thickBot="1">
      <c r="A21" s="14" t="s">
        <v>91</v>
      </c>
      <c r="B21" s="14"/>
      <c r="C21" s="14"/>
      <c r="D21" s="50">
        <f>+SUM(D19:D20)</f>
        <v>14551435.698660715</v>
      </c>
      <c r="E21" s="30"/>
    </row>
    <row r="22" spans="1:8" ht="15" thickTop="1"/>
    <row r="23" spans="1:8" ht="14">
      <c r="A23" s="51" t="s">
        <v>92</v>
      </c>
      <c r="B23" s="51" t="s">
        <v>93</v>
      </c>
      <c r="C23" s="51" t="s">
        <v>94</v>
      </c>
      <c r="D23" s="51" t="s">
        <v>95</v>
      </c>
      <c r="E23" s="51" t="s">
        <v>96</v>
      </c>
      <c r="F23" s="51" t="s">
        <v>97</v>
      </c>
      <c r="G23" s="53" t="s">
        <v>98</v>
      </c>
      <c r="H23" s="51" t="s">
        <v>99</v>
      </c>
    </row>
    <row r="24" spans="1:8" ht="14">
      <c r="A24" s="512" t="s">
        <v>100</v>
      </c>
      <c r="B24" s="512"/>
      <c r="C24" s="512"/>
      <c r="D24" s="512"/>
      <c r="E24" s="512"/>
      <c r="F24" s="512"/>
      <c r="G24" s="512"/>
      <c r="H24" s="54">
        <f>+D21</f>
        <v>14551435.698660715</v>
      </c>
    </row>
    <row r="25" spans="1:8" ht="13.5" customHeight="1">
      <c r="A25" s="55">
        <v>0</v>
      </c>
      <c r="B25" s="55"/>
      <c r="C25" s="55" t="s">
        <v>101</v>
      </c>
      <c r="D25" s="56">
        <f ca="1">'DATA SHEET'!$C$51</f>
        <v>44238</v>
      </c>
      <c r="E25" s="57">
        <f>IF(E13="1-Bedroom",50000,100000)</f>
        <v>100000</v>
      </c>
      <c r="F25" s="57"/>
      <c r="G25" s="58">
        <f>+SUM(E25:F25)</f>
        <v>100000</v>
      </c>
      <c r="H25" s="59">
        <f>D21-G25</f>
        <v>14451435.698660715</v>
      </c>
    </row>
    <row r="26" spans="1:8" ht="14">
      <c r="A26" s="55">
        <f>+A25+1</f>
        <v>1</v>
      </c>
      <c r="B26" s="60">
        <v>0.1</v>
      </c>
      <c r="C26" s="55" t="s">
        <v>190</v>
      </c>
      <c r="D26" s="56">
        <f ca="1">EDATE(D25,1)</f>
        <v>44266</v>
      </c>
      <c r="E26" s="57">
        <f>(($D$19*B26)-$E$25)</f>
        <v>1295735.7250000001</v>
      </c>
      <c r="F26" s="57">
        <f>(($D$20*B26))</f>
        <v>59407.844866071435</v>
      </c>
      <c r="G26" s="58">
        <f>+SUM(E26:F26)</f>
        <v>1355143.5698660715</v>
      </c>
      <c r="H26" s="59">
        <f t="shared" ref="H26:H54" si="0">H25-G26</f>
        <v>13096292.128794644</v>
      </c>
    </row>
    <row r="27" spans="1:8" ht="14">
      <c r="A27" s="55">
        <f>+A26+1</f>
        <v>2</v>
      </c>
      <c r="B27" s="60">
        <v>0.25</v>
      </c>
      <c r="C27" s="55" t="s">
        <v>108</v>
      </c>
      <c r="D27" s="56">
        <f ca="1">EDATE(D26,1)</f>
        <v>44297</v>
      </c>
      <c r="E27" s="57">
        <f>($D$19*B27)/60</f>
        <v>58155.65520833333</v>
      </c>
      <c r="F27" s="57">
        <f>($D$20*B27/60)</f>
        <v>2475.3268694196431</v>
      </c>
      <c r="G27" s="58">
        <f>+SUM(E27:F27)</f>
        <v>60630.982077752975</v>
      </c>
      <c r="H27" s="59">
        <f t="shared" si="0"/>
        <v>13035661.146716891</v>
      </c>
    </row>
    <row r="28" spans="1:8" ht="14">
      <c r="A28" s="55">
        <f t="shared" ref="A28:A87" si="1">+A27+1</f>
        <v>3</v>
      </c>
      <c r="B28" s="55"/>
      <c r="C28" s="55" t="s">
        <v>109</v>
      </c>
      <c r="D28" s="56">
        <f ca="1">EDATE(D27,1)</f>
        <v>44327</v>
      </c>
      <c r="E28" s="57">
        <f>E27</f>
        <v>58155.65520833333</v>
      </c>
      <c r="F28" s="57">
        <f>F27</f>
        <v>2475.3268694196431</v>
      </c>
      <c r="G28" s="58">
        <f t="shared" ref="G28:G86" si="2">+SUM(E28:F28)</f>
        <v>60630.982077752975</v>
      </c>
      <c r="H28" s="59">
        <f t="shared" si="0"/>
        <v>12975030.164639138</v>
      </c>
    </row>
    <row r="29" spans="1:8" ht="14">
      <c r="A29" s="55">
        <f t="shared" si="1"/>
        <v>4</v>
      </c>
      <c r="B29" s="55"/>
      <c r="C29" s="55" t="s">
        <v>110</v>
      </c>
      <c r="D29" s="56">
        <f t="shared" ref="D29:D86" ca="1" si="3">EDATE(D28,1)</f>
        <v>44358</v>
      </c>
      <c r="E29" s="57">
        <f>E28</f>
        <v>58155.65520833333</v>
      </c>
      <c r="F29" s="57">
        <f t="shared" ref="E29:F44" si="4">F28</f>
        <v>2475.3268694196431</v>
      </c>
      <c r="G29" s="58">
        <f t="shared" si="2"/>
        <v>60630.982077752975</v>
      </c>
      <c r="H29" s="59">
        <f t="shared" si="0"/>
        <v>12914399.182561385</v>
      </c>
    </row>
    <row r="30" spans="1:8" ht="14">
      <c r="A30" s="55">
        <f t="shared" si="1"/>
        <v>5</v>
      </c>
      <c r="B30" s="55"/>
      <c r="C30" s="55" t="s">
        <v>111</v>
      </c>
      <c r="D30" s="56">
        <f t="shared" ca="1" si="3"/>
        <v>44388</v>
      </c>
      <c r="E30" s="57">
        <f t="shared" si="4"/>
        <v>58155.65520833333</v>
      </c>
      <c r="F30" s="57">
        <f t="shared" si="4"/>
        <v>2475.3268694196431</v>
      </c>
      <c r="G30" s="58">
        <f t="shared" si="2"/>
        <v>60630.982077752975</v>
      </c>
      <c r="H30" s="59">
        <f t="shared" si="0"/>
        <v>12853768.200483631</v>
      </c>
    </row>
    <row r="31" spans="1:8" ht="14">
      <c r="A31" s="55">
        <f t="shared" si="1"/>
        <v>6</v>
      </c>
      <c r="B31" s="55"/>
      <c r="C31" s="55" t="s">
        <v>112</v>
      </c>
      <c r="D31" s="56">
        <f t="shared" ca="1" si="3"/>
        <v>44419</v>
      </c>
      <c r="E31" s="57">
        <f t="shared" si="4"/>
        <v>58155.65520833333</v>
      </c>
      <c r="F31" s="57">
        <f t="shared" si="4"/>
        <v>2475.3268694196431</v>
      </c>
      <c r="G31" s="58">
        <f t="shared" si="2"/>
        <v>60630.982077752975</v>
      </c>
      <c r="H31" s="59">
        <f t="shared" si="0"/>
        <v>12793137.218405878</v>
      </c>
    </row>
    <row r="32" spans="1:8" ht="14">
      <c r="A32" s="55">
        <f t="shared" si="1"/>
        <v>7</v>
      </c>
      <c r="B32" s="55"/>
      <c r="C32" s="55" t="s">
        <v>113</v>
      </c>
      <c r="D32" s="56">
        <f t="shared" ca="1" si="3"/>
        <v>44450</v>
      </c>
      <c r="E32" s="57">
        <f t="shared" si="4"/>
        <v>58155.65520833333</v>
      </c>
      <c r="F32" s="57">
        <f t="shared" si="4"/>
        <v>2475.3268694196431</v>
      </c>
      <c r="G32" s="58">
        <f t="shared" si="2"/>
        <v>60630.982077752975</v>
      </c>
      <c r="H32" s="59">
        <f t="shared" si="0"/>
        <v>12732506.236328125</v>
      </c>
    </row>
    <row r="33" spans="1:8" ht="14">
      <c r="A33" s="55">
        <f t="shared" si="1"/>
        <v>8</v>
      </c>
      <c r="B33" s="55"/>
      <c r="C33" s="55" t="s">
        <v>114</v>
      </c>
      <c r="D33" s="56">
        <f t="shared" ca="1" si="3"/>
        <v>44480</v>
      </c>
      <c r="E33" s="57">
        <f t="shared" si="4"/>
        <v>58155.65520833333</v>
      </c>
      <c r="F33" s="57">
        <f t="shared" si="4"/>
        <v>2475.3268694196431</v>
      </c>
      <c r="G33" s="58">
        <f t="shared" si="2"/>
        <v>60630.982077752975</v>
      </c>
      <c r="H33" s="59">
        <f t="shared" si="0"/>
        <v>12671875.254250372</v>
      </c>
    </row>
    <row r="34" spans="1:8" ht="14">
      <c r="A34" s="55">
        <f t="shared" si="1"/>
        <v>9</v>
      </c>
      <c r="B34" s="55"/>
      <c r="C34" s="55" t="s">
        <v>115</v>
      </c>
      <c r="D34" s="56">
        <f t="shared" ca="1" si="3"/>
        <v>44511</v>
      </c>
      <c r="E34" s="57">
        <f t="shared" si="4"/>
        <v>58155.65520833333</v>
      </c>
      <c r="F34" s="57">
        <f t="shared" si="4"/>
        <v>2475.3268694196431</v>
      </c>
      <c r="G34" s="58">
        <f t="shared" si="2"/>
        <v>60630.982077752975</v>
      </c>
      <c r="H34" s="59">
        <f t="shared" si="0"/>
        <v>12611244.272172619</v>
      </c>
    </row>
    <row r="35" spans="1:8" ht="14">
      <c r="A35" s="55">
        <f t="shared" si="1"/>
        <v>10</v>
      </c>
      <c r="B35" s="55"/>
      <c r="C35" s="55" t="s">
        <v>116</v>
      </c>
      <c r="D35" s="56">
        <f t="shared" ca="1" si="3"/>
        <v>44541</v>
      </c>
      <c r="E35" s="57">
        <f t="shared" si="4"/>
        <v>58155.65520833333</v>
      </c>
      <c r="F35" s="57">
        <f t="shared" si="4"/>
        <v>2475.3268694196431</v>
      </c>
      <c r="G35" s="58">
        <f t="shared" si="2"/>
        <v>60630.982077752975</v>
      </c>
      <c r="H35" s="59">
        <f t="shared" si="0"/>
        <v>12550613.290094865</v>
      </c>
    </row>
    <row r="36" spans="1:8" ht="14">
      <c r="A36" s="55">
        <f t="shared" si="1"/>
        <v>11</v>
      </c>
      <c r="B36" s="55"/>
      <c r="C36" s="55" t="s">
        <v>117</v>
      </c>
      <c r="D36" s="56">
        <f t="shared" ca="1" si="3"/>
        <v>44572</v>
      </c>
      <c r="E36" s="57">
        <f t="shared" si="4"/>
        <v>58155.65520833333</v>
      </c>
      <c r="F36" s="57">
        <f t="shared" si="4"/>
        <v>2475.3268694196431</v>
      </c>
      <c r="G36" s="58">
        <f t="shared" si="2"/>
        <v>60630.982077752975</v>
      </c>
      <c r="H36" s="59">
        <f t="shared" si="0"/>
        <v>12489982.308017112</v>
      </c>
    </row>
    <row r="37" spans="1:8" ht="14">
      <c r="A37" s="55">
        <f t="shared" si="1"/>
        <v>12</v>
      </c>
      <c r="B37" s="55"/>
      <c r="C37" s="55" t="s">
        <v>118</v>
      </c>
      <c r="D37" s="56">
        <f t="shared" ca="1" si="3"/>
        <v>44603</v>
      </c>
      <c r="E37" s="57">
        <f t="shared" si="4"/>
        <v>58155.65520833333</v>
      </c>
      <c r="F37" s="57">
        <f t="shared" si="4"/>
        <v>2475.3268694196431</v>
      </c>
      <c r="G37" s="58">
        <f t="shared" si="2"/>
        <v>60630.982077752975</v>
      </c>
      <c r="H37" s="59">
        <f t="shared" si="0"/>
        <v>12429351.325939359</v>
      </c>
    </row>
    <row r="38" spans="1:8" ht="14">
      <c r="A38" s="55">
        <f t="shared" si="1"/>
        <v>13</v>
      </c>
      <c r="B38" s="55"/>
      <c r="C38" s="55" t="s">
        <v>119</v>
      </c>
      <c r="D38" s="56">
        <f t="shared" ca="1" si="3"/>
        <v>44631</v>
      </c>
      <c r="E38" s="57">
        <f t="shared" si="4"/>
        <v>58155.65520833333</v>
      </c>
      <c r="F38" s="57">
        <f t="shared" si="4"/>
        <v>2475.3268694196431</v>
      </c>
      <c r="G38" s="58">
        <f t="shared" si="2"/>
        <v>60630.982077752975</v>
      </c>
      <c r="H38" s="59">
        <f t="shared" si="0"/>
        <v>12368720.343861606</v>
      </c>
    </row>
    <row r="39" spans="1:8" ht="14">
      <c r="A39" s="55">
        <f t="shared" si="1"/>
        <v>14</v>
      </c>
      <c r="B39" s="55"/>
      <c r="C39" s="55" t="s">
        <v>120</v>
      </c>
      <c r="D39" s="56">
        <f t="shared" ca="1" si="3"/>
        <v>44662</v>
      </c>
      <c r="E39" s="57">
        <f t="shared" si="4"/>
        <v>58155.65520833333</v>
      </c>
      <c r="F39" s="57">
        <f t="shared" si="4"/>
        <v>2475.3268694196431</v>
      </c>
      <c r="G39" s="58">
        <f t="shared" si="2"/>
        <v>60630.982077752975</v>
      </c>
      <c r="H39" s="59">
        <f t="shared" si="0"/>
        <v>12308089.361783853</v>
      </c>
    </row>
    <row r="40" spans="1:8" ht="14">
      <c r="A40" s="55">
        <f t="shared" si="1"/>
        <v>15</v>
      </c>
      <c r="B40" s="55"/>
      <c r="C40" s="55" t="s">
        <v>121</v>
      </c>
      <c r="D40" s="56">
        <f t="shared" ca="1" si="3"/>
        <v>44692</v>
      </c>
      <c r="E40" s="57">
        <f t="shared" si="4"/>
        <v>58155.65520833333</v>
      </c>
      <c r="F40" s="57">
        <f t="shared" si="4"/>
        <v>2475.3268694196431</v>
      </c>
      <c r="G40" s="58">
        <f t="shared" si="2"/>
        <v>60630.982077752975</v>
      </c>
      <c r="H40" s="59">
        <f t="shared" si="0"/>
        <v>12247458.3797061</v>
      </c>
    </row>
    <row r="41" spans="1:8" ht="14">
      <c r="A41" s="55">
        <f t="shared" si="1"/>
        <v>16</v>
      </c>
      <c r="B41" s="55"/>
      <c r="C41" s="55" t="s">
        <v>122</v>
      </c>
      <c r="D41" s="56">
        <f t="shared" ca="1" si="3"/>
        <v>44723</v>
      </c>
      <c r="E41" s="57">
        <f t="shared" si="4"/>
        <v>58155.65520833333</v>
      </c>
      <c r="F41" s="57">
        <f t="shared" si="4"/>
        <v>2475.3268694196431</v>
      </c>
      <c r="G41" s="58">
        <f t="shared" si="2"/>
        <v>60630.982077752975</v>
      </c>
      <c r="H41" s="59">
        <f t="shared" si="0"/>
        <v>12186827.397628346</v>
      </c>
    </row>
    <row r="42" spans="1:8" ht="14">
      <c r="A42" s="55">
        <f t="shared" si="1"/>
        <v>17</v>
      </c>
      <c r="B42" s="55"/>
      <c r="C42" s="55" t="s">
        <v>123</v>
      </c>
      <c r="D42" s="56">
        <f t="shared" ca="1" si="3"/>
        <v>44753</v>
      </c>
      <c r="E42" s="57">
        <f t="shared" si="4"/>
        <v>58155.65520833333</v>
      </c>
      <c r="F42" s="57">
        <f t="shared" si="4"/>
        <v>2475.3268694196431</v>
      </c>
      <c r="G42" s="58">
        <f t="shared" si="2"/>
        <v>60630.982077752975</v>
      </c>
      <c r="H42" s="59">
        <f t="shared" si="0"/>
        <v>12126196.415550593</v>
      </c>
    </row>
    <row r="43" spans="1:8" ht="14">
      <c r="A43" s="55">
        <f t="shared" si="1"/>
        <v>18</v>
      </c>
      <c r="B43" s="55"/>
      <c r="C43" s="55" t="s">
        <v>124</v>
      </c>
      <c r="D43" s="56">
        <f t="shared" ca="1" si="3"/>
        <v>44784</v>
      </c>
      <c r="E43" s="57">
        <f t="shared" si="4"/>
        <v>58155.65520833333</v>
      </c>
      <c r="F43" s="57">
        <f t="shared" si="4"/>
        <v>2475.3268694196431</v>
      </c>
      <c r="G43" s="58">
        <f t="shared" si="2"/>
        <v>60630.982077752975</v>
      </c>
      <c r="H43" s="59">
        <f t="shared" si="0"/>
        <v>12065565.43347284</v>
      </c>
    </row>
    <row r="44" spans="1:8" ht="14">
      <c r="A44" s="55">
        <f t="shared" si="1"/>
        <v>19</v>
      </c>
      <c r="B44" s="55"/>
      <c r="C44" s="55" t="s">
        <v>125</v>
      </c>
      <c r="D44" s="56">
        <f t="shared" ca="1" si="3"/>
        <v>44815</v>
      </c>
      <c r="E44" s="57">
        <f t="shared" si="4"/>
        <v>58155.65520833333</v>
      </c>
      <c r="F44" s="57">
        <f t="shared" si="4"/>
        <v>2475.3268694196431</v>
      </c>
      <c r="G44" s="58">
        <f t="shared" si="2"/>
        <v>60630.982077752975</v>
      </c>
      <c r="H44" s="59">
        <f t="shared" si="0"/>
        <v>12004934.451395087</v>
      </c>
    </row>
    <row r="45" spans="1:8" ht="14">
      <c r="A45" s="55">
        <f t="shared" si="1"/>
        <v>20</v>
      </c>
      <c r="B45" s="55"/>
      <c r="C45" s="55" t="s">
        <v>126</v>
      </c>
      <c r="D45" s="56">
        <f t="shared" ca="1" si="3"/>
        <v>44845</v>
      </c>
      <c r="E45" s="57">
        <f t="shared" ref="E45:F60" si="5">E44</f>
        <v>58155.65520833333</v>
      </c>
      <c r="F45" s="57">
        <f t="shared" si="5"/>
        <v>2475.3268694196431</v>
      </c>
      <c r="G45" s="58">
        <f t="shared" si="2"/>
        <v>60630.982077752975</v>
      </c>
      <c r="H45" s="59">
        <f t="shared" si="0"/>
        <v>11944303.469317334</v>
      </c>
    </row>
    <row r="46" spans="1:8" ht="14">
      <c r="A46" s="55">
        <f t="shared" si="1"/>
        <v>21</v>
      </c>
      <c r="B46" s="55"/>
      <c r="C46" s="55" t="s">
        <v>127</v>
      </c>
      <c r="D46" s="56">
        <f t="shared" ca="1" si="3"/>
        <v>44876</v>
      </c>
      <c r="E46" s="57">
        <f t="shared" si="5"/>
        <v>58155.65520833333</v>
      </c>
      <c r="F46" s="57">
        <f t="shared" si="5"/>
        <v>2475.3268694196431</v>
      </c>
      <c r="G46" s="58">
        <f t="shared" si="2"/>
        <v>60630.982077752975</v>
      </c>
      <c r="H46" s="59">
        <f t="shared" si="0"/>
        <v>11883672.487239581</v>
      </c>
    </row>
    <row r="47" spans="1:8" ht="14">
      <c r="A47" s="55">
        <f t="shared" si="1"/>
        <v>22</v>
      </c>
      <c r="B47" s="55"/>
      <c r="C47" s="55" t="s">
        <v>128</v>
      </c>
      <c r="D47" s="56">
        <f t="shared" ca="1" si="3"/>
        <v>44906</v>
      </c>
      <c r="E47" s="57">
        <f t="shared" si="5"/>
        <v>58155.65520833333</v>
      </c>
      <c r="F47" s="57">
        <f t="shared" si="5"/>
        <v>2475.3268694196431</v>
      </c>
      <c r="G47" s="58">
        <f t="shared" si="2"/>
        <v>60630.982077752975</v>
      </c>
      <c r="H47" s="59">
        <f t="shared" si="0"/>
        <v>11823041.505161827</v>
      </c>
    </row>
    <row r="48" spans="1:8" ht="14">
      <c r="A48" s="55">
        <f t="shared" si="1"/>
        <v>23</v>
      </c>
      <c r="B48" s="55"/>
      <c r="C48" s="55" t="s">
        <v>129</v>
      </c>
      <c r="D48" s="56">
        <f t="shared" ca="1" si="3"/>
        <v>44937</v>
      </c>
      <c r="E48" s="57">
        <f t="shared" si="5"/>
        <v>58155.65520833333</v>
      </c>
      <c r="F48" s="57">
        <f t="shared" si="5"/>
        <v>2475.3268694196431</v>
      </c>
      <c r="G48" s="58">
        <f t="shared" si="2"/>
        <v>60630.982077752975</v>
      </c>
      <c r="H48" s="59">
        <f t="shared" si="0"/>
        <v>11762410.523084074</v>
      </c>
    </row>
    <row r="49" spans="1:8" ht="14">
      <c r="A49" s="55">
        <f t="shared" si="1"/>
        <v>24</v>
      </c>
      <c r="B49" s="55"/>
      <c r="C49" s="55" t="s">
        <v>130</v>
      </c>
      <c r="D49" s="56">
        <f t="shared" ca="1" si="3"/>
        <v>44968</v>
      </c>
      <c r="E49" s="57">
        <f t="shared" si="5"/>
        <v>58155.65520833333</v>
      </c>
      <c r="F49" s="57">
        <f t="shared" si="5"/>
        <v>2475.3268694196431</v>
      </c>
      <c r="G49" s="58">
        <f t="shared" si="2"/>
        <v>60630.982077752975</v>
      </c>
      <c r="H49" s="59">
        <f t="shared" si="0"/>
        <v>11701779.541006321</v>
      </c>
    </row>
    <row r="50" spans="1:8" ht="14">
      <c r="A50" s="55">
        <f t="shared" si="1"/>
        <v>25</v>
      </c>
      <c r="B50" s="55"/>
      <c r="C50" s="55" t="s">
        <v>131</v>
      </c>
      <c r="D50" s="56">
        <f t="shared" ca="1" si="3"/>
        <v>44996</v>
      </c>
      <c r="E50" s="57">
        <f t="shared" si="5"/>
        <v>58155.65520833333</v>
      </c>
      <c r="F50" s="57">
        <f t="shared" si="5"/>
        <v>2475.3268694196431</v>
      </c>
      <c r="G50" s="58">
        <f t="shared" si="2"/>
        <v>60630.982077752975</v>
      </c>
      <c r="H50" s="59">
        <f t="shared" si="0"/>
        <v>11641148.558928568</v>
      </c>
    </row>
    <row r="51" spans="1:8" ht="14">
      <c r="A51" s="55">
        <f t="shared" si="1"/>
        <v>26</v>
      </c>
      <c r="B51" s="55"/>
      <c r="C51" s="55" t="s">
        <v>132</v>
      </c>
      <c r="D51" s="56">
        <f t="shared" ca="1" si="3"/>
        <v>45027</v>
      </c>
      <c r="E51" s="57">
        <f t="shared" si="5"/>
        <v>58155.65520833333</v>
      </c>
      <c r="F51" s="57">
        <f t="shared" si="5"/>
        <v>2475.3268694196431</v>
      </c>
      <c r="G51" s="58">
        <f t="shared" si="2"/>
        <v>60630.982077752975</v>
      </c>
      <c r="H51" s="59">
        <f t="shared" si="0"/>
        <v>11580517.576850815</v>
      </c>
    </row>
    <row r="52" spans="1:8" ht="14">
      <c r="A52" s="55">
        <f t="shared" si="1"/>
        <v>27</v>
      </c>
      <c r="B52" s="55"/>
      <c r="C52" s="55" t="s">
        <v>133</v>
      </c>
      <c r="D52" s="56">
        <f t="shared" ca="1" si="3"/>
        <v>45057</v>
      </c>
      <c r="E52" s="57">
        <f t="shared" si="5"/>
        <v>58155.65520833333</v>
      </c>
      <c r="F52" s="57">
        <f t="shared" si="5"/>
        <v>2475.3268694196431</v>
      </c>
      <c r="G52" s="58">
        <f t="shared" si="2"/>
        <v>60630.982077752975</v>
      </c>
      <c r="H52" s="59">
        <f t="shared" si="0"/>
        <v>11519886.594773062</v>
      </c>
    </row>
    <row r="53" spans="1:8" ht="14">
      <c r="A53" s="55">
        <f t="shared" si="1"/>
        <v>28</v>
      </c>
      <c r="B53" s="55"/>
      <c r="C53" s="55" t="s">
        <v>134</v>
      </c>
      <c r="D53" s="56">
        <f t="shared" ca="1" si="3"/>
        <v>45088</v>
      </c>
      <c r="E53" s="57">
        <f t="shared" si="5"/>
        <v>58155.65520833333</v>
      </c>
      <c r="F53" s="57">
        <f t="shared" si="5"/>
        <v>2475.3268694196431</v>
      </c>
      <c r="G53" s="58">
        <f t="shared" si="2"/>
        <v>60630.982077752975</v>
      </c>
      <c r="H53" s="59">
        <f t="shared" si="0"/>
        <v>11459255.612695308</v>
      </c>
    </row>
    <row r="54" spans="1:8" ht="14">
      <c r="A54" s="55">
        <f t="shared" si="1"/>
        <v>29</v>
      </c>
      <c r="B54" s="55"/>
      <c r="C54" s="55" t="s">
        <v>135</v>
      </c>
      <c r="D54" s="56">
        <f t="shared" ca="1" si="3"/>
        <v>45118</v>
      </c>
      <c r="E54" s="57">
        <f t="shared" si="5"/>
        <v>58155.65520833333</v>
      </c>
      <c r="F54" s="57">
        <f t="shared" si="5"/>
        <v>2475.3268694196431</v>
      </c>
      <c r="G54" s="58">
        <f t="shared" si="2"/>
        <v>60630.982077752975</v>
      </c>
      <c r="H54" s="59">
        <f t="shared" si="0"/>
        <v>11398624.630617555</v>
      </c>
    </row>
    <row r="55" spans="1:8" ht="14">
      <c r="A55" s="55">
        <f t="shared" si="1"/>
        <v>30</v>
      </c>
      <c r="B55" s="55"/>
      <c r="C55" s="55" t="s">
        <v>136</v>
      </c>
      <c r="D55" s="56">
        <f t="shared" ca="1" si="3"/>
        <v>45149</v>
      </c>
      <c r="E55" s="57">
        <f t="shared" si="5"/>
        <v>58155.65520833333</v>
      </c>
      <c r="F55" s="57">
        <f t="shared" si="5"/>
        <v>2475.3268694196431</v>
      </c>
      <c r="G55" s="58">
        <f t="shared" si="2"/>
        <v>60630.982077752975</v>
      </c>
      <c r="H55" s="59">
        <f t="shared" ref="H55:H86" si="6">H54-G55</f>
        <v>11337993.648539802</v>
      </c>
    </row>
    <row r="56" spans="1:8" ht="14">
      <c r="A56" s="55">
        <f t="shared" si="1"/>
        <v>31</v>
      </c>
      <c r="B56" s="55"/>
      <c r="C56" s="55" t="s">
        <v>137</v>
      </c>
      <c r="D56" s="56">
        <f t="shared" ca="1" si="3"/>
        <v>45180</v>
      </c>
      <c r="E56" s="57">
        <f t="shared" si="5"/>
        <v>58155.65520833333</v>
      </c>
      <c r="F56" s="57">
        <f t="shared" si="5"/>
        <v>2475.3268694196431</v>
      </c>
      <c r="G56" s="58">
        <f t="shared" si="2"/>
        <v>60630.982077752975</v>
      </c>
      <c r="H56" s="59">
        <f t="shared" si="6"/>
        <v>11277362.666462049</v>
      </c>
    </row>
    <row r="57" spans="1:8" ht="14">
      <c r="A57" s="55">
        <f t="shared" si="1"/>
        <v>32</v>
      </c>
      <c r="B57" s="55"/>
      <c r="C57" s="55" t="s">
        <v>138</v>
      </c>
      <c r="D57" s="56">
        <f t="shared" ca="1" si="3"/>
        <v>45210</v>
      </c>
      <c r="E57" s="57">
        <f t="shared" si="5"/>
        <v>58155.65520833333</v>
      </c>
      <c r="F57" s="57">
        <f t="shared" si="5"/>
        <v>2475.3268694196431</v>
      </c>
      <c r="G57" s="58">
        <f t="shared" si="2"/>
        <v>60630.982077752975</v>
      </c>
      <c r="H57" s="59">
        <f t="shared" si="6"/>
        <v>11216731.684384296</v>
      </c>
    </row>
    <row r="58" spans="1:8" ht="14">
      <c r="A58" s="55">
        <f t="shared" si="1"/>
        <v>33</v>
      </c>
      <c r="B58" s="55"/>
      <c r="C58" s="55" t="s">
        <v>139</v>
      </c>
      <c r="D58" s="56">
        <f t="shared" ca="1" si="3"/>
        <v>45241</v>
      </c>
      <c r="E58" s="57">
        <f t="shared" si="5"/>
        <v>58155.65520833333</v>
      </c>
      <c r="F58" s="57">
        <f t="shared" si="5"/>
        <v>2475.3268694196431</v>
      </c>
      <c r="G58" s="58">
        <f t="shared" si="2"/>
        <v>60630.982077752975</v>
      </c>
      <c r="H58" s="59">
        <f t="shared" si="6"/>
        <v>11156100.702306543</v>
      </c>
    </row>
    <row r="59" spans="1:8" ht="14">
      <c r="A59" s="55">
        <f t="shared" si="1"/>
        <v>34</v>
      </c>
      <c r="B59" s="55"/>
      <c r="C59" s="55" t="s">
        <v>140</v>
      </c>
      <c r="D59" s="56">
        <f t="shared" ca="1" si="3"/>
        <v>45271</v>
      </c>
      <c r="E59" s="57">
        <f t="shared" si="5"/>
        <v>58155.65520833333</v>
      </c>
      <c r="F59" s="57">
        <f t="shared" si="5"/>
        <v>2475.3268694196431</v>
      </c>
      <c r="G59" s="58">
        <f t="shared" si="2"/>
        <v>60630.982077752975</v>
      </c>
      <c r="H59" s="59">
        <f t="shared" si="6"/>
        <v>11095469.720228789</v>
      </c>
    </row>
    <row r="60" spans="1:8" ht="14">
      <c r="A60" s="55">
        <f t="shared" si="1"/>
        <v>35</v>
      </c>
      <c r="B60" s="55"/>
      <c r="C60" s="55" t="s">
        <v>141</v>
      </c>
      <c r="D60" s="56">
        <f t="shared" ca="1" si="3"/>
        <v>45302</v>
      </c>
      <c r="E60" s="57">
        <f t="shared" si="5"/>
        <v>58155.65520833333</v>
      </c>
      <c r="F60" s="57">
        <f t="shared" si="5"/>
        <v>2475.3268694196431</v>
      </c>
      <c r="G60" s="58">
        <f t="shared" si="2"/>
        <v>60630.982077752975</v>
      </c>
      <c r="H60" s="59">
        <f t="shared" si="6"/>
        <v>11034838.738151036</v>
      </c>
    </row>
    <row r="61" spans="1:8" ht="14">
      <c r="A61" s="55">
        <f t="shared" si="1"/>
        <v>36</v>
      </c>
      <c r="B61" s="55"/>
      <c r="C61" s="55" t="s">
        <v>142</v>
      </c>
      <c r="D61" s="56">
        <f t="shared" ca="1" si="3"/>
        <v>45333</v>
      </c>
      <c r="E61" s="57">
        <f t="shared" ref="E61:F76" si="7">E60</f>
        <v>58155.65520833333</v>
      </c>
      <c r="F61" s="57">
        <f t="shared" si="7"/>
        <v>2475.3268694196431</v>
      </c>
      <c r="G61" s="58">
        <f t="shared" si="2"/>
        <v>60630.982077752975</v>
      </c>
      <c r="H61" s="59">
        <f t="shared" si="6"/>
        <v>10974207.756073283</v>
      </c>
    </row>
    <row r="62" spans="1:8" ht="14">
      <c r="A62" s="55">
        <f t="shared" si="1"/>
        <v>37</v>
      </c>
      <c r="B62" s="55"/>
      <c r="C62" s="55" t="s">
        <v>143</v>
      </c>
      <c r="D62" s="56">
        <f t="shared" ca="1" si="3"/>
        <v>45362</v>
      </c>
      <c r="E62" s="57">
        <f t="shared" si="7"/>
        <v>58155.65520833333</v>
      </c>
      <c r="F62" s="57">
        <f t="shared" si="7"/>
        <v>2475.3268694196431</v>
      </c>
      <c r="G62" s="58">
        <f t="shared" si="2"/>
        <v>60630.982077752975</v>
      </c>
      <c r="H62" s="59">
        <f t="shared" si="6"/>
        <v>10913576.77399553</v>
      </c>
    </row>
    <row r="63" spans="1:8" ht="14">
      <c r="A63" s="55">
        <f t="shared" si="1"/>
        <v>38</v>
      </c>
      <c r="B63" s="55"/>
      <c r="C63" s="55" t="s">
        <v>144</v>
      </c>
      <c r="D63" s="56">
        <f t="shared" ca="1" si="3"/>
        <v>45393</v>
      </c>
      <c r="E63" s="57">
        <f t="shared" si="7"/>
        <v>58155.65520833333</v>
      </c>
      <c r="F63" s="57">
        <f t="shared" si="7"/>
        <v>2475.3268694196431</v>
      </c>
      <c r="G63" s="58">
        <f t="shared" si="2"/>
        <v>60630.982077752975</v>
      </c>
      <c r="H63" s="59">
        <f t="shared" si="6"/>
        <v>10852945.791917777</v>
      </c>
    </row>
    <row r="64" spans="1:8" ht="14">
      <c r="A64" s="55">
        <f t="shared" si="1"/>
        <v>39</v>
      </c>
      <c r="B64" s="55"/>
      <c r="C64" s="55" t="s">
        <v>145</v>
      </c>
      <c r="D64" s="56">
        <f t="shared" ca="1" si="3"/>
        <v>45423</v>
      </c>
      <c r="E64" s="57">
        <f t="shared" si="7"/>
        <v>58155.65520833333</v>
      </c>
      <c r="F64" s="57">
        <f t="shared" si="7"/>
        <v>2475.3268694196431</v>
      </c>
      <c r="G64" s="58">
        <f t="shared" si="2"/>
        <v>60630.982077752975</v>
      </c>
      <c r="H64" s="59">
        <f t="shared" si="6"/>
        <v>10792314.809840024</v>
      </c>
    </row>
    <row r="65" spans="1:8" ht="14">
      <c r="A65" s="55">
        <f t="shared" si="1"/>
        <v>40</v>
      </c>
      <c r="B65" s="55"/>
      <c r="C65" s="55" t="s">
        <v>146</v>
      </c>
      <c r="D65" s="56">
        <f t="shared" ca="1" si="3"/>
        <v>45454</v>
      </c>
      <c r="E65" s="57">
        <f t="shared" si="7"/>
        <v>58155.65520833333</v>
      </c>
      <c r="F65" s="57">
        <f t="shared" si="7"/>
        <v>2475.3268694196431</v>
      </c>
      <c r="G65" s="58">
        <f t="shared" si="2"/>
        <v>60630.982077752975</v>
      </c>
      <c r="H65" s="59">
        <f t="shared" si="6"/>
        <v>10731683.82776227</v>
      </c>
    </row>
    <row r="66" spans="1:8" ht="14">
      <c r="A66" s="55">
        <f t="shared" si="1"/>
        <v>41</v>
      </c>
      <c r="B66" s="55"/>
      <c r="C66" s="55" t="s">
        <v>147</v>
      </c>
      <c r="D66" s="56">
        <f t="shared" ca="1" si="3"/>
        <v>45484</v>
      </c>
      <c r="E66" s="57">
        <f t="shared" si="7"/>
        <v>58155.65520833333</v>
      </c>
      <c r="F66" s="57">
        <f t="shared" si="7"/>
        <v>2475.3268694196431</v>
      </c>
      <c r="G66" s="58">
        <f t="shared" si="2"/>
        <v>60630.982077752975</v>
      </c>
      <c r="H66" s="59">
        <f t="shared" si="6"/>
        <v>10671052.845684517</v>
      </c>
    </row>
    <row r="67" spans="1:8" ht="14">
      <c r="A67" s="55">
        <f t="shared" si="1"/>
        <v>42</v>
      </c>
      <c r="B67" s="55"/>
      <c r="C67" s="55" t="s">
        <v>148</v>
      </c>
      <c r="D67" s="56">
        <f t="shared" ca="1" si="3"/>
        <v>45515</v>
      </c>
      <c r="E67" s="57">
        <f t="shared" si="7"/>
        <v>58155.65520833333</v>
      </c>
      <c r="F67" s="57">
        <f t="shared" si="7"/>
        <v>2475.3268694196431</v>
      </c>
      <c r="G67" s="58">
        <f t="shared" si="2"/>
        <v>60630.982077752975</v>
      </c>
      <c r="H67" s="59">
        <f t="shared" si="6"/>
        <v>10610421.863606764</v>
      </c>
    </row>
    <row r="68" spans="1:8" ht="14">
      <c r="A68" s="55">
        <f t="shared" si="1"/>
        <v>43</v>
      </c>
      <c r="B68" s="55"/>
      <c r="C68" s="55" t="s">
        <v>149</v>
      </c>
      <c r="D68" s="56">
        <f t="shared" ca="1" si="3"/>
        <v>45546</v>
      </c>
      <c r="E68" s="57">
        <f t="shared" si="7"/>
        <v>58155.65520833333</v>
      </c>
      <c r="F68" s="57">
        <f t="shared" si="7"/>
        <v>2475.3268694196431</v>
      </c>
      <c r="G68" s="58">
        <f t="shared" si="2"/>
        <v>60630.982077752975</v>
      </c>
      <c r="H68" s="59">
        <f t="shared" si="6"/>
        <v>10549790.881529011</v>
      </c>
    </row>
    <row r="69" spans="1:8" ht="14">
      <c r="A69" s="55">
        <f t="shared" si="1"/>
        <v>44</v>
      </c>
      <c r="B69" s="55"/>
      <c r="C69" s="55" t="s">
        <v>150</v>
      </c>
      <c r="D69" s="56">
        <f t="shared" ca="1" si="3"/>
        <v>45576</v>
      </c>
      <c r="E69" s="57">
        <f t="shared" si="7"/>
        <v>58155.65520833333</v>
      </c>
      <c r="F69" s="57">
        <f t="shared" si="7"/>
        <v>2475.3268694196431</v>
      </c>
      <c r="G69" s="58">
        <f t="shared" si="2"/>
        <v>60630.982077752975</v>
      </c>
      <c r="H69" s="59">
        <f t="shared" si="6"/>
        <v>10489159.899451258</v>
      </c>
    </row>
    <row r="70" spans="1:8" ht="14">
      <c r="A70" s="55">
        <f t="shared" si="1"/>
        <v>45</v>
      </c>
      <c r="B70" s="55"/>
      <c r="C70" s="55" t="s">
        <v>151</v>
      </c>
      <c r="D70" s="56">
        <f t="shared" ca="1" si="3"/>
        <v>45607</v>
      </c>
      <c r="E70" s="57">
        <f t="shared" si="7"/>
        <v>58155.65520833333</v>
      </c>
      <c r="F70" s="57">
        <f t="shared" si="7"/>
        <v>2475.3268694196431</v>
      </c>
      <c r="G70" s="58">
        <f t="shared" si="2"/>
        <v>60630.982077752975</v>
      </c>
      <c r="H70" s="59">
        <f t="shared" si="6"/>
        <v>10428528.917373504</v>
      </c>
    </row>
    <row r="71" spans="1:8" ht="14">
      <c r="A71" s="55">
        <f t="shared" si="1"/>
        <v>46</v>
      </c>
      <c r="B71" s="55"/>
      <c r="C71" s="55" t="s">
        <v>152</v>
      </c>
      <c r="D71" s="56">
        <f t="shared" ca="1" si="3"/>
        <v>45637</v>
      </c>
      <c r="E71" s="57">
        <f t="shared" si="7"/>
        <v>58155.65520833333</v>
      </c>
      <c r="F71" s="57">
        <f t="shared" si="7"/>
        <v>2475.3268694196431</v>
      </c>
      <c r="G71" s="58">
        <f t="shared" si="2"/>
        <v>60630.982077752975</v>
      </c>
      <c r="H71" s="59">
        <f t="shared" si="6"/>
        <v>10367897.935295751</v>
      </c>
    </row>
    <row r="72" spans="1:8" ht="14">
      <c r="A72" s="55">
        <f t="shared" si="1"/>
        <v>47</v>
      </c>
      <c r="B72" s="55"/>
      <c r="C72" s="55" t="s">
        <v>153</v>
      </c>
      <c r="D72" s="56">
        <f t="shared" ca="1" si="3"/>
        <v>45668</v>
      </c>
      <c r="E72" s="57">
        <f t="shared" si="7"/>
        <v>58155.65520833333</v>
      </c>
      <c r="F72" s="57">
        <f t="shared" si="7"/>
        <v>2475.3268694196431</v>
      </c>
      <c r="G72" s="58">
        <f t="shared" si="2"/>
        <v>60630.982077752975</v>
      </c>
      <c r="H72" s="59">
        <f t="shared" si="6"/>
        <v>10307266.953217998</v>
      </c>
    </row>
    <row r="73" spans="1:8" ht="14">
      <c r="A73" s="55">
        <f t="shared" si="1"/>
        <v>48</v>
      </c>
      <c r="B73" s="55"/>
      <c r="C73" s="55" t="s">
        <v>154</v>
      </c>
      <c r="D73" s="56">
        <f t="shared" ca="1" si="3"/>
        <v>45699</v>
      </c>
      <c r="E73" s="57">
        <f t="shared" si="7"/>
        <v>58155.65520833333</v>
      </c>
      <c r="F73" s="57">
        <f t="shared" si="7"/>
        <v>2475.3268694196431</v>
      </c>
      <c r="G73" s="58">
        <f t="shared" si="2"/>
        <v>60630.982077752975</v>
      </c>
      <c r="H73" s="59">
        <f t="shared" si="6"/>
        <v>10246635.971140245</v>
      </c>
    </row>
    <row r="74" spans="1:8" ht="14">
      <c r="A74" s="55">
        <f t="shared" si="1"/>
        <v>49</v>
      </c>
      <c r="B74" s="55"/>
      <c r="C74" s="55" t="s">
        <v>155</v>
      </c>
      <c r="D74" s="56">
        <f t="shared" ca="1" si="3"/>
        <v>45727</v>
      </c>
      <c r="E74" s="57">
        <f t="shared" si="7"/>
        <v>58155.65520833333</v>
      </c>
      <c r="F74" s="57">
        <f t="shared" si="7"/>
        <v>2475.3268694196431</v>
      </c>
      <c r="G74" s="58">
        <f t="shared" si="2"/>
        <v>60630.982077752975</v>
      </c>
      <c r="H74" s="59">
        <f t="shared" si="6"/>
        <v>10186004.989062492</v>
      </c>
    </row>
    <row r="75" spans="1:8" ht="14">
      <c r="A75" s="55">
        <f t="shared" si="1"/>
        <v>50</v>
      </c>
      <c r="B75" s="55"/>
      <c r="C75" s="55" t="s">
        <v>156</v>
      </c>
      <c r="D75" s="56">
        <f t="shared" ca="1" si="3"/>
        <v>45758</v>
      </c>
      <c r="E75" s="57">
        <f t="shared" si="7"/>
        <v>58155.65520833333</v>
      </c>
      <c r="F75" s="57">
        <f t="shared" si="7"/>
        <v>2475.3268694196431</v>
      </c>
      <c r="G75" s="58">
        <f t="shared" si="2"/>
        <v>60630.982077752975</v>
      </c>
      <c r="H75" s="59">
        <f t="shared" si="6"/>
        <v>10125374.006984739</v>
      </c>
    </row>
    <row r="76" spans="1:8" ht="14">
      <c r="A76" s="55">
        <f t="shared" si="1"/>
        <v>51</v>
      </c>
      <c r="B76" s="55"/>
      <c r="C76" s="55" t="s">
        <v>157</v>
      </c>
      <c r="D76" s="56">
        <f t="shared" ca="1" si="3"/>
        <v>45788</v>
      </c>
      <c r="E76" s="57">
        <f t="shared" si="7"/>
        <v>58155.65520833333</v>
      </c>
      <c r="F76" s="57">
        <f t="shared" si="7"/>
        <v>2475.3268694196431</v>
      </c>
      <c r="G76" s="58">
        <f t="shared" si="2"/>
        <v>60630.982077752975</v>
      </c>
      <c r="H76" s="59">
        <f t="shared" si="6"/>
        <v>10064743.024906985</v>
      </c>
    </row>
    <row r="77" spans="1:8" ht="14">
      <c r="A77" s="55">
        <f t="shared" si="1"/>
        <v>52</v>
      </c>
      <c r="B77" s="55"/>
      <c r="C77" s="55" t="s">
        <v>158</v>
      </c>
      <c r="D77" s="56">
        <f t="shared" ca="1" si="3"/>
        <v>45819</v>
      </c>
      <c r="E77" s="57">
        <f t="shared" ref="E77:F86" si="8">E76</f>
        <v>58155.65520833333</v>
      </c>
      <c r="F77" s="57">
        <f t="shared" si="8"/>
        <v>2475.3268694196431</v>
      </c>
      <c r="G77" s="58">
        <f t="shared" si="2"/>
        <v>60630.982077752975</v>
      </c>
      <c r="H77" s="59">
        <f t="shared" si="6"/>
        <v>10004112.042829232</v>
      </c>
    </row>
    <row r="78" spans="1:8" ht="14">
      <c r="A78" s="55">
        <f t="shared" si="1"/>
        <v>53</v>
      </c>
      <c r="B78" s="55"/>
      <c r="C78" s="55" t="s">
        <v>159</v>
      </c>
      <c r="D78" s="56">
        <f t="shared" ca="1" si="3"/>
        <v>45849</v>
      </c>
      <c r="E78" s="57">
        <f t="shared" si="8"/>
        <v>58155.65520833333</v>
      </c>
      <c r="F78" s="57">
        <f t="shared" si="8"/>
        <v>2475.3268694196431</v>
      </c>
      <c r="G78" s="58">
        <f t="shared" si="2"/>
        <v>60630.982077752975</v>
      </c>
      <c r="H78" s="59">
        <f t="shared" si="6"/>
        <v>9943481.0607514791</v>
      </c>
    </row>
    <row r="79" spans="1:8" ht="14">
      <c r="A79" s="55">
        <f t="shared" si="1"/>
        <v>54</v>
      </c>
      <c r="B79" s="55"/>
      <c r="C79" s="55" t="s">
        <v>160</v>
      </c>
      <c r="D79" s="56">
        <f t="shared" ca="1" si="3"/>
        <v>45880</v>
      </c>
      <c r="E79" s="57">
        <f t="shared" si="8"/>
        <v>58155.65520833333</v>
      </c>
      <c r="F79" s="57">
        <f t="shared" si="8"/>
        <v>2475.3268694196431</v>
      </c>
      <c r="G79" s="58">
        <f t="shared" si="2"/>
        <v>60630.982077752975</v>
      </c>
      <c r="H79" s="59">
        <f t="shared" si="6"/>
        <v>9882850.0786737259</v>
      </c>
    </row>
    <row r="80" spans="1:8" ht="14">
      <c r="A80" s="55">
        <f t="shared" si="1"/>
        <v>55</v>
      </c>
      <c r="B80" s="55"/>
      <c r="C80" s="55" t="s">
        <v>161</v>
      </c>
      <c r="D80" s="56">
        <f t="shared" ca="1" si="3"/>
        <v>45911</v>
      </c>
      <c r="E80" s="57">
        <f t="shared" si="8"/>
        <v>58155.65520833333</v>
      </c>
      <c r="F80" s="57">
        <f t="shared" si="8"/>
        <v>2475.3268694196431</v>
      </c>
      <c r="G80" s="58">
        <f t="shared" si="2"/>
        <v>60630.982077752975</v>
      </c>
      <c r="H80" s="59">
        <f t="shared" si="6"/>
        <v>9822219.0965959728</v>
      </c>
    </row>
    <row r="81" spans="1:8" ht="14">
      <c r="A81" s="55">
        <f t="shared" si="1"/>
        <v>56</v>
      </c>
      <c r="B81" s="55"/>
      <c r="C81" s="55" t="s">
        <v>162</v>
      </c>
      <c r="D81" s="56">
        <f t="shared" ca="1" si="3"/>
        <v>45941</v>
      </c>
      <c r="E81" s="57">
        <f t="shared" si="8"/>
        <v>58155.65520833333</v>
      </c>
      <c r="F81" s="57">
        <f t="shared" si="8"/>
        <v>2475.3268694196431</v>
      </c>
      <c r="G81" s="58">
        <f t="shared" si="2"/>
        <v>60630.982077752975</v>
      </c>
      <c r="H81" s="59">
        <f t="shared" si="6"/>
        <v>9761588.1145182196</v>
      </c>
    </row>
    <row r="82" spans="1:8" ht="14">
      <c r="A82" s="55">
        <f t="shared" si="1"/>
        <v>57</v>
      </c>
      <c r="B82" s="55"/>
      <c r="C82" s="55" t="s">
        <v>163</v>
      </c>
      <c r="D82" s="56">
        <f t="shared" ca="1" si="3"/>
        <v>45972</v>
      </c>
      <c r="E82" s="57">
        <f t="shared" si="8"/>
        <v>58155.65520833333</v>
      </c>
      <c r="F82" s="57">
        <f t="shared" si="8"/>
        <v>2475.3268694196431</v>
      </c>
      <c r="G82" s="58">
        <f t="shared" si="2"/>
        <v>60630.982077752975</v>
      </c>
      <c r="H82" s="59">
        <f t="shared" si="6"/>
        <v>9700957.1324404664</v>
      </c>
    </row>
    <row r="83" spans="1:8" ht="14">
      <c r="A83" s="55">
        <f t="shared" si="1"/>
        <v>58</v>
      </c>
      <c r="B83" s="55"/>
      <c r="C83" s="55" t="s">
        <v>164</v>
      </c>
      <c r="D83" s="56">
        <f t="shared" ca="1" si="3"/>
        <v>46002</v>
      </c>
      <c r="E83" s="57">
        <f t="shared" si="8"/>
        <v>58155.65520833333</v>
      </c>
      <c r="F83" s="57">
        <f t="shared" si="8"/>
        <v>2475.3268694196431</v>
      </c>
      <c r="G83" s="58">
        <f t="shared" si="2"/>
        <v>60630.982077752975</v>
      </c>
      <c r="H83" s="59">
        <f t="shared" si="6"/>
        <v>9640326.1503627133</v>
      </c>
    </row>
    <row r="84" spans="1:8" ht="14">
      <c r="A84" s="55">
        <f t="shared" si="1"/>
        <v>59</v>
      </c>
      <c r="B84" s="55"/>
      <c r="C84" s="55" t="s">
        <v>165</v>
      </c>
      <c r="D84" s="56">
        <f t="shared" ca="1" si="3"/>
        <v>46033</v>
      </c>
      <c r="E84" s="57">
        <f t="shared" si="8"/>
        <v>58155.65520833333</v>
      </c>
      <c r="F84" s="57">
        <f t="shared" si="8"/>
        <v>2475.3268694196431</v>
      </c>
      <c r="G84" s="58">
        <f t="shared" si="2"/>
        <v>60630.982077752975</v>
      </c>
      <c r="H84" s="59">
        <f t="shared" si="6"/>
        <v>9579695.1682849601</v>
      </c>
    </row>
    <row r="85" spans="1:8" ht="14">
      <c r="A85" s="55">
        <f t="shared" si="1"/>
        <v>60</v>
      </c>
      <c r="B85" s="55"/>
      <c r="C85" s="55" t="s">
        <v>166</v>
      </c>
      <c r="D85" s="56">
        <f t="shared" ca="1" si="3"/>
        <v>46064</v>
      </c>
      <c r="E85" s="57">
        <f t="shared" si="8"/>
        <v>58155.65520833333</v>
      </c>
      <c r="F85" s="57">
        <f t="shared" si="8"/>
        <v>2475.3268694196431</v>
      </c>
      <c r="G85" s="58">
        <f t="shared" si="2"/>
        <v>60630.982077752975</v>
      </c>
      <c r="H85" s="59">
        <f t="shared" si="6"/>
        <v>9519064.1862072069</v>
      </c>
    </row>
    <row r="86" spans="1:8" ht="14">
      <c r="A86" s="55">
        <f t="shared" si="1"/>
        <v>61</v>
      </c>
      <c r="B86" s="55"/>
      <c r="C86" s="55" t="s">
        <v>167</v>
      </c>
      <c r="D86" s="56">
        <f t="shared" ca="1" si="3"/>
        <v>46092</v>
      </c>
      <c r="E86" s="57">
        <f t="shared" si="8"/>
        <v>58155.65520833333</v>
      </c>
      <c r="F86" s="57">
        <f t="shared" si="8"/>
        <v>2475.3268694196431</v>
      </c>
      <c r="G86" s="58">
        <f t="shared" si="2"/>
        <v>60630.982077752975</v>
      </c>
      <c r="H86" s="59">
        <f t="shared" si="6"/>
        <v>9458433.2041294537</v>
      </c>
    </row>
    <row r="87" spans="1:8" ht="14">
      <c r="A87" s="55">
        <f t="shared" si="1"/>
        <v>62</v>
      </c>
      <c r="B87" s="60">
        <f>100%-SUM(B26:B86)</f>
        <v>0.65</v>
      </c>
      <c r="C87" s="55" t="s">
        <v>189</v>
      </c>
      <c r="D87" s="56">
        <f ca="1">EDATE(D86,1)</f>
        <v>46123</v>
      </c>
      <c r="E87" s="57">
        <f>$D$19*B87</f>
        <v>9072282.2125000004</v>
      </c>
      <c r="F87" s="57">
        <f>$D$20*B87</f>
        <v>386150.99162946432</v>
      </c>
      <c r="G87" s="58">
        <f>+SUM(E87:F87)</f>
        <v>9458433.2041294649</v>
      </c>
      <c r="H87" s="59">
        <f>H86-G87</f>
        <v>0</v>
      </c>
    </row>
    <row r="88" spans="1:8" ht="14">
      <c r="A88" s="513" t="s">
        <v>102</v>
      </c>
      <c r="B88" s="513"/>
      <c r="C88" s="513"/>
      <c r="D88" s="513"/>
      <c r="E88" s="61">
        <f>SUM(E25:E87)</f>
        <v>13957357.250000004</v>
      </c>
      <c r="F88" s="61">
        <f>SUM(F25:F87)</f>
        <v>594078.44866071397</v>
      </c>
      <c r="G88" s="61">
        <f>SUM(G25:G87)</f>
        <v>14551435.698660724</v>
      </c>
      <c r="H88" s="62"/>
    </row>
    <row r="89" spans="1:8" s="13" customFormat="1" ht="14">
      <c r="C89" s="23"/>
      <c r="D89" s="24"/>
      <c r="E89" s="25"/>
      <c r="F89" s="25"/>
      <c r="G89" s="25"/>
    </row>
    <row r="90" spans="1:8" s="13" customFormat="1" ht="14">
      <c r="A90" s="508" t="s">
        <v>66</v>
      </c>
      <c r="B90" s="508"/>
      <c r="C90" s="508"/>
      <c r="D90" s="508"/>
      <c r="E90" s="508"/>
      <c r="F90" s="508"/>
      <c r="G90" s="508"/>
      <c r="H90" s="508"/>
    </row>
    <row r="91" spans="1:8" s="13" customFormat="1" ht="29.25" customHeight="1">
      <c r="A91" s="497" t="s">
        <v>103</v>
      </c>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6.5" customHeight="1">
      <c r="A94" s="497"/>
      <c r="B94" s="497"/>
      <c r="C94" s="497"/>
      <c r="D94" s="497"/>
      <c r="E94" s="497"/>
      <c r="F94" s="497"/>
      <c r="G94" s="497"/>
      <c r="H94" s="497"/>
    </row>
    <row r="95" spans="1:8" s="13" customFormat="1" ht="107.25" customHeight="1">
      <c r="A95" s="497"/>
      <c r="B95" s="497"/>
      <c r="C95" s="497"/>
      <c r="D95" s="497"/>
      <c r="E95" s="497"/>
      <c r="F95" s="497"/>
      <c r="G95" s="497"/>
      <c r="H95" s="497"/>
    </row>
    <row r="96" spans="1:8" s="13" customFormat="1" ht="42" customHeight="1">
      <c r="A96" s="497"/>
      <c r="B96" s="497"/>
      <c r="C96" s="497"/>
      <c r="D96" s="497"/>
      <c r="E96" s="497"/>
      <c r="F96" s="497"/>
      <c r="G96" s="497"/>
      <c r="H96" s="497"/>
    </row>
    <row r="97" spans="1:8" s="13" customFormat="1" ht="17.25" customHeight="1">
      <c r="A97" s="497"/>
      <c r="B97" s="497"/>
      <c r="C97" s="497"/>
      <c r="D97" s="497"/>
      <c r="E97" s="497"/>
      <c r="F97" s="497"/>
      <c r="G97" s="497"/>
      <c r="H97" s="497"/>
    </row>
    <row r="98" spans="1:8" s="13" customFormat="1" ht="14">
      <c r="A98" s="497"/>
      <c r="B98" s="497"/>
      <c r="C98" s="497"/>
      <c r="D98" s="497"/>
      <c r="E98" s="497"/>
      <c r="F98" s="497"/>
      <c r="G98" s="497"/>
      <c r="H98" s="497"/>
    </row>
    <row r="99" spans="1:8" s="13" customFormat="1" ht="14">
      <c r="A99" s="13" t="s">
        <v>104</v>
      </c>
      <c r="D99" s="26"/>
      <c r="G99" s="14"/>
    </row>
    <row r="100" spans="1:8" s="13" customFormat="1" ht="14">
      <c r="D100" s="26"/>
      <c r="G100" s="14"/>
    </row>
    <row r="101" spans="1:8" s="13" customFormat="1" ht="15" customHeight="1">
      <c r="A101" s="27"/>
      <c r="B101" s="27"/>
      <c r="C101" s="27"/>
      <c r="D101" s="26"/>
      <c r="E101" s="27"/>
      <c r="F101" s="27"/>
      <c r="G101" s="28"/>
    </row>
    <row r="102" spans="1:8" s="13" customFormat="1" ht="14">
      <c r="A102" s="498" t="s">
        <v>105</v>
      </c>
      <c r="B102" s="498"/>
      <c r="C102" s="498"/>
      <c r="D102" s="26"/>
      <c r="E102" s="498" t="s">
        <v>106</v>
      </c>
      <c r="F102" s="498"/>
      <c r="G102" s="498"/>
    </row>
    <row r="103" spans="1:8" s="13" customFormat="1" ht="14">
      <c r="D103" s="26"/>
      <c r="G103" s="14"/>
    </row>
    <row r="104" spans="1:8" ht="14"/>
    <row r="105" spans="1:8" ht="14"/>
    <row r="106" spans="1:8" ht="12.75" customHeight="1"/>
    <row r="107" spans="1:8" ht="12.75" customHeight="1"/>
    <row r="108" spans="1:8" ht="12.75" customHeight="1"/>
  </sheetData>
  <sheetProtection password="EA9B" sheet="1" objects="1" scenarios="1" selectLockedCells="1"/>
  <mergeCells count="13">
    <mergeCell ref="A102:C102"/>
    <mergeCell ref="E102:G102"/>
    <mergeCell ref="H1:H2"/>
    <mergeCell ref="C5:H5"/>
    <mergeCell ref="C6:H6"/>
    <mergeCell ref="C7:H7"/>
    <mergeCell ref="C8:H8"/>
    <mergeCell ref="C9:H9"/>
    <mergeCell ref="C10:H10"/>
    <mergeCell ref="A24:G24"/>
    <mergeCell ref="A88:D88"/>
    <mergeCell ref="A90:H90"/>
    <mergeCell ref="A91:H98"/>
  </mergeCells>
  <hyperlinks>
    <hyperlink ref="J3" location="'DATA SHEET'!A1" display="Return to Data Sheet" xr:uid="{00000000-0004-0000-0900-000000000000}"/>
    <hyperlink ref="C1" location="'DATA SHEET'!A1" display="HIGHLANDS PRIME, INC." xr:uid="{00000000-0004-0000-0900-000001000000}"/>
  </hyperlinks>
  <printOptions horizontalCentered="1"/>
  <pageMargins left="0.70866141732283505" right="0.70866141732283505" top="0.25" bottom="0.25" header="0.31496062992126" footer="0.31496062992126"/>
  <pageSetup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L108"/>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Cash_Non-mem'!$C$2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SHEET'!B64</f>
        <v>30% in 60 months, 70% Lump Sum</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126"/>
      <c r="D14" s="38"/>
      <c r="E14" s="39"/>
    </row>
    <row r="15" spans="1:10" ht="14">
      <c r="A15" s="40" t="s">
        <v>325</v>
      </c>
      <c r="B15" s="41"/>
      <c r="C15" s="79">
        <v>0.03</v>
      </c>
      <c r="D15" s="42">
        <f>IF(C15&lt;=3%,((D13-D14)*C15),"BEYOND MAX DISC.")</f>
        <v>415725</v>
      </c>
      <c r="E15" s="30"/>
      <c r="G15" s="12"/>
    </row>
    <row r="16" spans="1:10" ht="14" hidden="1">
      <c r="A16" s="40" t="s">
        <v>85</v>
      </c>
      <c r="B16" s="41"/>
      <c r="C16" s="79">
        <v>0</v>
      </c>
      <c r="D16" s="42">
        <f>IF(C16&lt;=1%,((D13-D14-D15)*C16),"BEYOND MAX")</f>
        <v>0</v>
      </c>
      <c r="E16" s="30"/>
      <c r="G16" s="12"/>
      <c r="J16" s="122">
        <v>0.05</v>
      </c>
    </row>
    <row r="17" spans="1:8" ht="14">
      <c r="A17" s="13" t="s">
        <v>87</v>
      </c>
      <c r="B17" s="13"/>
      <c r="C17" s="13"/>
      <c r="D17" s="43">
        <f>D13-SUM(D14:D16)</f>
        <v>13441775</v>
      </c>
      <c r="E17" s="44"/>
    </row>
    <row r="18" spans="1:8" ht="14">
      <c r="A18" s="41" t="s">
        <v>88</v>
      </c>
      <c r="B18" s="41"/>
      <c r="D18" s="45">
        <v>650000</v>
      </c>
      <c r="E18" s="44"/>
    </row>
    <row r="19" spans="1:8" ht="14">
      <c r="A19" s="46" t="s">
        <v>89</v>
      </c>
      <c r="B19" s="14"/>
      <c r="C19" s="14"/>
      <c r="D19" s="47">
        <f>+SUM(D17:D18)</f>
        <v>14091775</v>
      </c>
      <c r="E19" s="44"/>
    </row>
    <row r="20" spans="1:8" ht="14">
      <c r="A20" s="48" t="s">
        <v>90</v>
      </c>
      <c r="B20" s="48"/>
      <c r="C20" s="15">
        <v>0.05</v>
      </c>
      <c r="D20" s="49">
        <f>(D17/1.12)*C20</f>
        <v>600079.24107142852</v>
      </c>
      <c r="E20" s="44"/>
    </row>
    <row r="21" spans="1:8" ht="15" thickBot="1">
      <c r="A21" s="14" t="s">
        <v>91</v>
      </c>
      <c r="B21" s="14"/>
      <c r="C21" s="14"/>
      <c r="D21" s="50">
        <f>+SUM(D19:D20)</f>
        <v>14691854.241071429</v>
      </c>
      <c r="E21" s="30"/>
    </row>
    <row r="22" spans="1:8" ht="15" thickTop="1"/>
    <row r="23" spans="1:8" ht="14">
      <c r="A23" s="51" t="s">
        <v>92</v>
      </c>
      <c r="B23" s="51" t="s">
        <v>93</v>
      </c>
      <c r="C23" s="51" t="s">
        <v>94</v>
      </c>
      <c r="D23" s="51" t="s">
        <v>95</v>
      </c>
      <c r="E23" s="51" t="s">
        <v>96</v>
      </c>
      <c r="F23" s="51" t="s">
        <v>97</v>
      </c>
      <c r="G23" s="53" t="s">
        <v>98</v>
      </c>
      <c r="H23" s="51" t="s">
        <v>99</v>
      </c>
    </row>
    <row r="24" spans="1:8" ht="14">
      <c r="A24" s="512" t="s">
        <v>100</v>
      </c>
      <c r="B24" s="512"/>
      <c r="C24" s="512"/>
      <c r="D24" s="512"/>
      <c r="E24" s="512"/>
      <c r="F24" s="512"/>
      <c r="G24" s="512"/>
      <c r="H24" s="54">
        <f>+D21</f>
        <v>14691854.241071429</v>
      </c>
    </row>
    <row r="25" spans="1:8" ht="13.5" customHeight="1">
      <c r="A25" s="55">
        <v>0</v>
      </c>
      <c r="B25" s="55"/>
      <c r="C25" s="55" t="s">
        <v>101</v>
      </c>
      <c r="D25" s="56">
        <f ca="1">'R DP Term3_Non-mem'!D25</f>
        <v>44238</v>
      </c>
      <c r="E25" s="57">
        <f>IF(E13="1-Bedroom",50000,100000)</f>
        <v>100000</v>
      </c>
      <c r="F25" s="57"/>
      <c r="G25" s="58">
        <f>+SUM(E25:F25)</f>
        <v>100000</v>
      </c>
      <c r="H25" s="59">
        <f>D21-G25</f>
        <v>14591854.241071429</v>
      </c>
    </row>
    <row r="26" spans="1:8" ht="14" hidden="1">
      <c r="A26" s="55"/>
      <c r="B26" s="60"/>
      <c r="C26" s="55"/>
      <c r="D26" s="56"/>
      <c r="E26" s="57"/>
      <c r="F26" s="57"/>
      <c r="G26" s="58"/>
      <c r="H26" s="59"/>
    </row>
    <row r="27" spans="1:8" ht="14">
      <c r="A27" s="55">
        <f>+A26+1</f>
        <v>1</v>
      </c>
      <c r="B27" s="60">
        <v>0.3</v>
      </c>
      <c r="C27" s="55" t="s">
        <v>108</v>
      </c>
      <c r="D27" s="56">
        <f ca="1">EDATE(D25,1)</f>
        <v>44266</v>
      </c>
      <c r="E27" s="57">
        <f>(($D$19*B27)-E25)/60</f>
        <v>68792.208333333328</v>
      </c>
      <c r="F27" s="57">
        <f>($D$20*B27/60)</f>
        <v>3000.3962053571427</v>
      </c>
      <c r="G27" s="58">
        <f>+SUM(E27:F27)</f>
        <v>71792.604538690473</v>
      </c>
      <c r="H27" s="59">
        <f>H25-G27</f>
        <v>14520061.636532739</v>
      </c>
    </row>
    <row r="28" spans="1:8" ht="14">
      <c r="A28" s="55">
        <f t="shared" ref="A28:A87" si="0">+A27+1</f>
        <v>2</v>
      </c>
      <c r="B28" s="55"/>
      <c r="C28" s="55" t="s">
        <v>109</v>
      </c>
      <c r="D28" s="56">
        <f ca="1">EDATE(D27,1)</f>
        <v>44297</v>
      </c>
      <c r="E28" s="57">
        <f>E27</f>
        <v>68792.208333333328</v>
      </c>
      <c r="F28" s="57">
        <f>F27</f>
        <v>3000.3962053571427</v>
      </c>
      <c r="G28" s="58">
        <f t="shared" ref="G28:G86" si="1">+SUM(E28:F28)</f>
        <v>71792.604538690473</v>
      </c>
      <c r="H28" s="59">
        <f t="shared" ref="H28:H54" si="2">H27-G28</f>
        <v>14448269.031994049</v>
      </c>
    </row>
    <row r="29" spans="1:8" ht="14">
      <c r="A29" s="55">
        <f t="shared" si="0"/>
        <v>3</v>
      </c>
      <c r="B29" s="55"/>
      <c r="C29" s="55" t="s">
        <v>110</v>
      </c>
      <c r="D29" s="56">
        <f t="shared" ref="D29:D86" ca="1" si="3">EDATE(D28,1)</f>
        <v>44327</v>
      </c>
      <c r="E29" s="57">
        <f>E28</f>
        <v>68792.208333333328</v>
      </c>
      <c r="F29" s="57">
        <f t="shared" ref="E29:F44" si="4">F28</f>
        <v>3000.3962053571427</v>
      </c>
      <c r="G29" s="58">
        <f t="shared" si="1"/>
        <v>71792.604538690473</v>
      </c>
      <c r="H29" s="59">
        <f t="shared" si="2"/>
        <v>14376476.427455358</v>
      </c>
    </row>
    <row r="30" spans="1:8" ht="14">
      <c r="A30" s="55">
        <f t="shared" si="0"/>
        <v>4</v>
      </c>
      <c r="B30" s="55"/>
      <c r="C30" s="55" t="s">
        <v>111</v>
      </c>
      <c r="D30" s="56">
        <f t="shared" ca="1" si="3"/>
        <v>44358</v>
      </c>
      <c r="E30" s="57">
        <f t="shared" si="4"/>
        <v>68792.208333333328</v>
      </c>
      <c r="F30" s="57">
        <f t="shared" si="4"/>
        <v>3000.3962053571427</v>
      </c>
      <c r="G30" s="58">
        <f t="shared" si="1"/>
        <v>71792.604538690473</v>
      </c>
      <c r="H30" s="59">
        <f t="shared" si="2"/>
        <v>14304683.822916668</v>
      </c>
    </row>
    <row r="31" spans="1:8" ht="14">
      <c r="A31" s="55">
        <f t="shared" si="0"/>
        <v>5</v>
      </c>
      <c r="B31" s="55"/>
      <c r="C31" s="55" t="s">
        <v>112</v>
      </c>
      <c r="D31" s="56">
        <f t="shared" ca="1" si="3"/>
        <v>44388</v>
      </c>
      <c r="E31" s="57">
        <f t="shared" si="4"/>
        <v>68792.208333333328</v>
      </c>
      <c r="F31" s="57">
        <f t="shared" si="4"/>
        <v>3000.3962053571427</v>
      </c>
      <c r="G31" s="58">
        <f t="shared" si="1"/>
        <v>71792.604538690473</v>
      </c>
      <c r="H31" s="59">
        <f t="shared" si="2"/>
        <v>14232891.218377978</v>
      </c>
    </row>
    <row r="32" spans="1:8" ht="14">
      <c r="A32" s="55">
        <f t="shared" si="0"/>
        <v>6</v>
      </c>
      <c r="B32" s="55"/>
      <c r="C32" s="55" t="s">
        <v>113</v>
      </c>
      <c r="D32" s="56">
        <f t="shared" ca="1" si="3"/>
        <v>44419</v>
      </c>
      <c r="E32" s="57">
        <f t="shared" si="4"/>
        <v>68792.208333333328</v>
      </c>
      <c r="F32" s="57">
        <f t="shared" si="4"/>
        <v>3000.3962053571427</v>
      </c>
      <c r="G32" s="58">
        <f t="shared" si="1"/>
        <v>71792.604538690473</v>
      </c>
      <c r="H32" s="59">
        <f t="shared" si="2"/>
        <v>14161098.613839287</v>
      </c>
    </row>
    <row r="33" spans="1:8" ht="14">
      <c r="A33" s="55">
        <f t="shared" si="0"/>
        <v>7</v>
      </c>
      <c r="B33" s="55"/>
      <c r="C33" s="55" t="s">
        <v>114</v>
      </c>
      <c r="D33" s="56">
        <f t="shared" ca="1" si="3"/>
        <v>44450</v>
      </c>
      <c r="E33" s="57">
        <f t="shared" si="4"/>
        <v>68792.208333333328</v>
      </c>
      <c r="F33" s="57">
        <f t="shared" si="4"/>
        <v>3000.3962053571427</v>
      </c>
      <c r="G33" s="58">
        <f t="shared" si="1"/>
        <v>71792.604538690473</v>
      </c>
      <c r="H33" s="59">
        <f t="shared" si="2"/>
        <v>14089306.009300597</v>
      </c>
    </row>
    <row r="34" spans="1:8" ht="14">
      <c r="A34" s="55">
        <f t="shared" si="0"/>
        <v>8</v>
      </c>
      <c r="B34" s="55"/>
      <c r="C34" s="55" t="s">
        <v>115</v>
      </c>
      <c r="D34" s="56">
        <f t="shared" ca="1" si="3"/>
        <v>44480</v>
      </c>
      <c r="E34" s="57">
        <f t="shared" si="4"/>
        <v>68792.208333333328</v>
      </c>
      <c r="F34" s="57">
        <f t="shared" si="4"/>
        <v>3000.3962053571427</v>
      </c>
      <c r="G34" s="58">
        <f t="shared" si="1"/>
        <v>71792.604538690473</v>
      </c>
      <c r="H34" s="59">
        <f t="shared" si="2"/>
        <v>14017513.404761907</v>
      </c>
    </row>
    <row r="35" spans="1:8" ht="14">
      <c r="A35" s="55">
        <f t="shared" si="0"/>
        <v>9</v>
      </c>
      <c r="B35" s="55"/>
      <c r="C35" s="55" t="s">
        <v>116</v>
      </c>
      <c r="D35" s="56">
        <f t="shared" ca="1" si="3"/>
        <v>44511</v>
      </c>
      <c r="E35" s="57">
        <f t="shared" si="4"/>
        <v>68792.208333333328</v>
      </c>
      <c r="F35" s="57">
        <f t="shared" si="4"/>
        <v>3000.3962053571427</v>
      </c>
      <c r="G35" s="58">
        <f t="shared" si="1"/>
        <v>71792.604538690473</v>
      </c>
      <c r="H35" s="59">
        <f t="shared" si="2"/>
        <v>13945720.800223216</v>
      </c>
    </row>
    <row r="36" spans="1:8" ht="14">
      <c r="A36" s="55">
        <f t="shared" si="0"/>
        <v>10</v>
      </c>
      <c r="B36" s="55"/>
      <c r="C36" s="55" t="s">
        <v>117</v>
      </c>
      <c r="D36" s="56">
        <f t="shared" ca="1" si="3"/>
        <v>44541</v>
      </c>
      <c r="E36" s="57">
        <f t="shared" si="4"/>
        <v>68792.208333333328</v>
      </c>
      <c r="F36" s="57">
        <f t="shared" si="4"/>
        <v>3000.3962053571427</v>
      </c>
      <c r="G36" s="58">
        <f t="shared" si="1"/>
        <v>71792.604538690473</v>
      </c>
      <c r="H36" s="59">
        <f t="shared" si="2"/>
        <v>13873928.195684526</v>
      </c>
    </row>
    <row r="37" spans="1:8" ht="14">
      <c r="A37" s="55">
        <f t="shared" si="0"/>
        <v>11</v>
      </c>
      <c r="B37" s="55"/>
      <c r="C37" s="55" t="s">
        <v>118</v>
      </c>
      <c r="D37" s="56">
        <f t="shared" ca="1" si="3"/>
        <v>44572</v>
      </c>
      <c r="E37" s="57">
        <f t="shared" si="4"/>
        <v>68792.208333333328</v>
      </c>
      <c r="F37" s="57">
        <f t="shared" si="4"/>
        <v>3000.3962053571427</v>
      </c>
      <c r="G37" s="58">
        <f t="shared" si="1"/>
        <v>71792.604538690473</v>
      </c>
      <c r="H37" s="59">
        <f t="shared" si="2"/>
        <v>13802135.591145836</v>
      </c>
    </row>
    <row r="38" spans="1:8" ht="14">
      <c r="A38" s="55">
        <f t="shared" si="0"/>
        <v>12</v>
      </c>
      <c r="B38" s="55"/>
      <c r="C38" s="55" t="s">
        <v>119</v>
      </c>
      <c r="D38" s="56">
        <f t="shared" ca="1" si="3"/>
        <v>44603</v>
      </c>
      <c r="E38" s="57">
        <f t="shared" si="4"/>
        <v>68792.208333333328</v>
      </c>
      <c r="F38" s="57">
        <f t="shared" si="4"/>
        <v>3000.3962053571427</v>
      </c>
      <c r="G38" s="58">
        <f t="shared" si="1"/>
        <v>71792.604538690473</v>
      </c>
      <c r="H38" s="59">
        <f t="shared" si="2"/>
        <v>13730342.986607146</v>
      </c>
    </row>
    <row r="39" spans="1:8" ht="14">
      <c r="A39" s="55">
        <f t="shared" si="0"/>
        <v>13</v>
      </c>
      <c r="B39" s="55"/>
      <c r="C39" s="55" t="s">
        <v>120</v>
      </c>
      <c r="D39" s="56">
        <f t="shared" ca="1" si="3"/>
        <v>44631</v>
      </c>
      <c r="E39" s="57">
        <f t="shared" si="4"/>
        <v>68792.208333333328</v>
      </c>
      <c r="F39" s="57">
        <f t="shared" si="4"/>
        <v>3000.3962053571427</v>
      </c>
      <c r="G39" s="58">
        <f t="shared" si="1"/>
        <v>71792.604538690473</v>
      </c>
      <c r="H39" s="59">
        <f t="shared" si="2"/>
        <v>13658550.382068455</v>
      </c>
    </row>
    <row r="40" spans="1:8" ht="14">
      <c r="A40" s="55">
        <f t="shared" si="0"/>
        <v>14</v>
      </c>
      <c r="B40" s="55"/>
      <c r="C40" s="55" t="s">
        <v>121</v>
      </c>
      <c r="D40" s="56">
        <f t="shared" ca="1" si="3"/>
        <v>44662</v>
      </c>
      <c r="E40" s="57">
        <f t="shared" si="4"/>
        <v>68792.208333333328</v>
      </c>
      <c r="F40" s="57">
        <f t="shared" si="4"/>
        <v>3000.3962053571427</v>
      </c>
      <c r="G40" s="58">
        <f t="shared" si="1"/>
        <v>71792.604538690473</v>
      </c>
      <c r="H40" s="59">
        <f t="shared" si="2"/>
        <v>13586757.777529765</v>
      </c>
    </row>
    <row r="41" spans="1:8" ht="14">
      <c r="A41" s="55">
        <f t="shared" si="0"/>
        <v>15</v>
      </c>
      <c r="B41" s="55"/>
      <c r="C41" s="55" t="s">
        <v>122</v>
      </c>
      <c r="D41" s="56">
        <f t="shared" ca="1" si="3"/>
        <v>44692</v>
      </c>
      <c r="E41" s="57">
        <f t="shared" si="4"/>
        <v>68792.208333333328</v>
      </c>
      <c r="F41" s="57">
        <f t="shared" si="4"/>
        <v>3000.3962053571427</v>
      </c>
      <c r="G41" s="58">
        <f t="shared" si="1"/>
        <v>71792.604538690473</v>
      </c>
      <c r="H41" s="59">
        <f t="shared" si="2"/>
        <v>13514965.172991075</v>
      </c>
    </row>
    <row r="42" spans="1:8" ht="14">
      <c r="A42" s="55">
        <f t="shared" si="0"/>
        <v>16</v>
      </c>
      <c r="B42" s="55"/>
      <c r="C42" s="55" t="s">
        <v>123</v>
      </c>
      <c r="D42" s="56">
        <f t="shared" ca="1" si="3"/>
        <v>44723</v>
      </c>
      <c r="E42" s="57">
        <f t="shared" si="4"/>
        <v>68792.208333333328</v>
      </c>
      <c r="F42" s="57">
        <f t="shared" si="4"/>
        <v>3000.3962053571427</v>
      </c>
      <c r="G42" s="58">
        <f t="shared" si="1"/>
        <v>71792.604538690473</v>
      </c>
      <c r="H42" s="59">
        <f t="shared" si="2"/>
        <v>13443172.568452384</v>
      </c>
    </row>
    <row r="43" spans="1:8" ht="14">
      <c r="A43" s="55">
        <f t="shared" si="0"/>
        <v>17</v>
      </c>
      <c r="B43" s="55"/>
      <c r="C43" s="55" t="s">
        <v>124</v>
      </c>
      <c r="D43" s="56">
        <f t="shared" ca="1" si="3"/>
        <v>44753</v>
      </c>
      <c r="E43" s="57">
        <f t="shared" si="4"/>
        <v>68792.208333333328</v>
      </c>
      <c r="F43" s="57">
        <f t="shared" si="4"/>
        <v>3000.3962053571427</v>
      </c>
      <c r="G43" s="58">
        <f t="shared" si="1"/>
        <v>71792.604538690473</v>
      </c>
      <c r="H43" s="59">
        <f t="shared" si="2"/>
        <v>13371379.963913694</v>
      </c>
    </row>
    <row r="44" spans="1:8" ht="14">
      <c r="A44" s="55">
        <f t="shared" si="0"/>
        <v>18</v>
      </c>
      <c r="B44" s="55"/>
      <c r="C44" s="55" t="s">
        <v>125</v>
      </c>
      <c r="D44" s="56">
        <f t="shared" ca="1" si="3"/>
        <v>44784</v>
      </c>
      <c r="E44" s="57">
        <f t="shared" si="4"/>
        <v>68792.208333333328</v>
      </c>
      <c r="F44" s="57">
        <f t="shared" si="4"/>
        <v>3000.3962053571427</v>
      </c>
      <c r="G44" s="58">
        <f t="shared" si="1"/>
        <v>71792.604538690473</v>
      </c>
      <c r="H44" s="59">
        <f t="shared" si="2"/>
        <v>13299587.359375004</v>
      </c>
    </row>
    <row r="45" spans="1:8" ht="14">
      <c r="A45" s="55">
        <f t="shared" si="0"/>
        <v>19</v>
      </c>
      <c r="B45" s="55"/>
      <c r="C45" s="55" t="s">
        <v>126</v>
      </c>
      <c r="D45" s="56">
        <f t="shared" ca="1" si="3"/>
        <v>44815</v>
      </c>
      <c r="E45" s="57">
        <f t="shared" ref="E45:F60" si="5">E44</f>
        <v>68792.208333333328</v>
      </c>
      <c r="F45" s="57">
        <f t="shared" si="5"/>
        <v>3000.3962053571427</v>
      </c>
      <c r="G45" s="58">
        <f t="shared" si="1"/>
        <v>71792.604538690473</v>
      </c>
      <c r="H45" s="59">
        <f t="shared" si="2"/>
        <v>13227794.754836313</v>
      </c>
    </row>
    <row r="46" spans="1:8" ht="14">
      <c r="A46" s="55">
        <f t="shared" si="0"/>
        <v>20</v>
      </c>
      <c r="B46" s="55"/>
      <c r="C46" s="55" t="s">
        <v>127</v>
      </c>
      <c r="D46" s="56">
        <f t="shared" ca="1" si="3"/>
        <v>44845</v>
      </c>
      <c r="E46" s="57">
        <f t="shared" si="5"/>
        <v>68792.208333333328</v>
      </c>
      <c r="F46" s="57">
        <f t="shared" si="5"/>
        <v>3000.3962053571427</v>
      </c>
      <c r="G46" s="58">
        <f t="shared" si="1"/>
        <v>71792.604538690473</v>
      </c>
      <c r="H46" s="59">
        <f t="shared" si="2"/>
        <v>13156002.150297623</v>
      </c>
    </row>
    <row r="47" spans="1:8" ht="14">
      <c r="A47" s="55">
        <f t="shared" si="0"/>
        <v>21</v>
      </c>
      <c r="B47" s="55"/>
      <c r="C47" s="55" t="s">
        <v>128</v>
      </c>
      <c r="D47" s="56">
        <f t="shared" ca="1" si="3"/>
        <v>44876</v>
      </c>
      <c r="E47" s="57">
        <f t="shared" si="5"/>
        <v>68792.208333333328</v>
      </c>
      <c r="F47" s="57">
        <f t="shared" si="5"/>
        <v>3000.3962053571427</v>
      </c>
      <c r="G47" s="58">
        <f t="shared" si="1"/>
        <v>71792.604538690473</v>
      </c>
      <c r="H47" s="59">
        <f t="shared" si="2"/>
        <v>13084209.545758933</v>
      </c>
    </row>
    <row r="48" spans="1:8" ht="14">
      <c r="A48" s="55">
        <f t="shared" si="0"/>
        <v>22</v>
      </c>
      <c r="B48" s="55"/>
      <c r="C48" s="55" t="s">
        <v>129</v>
      </c>
      <c r="D48" s="56">
        <f t="shared" ca="1" si="3"/>
        <v>44906</v>
      </c>
      <c r="E48" s="57">
        <f t="shared" si="5"/>
        <v>68792.208333333328</v>
      </c>
      <c r="F48" s="57">
        <f t="shared" si="5"/>
        <v>3000.3962053571427</v>
      </c>
      <c r="G48" s="58">
        <f t="shared" si="1"/>
        <v>71792.604538690473</v>
      </c>
      <c r="H48" s="59">
        <f t="shared" si="2"/>
        <v>13012416.941220243</v>
      </c>
    </row>
    <row r="49" spans="1:8" ht="14">
      <c r="A49" s="55">
        <f t="shared" si="0"/>
        <v>23</v>
      </c>
      <c r="B49" s="55"/>
      <c r="C49" s="55" t="s">
        <v>130</v>
      </c>
      <c r="D49" s="56">
        <f t="shared" ca="1" si="3"/>
        <v>44937</v>
      </c>
      <c r="E49" s="57">
        <f t="shared" si="5"/>
        <v>68792.208333333328</v>
      </c>
      <c r="F49" s="57">
        <f t="shared" si="5"/>
        <v>3000.3962053571427</v>
      </c>
      <c r="G49" s="58">
        <f t="shared" si="1"/>
        <v>71792.604538690473</v>
      </c>
      <c r="H49" s="59">
        <f t="shared" si="2"/>
        <v>12940624.336681552</v>
      </c>
    </row>
    <row r="50" spans="1:8" ht="14">
      <c r="A50" s="55">
        <f t="shared" si="0"/>
        <v>24</v>
      </c>
      <c r="B50" s="55"/>
      <c r="C50" s="55" t="s">
        <v>131</v>
      </c>
      <c r="D50" s="56">
        <f t="shared" ca="1" si="3"/>
        <v>44968</v>
      </c>
      <c r="E50" s="57">
        <f t="shared" si="5"/>
        <v>68792.208333333328</v>
      </c>
      <c r="F50" s="57">
        <f t="shared" si="5"/>
        <v>3000.3962053571427</v>
      </c>
      <c r="G50" s="58">
        <f t="shared" si="1"/>
        <v>71792.604538690473</v>
      </c>
      <c r="H50" s="59">
        <f t="shared" si="2"/>
        <v>12868831.732142862</v>
      </c>
    </row>
    <row r="51" spans="1:8" ht="14">
      <c r="A51" s="55">
        <f t="shared" si="0"/>
        <v>25</v>
      </c>
      <c r="B51" s="55"/>
      <c r="C51" s="55" t="s">
        <v>132</v>
      </c>
      <c r="D51" s="56">
        <f t="shared" ca="1" si="3"/>
        <v>44996</v>
      </c>
      <c r="E51" s="57">
        <f t="shared" si="5"/>
        <v>68792.208333333328</v>
      </c>
      <c r="F51" s="57">
        <f t="shared" si="5"/>
        <v>3000.3962053571427</v>
      </c>
      <c r="G51" s="58">
        <f t="shared" si="1"/>
        <v>71792.604538690473</v>
      </c>
      <c r="H51" s="59">
        <f t="shared" si="2"/>
        <v>12797039.127604172</v>
      </c>
    </row>
    <row r="52" spans="1:8" ht="14">
      <c r="A52" s="55">
        <f t="shared" si="0"/>
        <v>26</v>
      </c>
      <c r="B52" s="55"/>
      <c r="C52" s="55" t="s">
        <v>133</v>
      </c>
      <c r="D52" s="56">
        <f t="shared" ca="1" si="3"/>
        <v>45027</v>
      </c>
      <c r="E52" s="57">
        <f t="shared" si="5"/>
        <v>68792.208333333328</v>
      </c>
      <c r="F52" s="57">
        <f t="shared" si="5"/>
        <v>3000.3962053571427</v>
      </c>
      <c r="G52" s="58">
        <f t="shared" si="1"/>
        <v>71792.604538690473</v>
      </c>
      <c r="H52" s="59">
        <f t="shared" si="2"/>
        <v>12725246.523065481</v>
      </c>
    </row>
    <row r="53" spans="1:8" ht="14">
      <c r="A53" s="55">
        <f t="shared" si="0"/>
        <v>27</v>
      </c>
      <c r="B53" s="55"/>
      <c r="C53" s="55" t="s">
        <v>134</v>
      </c>
      <c r="D53" s="56">
        <f t="shared" ca="1" si="3"/>
        <v>45057</v>
      </c>
      <c r="E53" s="57">
        <f t="shared" si="5"/>
        <v>68792.208333333328</v>
      </c>
      <c r="F53" s="57">
        <f t="shared" si="5"/>
        <v>3000.3962053571427</v>
      </c>
      <c r="G53" s="58">
        <f t="shared" si="1"/>
        <v>71792.604538690473</v>
      </c>
      <c r="H53" s="59">
        <f t="shared" si="2"/>
        <v>12653453.918526791</v>
      </c>
    </row>
    <row r="54" spans="1:8" ht="14">
      <c r="A54" s="55">
        <f t="shared" si="0"/>
        <v>28</v>
      </c>
      <c r="B54" s="55"/>
      <c r="C54" s="55" t="s">
        <v>135</v>
      </c>
      <c r="D54" s="56">
        <f t="shared" ca="1" si="3"/>
        <v>45088</v>
      </c>
      <c r="E54" s="57">
        <f t="shared" si="5"/>
        <v>68792.208333333328</v>
      </c>
      <c r="F54" s="57">
        <f t="shared" si="5"/>
        <v>3000.3962053571427</v>
      </c>
      <c r="G54" s="58">
        <f t="shared" si="1"/>
        <v>71792.604538690473</v>
      </c>
      <c r="H54" s="59">
        <f t="shared" si="2"/>
        <v>12581661.313988101</v>
      </c>
    </row>
    <row r="55" spans="1:8" ht="14">
      <c r="A55" s="55">
        <f t="shared" si="0"/>
        <v>29</v>
      </c>
      <c r="B55" s="55"/>
      <c r="C55" s="55" t="s">
        <v>136</v>
      </c>
      <c r="D55" s="56">
        <f t="shared" ca="1" si="3"/>
        <v>45118</v>
      </c>
      <c r="E55" s="57">
        <f t="shared" si="5"/>
        <v>68792.208333333328</v>
      </c>
      <c r="F55" s="57">
        <f t="shared" si="5"/>
        <v>3000.3962053571427</v>
      </c>
      <c r="G55" s="58">
        <f t="shared" si="1"/>
        <v>71792.604538690473</v>
      </c>
      <c r="H55" s="59">
        <f t="shared" ref="H55:H86" si="6">H54-G55</f>
        <v>12509868.70944941</v>
      </c>
    </row>
    <row r="56" spans="1:8" ht="14">
      <c r="A56" s="55">
        <f t="shared" si="0"/>
        <v>30</v>
      </c>
      <c r="B56" s="55"/>
      <c r="C56" s="55" t="s">
        <v>137</v>
      </c>
      <c r="D56" s="56">
        <f t="shared" ca="1" si="3"/>
        <v>45149</v>
      </c>
      <c r="E56" s="57">
        <f t="shared" si="5"/>
        <v>68792.208333333328</v>
      </c>
      <c r="F56" s="57">
        <f t="shared" si="5"/>
        <v>3000.3962053571427</v>
      </c>
      <c r="G56" s="58">
        <f t="shared" si="1"/>
        <v>71792.604538690473</v>
      </c>
      <c r="H56" s="59">
        <f t="shared" si="6"/>
        <v>12438076.10491072</v>
      </c>
    </row>
    <row r="57" spans="1:8" ht="14">
      <c r="A57" s="55">
        <f t="shared" si="0"/>
        <v>31</v>
      </c>
      <c r="B57" s="55"/>
      <c r="C57" s="55" t="s">
        <v>138</v>
      </c>
      <c r="D57" s="56">
        <f t="shared" ca="1" si="3"/>
        <v>45180</v>
      </c>
      <c r="E57" s="57">
        <f t="shared" si="5"/>
        <v>68792.208333333328</v>
      </c>
      <c r="F57" s="57">
        <f t="shared" si="5"/>
        <v>3000.3962053571427</v>
      </c>
      <c r="G57" s="58">
        <f t="shared" si="1"/>
        <v>71792.604538690473</v>
      </c>
      <c r="H57" s="59">
        <f t="shared" si="6"/>
        <v>12366283.50037203</v>
      </c>
    </row>
    <row r="58" spans="1:8" ht="14">
      <c r="A58" s="55">
        <f t="shared" si="0"/>
        <v>32</v>
      </c>
      <c r="B58" s="55"/>
      <c r="C58" s="55" t="s">
        <v>139</v>
      </c>
      <c r="D58" s="56">
        <f t="shared" ca="1" si="3"/>
        <v>45210</v>
      </c>
      <c r="E58" s="57">
        <f t="shared" si="5"/>
        <v>68792.208333333328</v>
      </c>
      <c r="F58" s="57">
        <f t="shared" si="5"/>
        <v>3000.3962053571427</v>
      </c>
      <c r="G58" s="58">
        <f t="shared" si="1"/>
        <v>71792.604538690473</v>
      </c>
      <c r="H58" s="59">
        <f t="shared" si="6"/>
        <v>12294490.89583334</v>
      </c>
    </row>
    <row r="59" spans="1:8" ht="14">
      <c r="A59" s="55">
        <f t="shared" si="0"/>
        <v>33</v>
      </c>
      <c r="B59" s="55"/>
      <c r="C59" s="55" t="s">
        <v>140</v>
      </c>
      <c r="D59" s="56">
        <f t="shared" ca="1" si="3"/>
        <v>45241</v>
      </c>
      <c r="E59" s="57">
        <f t="shared" si="5"/>
        <v>68792.208333333328</v>
      </c>
      <c r="F59" s="57">
        <f t="shared" si="5"/>
        <v>3000.3962053571427</v>
      </c>
      <c r="G59" s="58">
        <f t="shared" si="1"/>
        <v>71792.604538690473</v>
      </c>
      <c r="H59" s="59">
        <f t="shared" si="6"/>
        <v>12222698.291294649</v>
      </c>
    </row>
    <row r="60" spans="1:8" ht="14">
      <c r="A60" s="55">
        <f t="shared" si="0"/>
        <v>34</v>
      </c>
      <c r="B60" s="55"/>
      <c r="C60" s="55" t="s">
        <v>141</v>
      </c>
      <c r="D60" s="56">
        <f t="shared" ca="1" si="3"/>
        <v>45271</v>
      </c>
      <c r="E60" s="57">
        <f t="shared" si="5"/>
        <v>68792.208333333328</v>
      </c>
      <c r="F60" s="57">
        <f t="shared" si="5"/>
        <v>3000.3962053571427</v>
      </c>
      <c r="G60" s="58">
        <f t="shared" si="1"/>
        <v>71792.604538690473</v>
      </c>
      <c r="H60" s="59">
        <f t="shared" si="6"/>
        <v>12150905.686755959</v>
      </c>
    </row>
    <row r="61" spans="1:8" ht="14">
      <c r="A61" s="55">
        <f t="shared" si="0"/>
        <v>35</v>
      </c>
      <c r="B61" s="55"/>
      <c r="C61" s="55" t="s">
        <v>142</v>
      </c>
      <c r="D61" s="56">
        <f t="shared" ca="1" si="3"/>
        <v>45302</v>
      </c>
      <c r="E61" s="57">
        <f t="shared" ref="E61:F76" si="7">E60</f>
        <v>68792.208333333328</v>
      </c>
      <c r="F61" s="57">
        <f t="shared" si="7"/>
        <v>3000.3962053571427</v>
      </c>
      <c r="G61" s="58">
        <f t="shared" si="1"/>
        <v>71792.604538690473</v>
      </c>
      <c r="H61" s="59">
        <f t="shared" si="6"/>
        <v>12079113.082217269</v>
      </c>
    </row>
    <row r="62" spans="1:8" ht="14">
      <c r="A62" s="55">
        <f t="shared" si="0"/>
        <v>36</v>
      </c>
      <c r="B62" s="55"/>
      <c r="C62" s="55" t="s">
        <v>143</v>
      </c>
      <c r="D62" s="56">
        <f t="shared" ca="1" si="3"/>
        <v>45333</v>
      </c>
      <c r="E62" s="57">
        <f t="shared" si="7"/>
        <v>68792.208333333328</v>
      </c>
      <c r="F62" s="57">
        <f t="shared" si="7"/>
        <v>3000.3962053571427</v>
      </c>
      <c r="G62" s="58">
        <f t="shared" si="1"/>
        <v>71792.604538690473</v>
      </c>
      <c r="H62" s="59">
        <f t="shared" si="6"/>
        <v>12007320.477678578</v>
      </c>
    </row>
    <row r="63" spans="1:8" ht="14">
      <c r="A63" s="55">
        <f t="shared" si="0"/>
        <v>37</v>
      </c>
      <c r="B63" s="55"/>
      <c r="C63" s="55" t="s">
        <v>144</v>
      </c>
      <c r="D63" s="56">
        <f t="shared" ca="1" si="3"/>
        <v>45362</v>
      </c>
      <c r="E63" s="57">
        <f t="shared" si="7"/>
        <v>68792.208333333328</v>
      </c>
      <c r="F63" s="57">
        <f t="shared" si="7"/>
        <v>3000.3962053571427</v>
      </c>
      <c r="G63" s="58">
        <f t="shared" si="1"/>
        <v>71792.604538690473</v>
      </c>
      <c r="H63" s="59">
        <f t="shared" si="6"/>
        <v>11935527.873139888</v>
      </c>
    </row>
    <row r="64" spans="1:8" ht="14">
      <c r="A64" s="55">
        <f t="shared" si="0"/>
        <v>38</v>
      </c>
      <c r="B64" s="55"/>
      <c r="C64" s="55" t="s">
        <v>145</v>
      </c>
      <c r="D64" s="56">
        <f t="shared" ca="1" si="3"/>
        <v>45393</v>
      </c>
      <c r="E64" s="57">
        <f t="shared" si="7"/>
        <v>68792.208333333328</v>
      </c>
      <c r="F64" s="57">
        <f t="shared" si="7"/>
        <v>3000.3962053571427</v>
      </c>
      <c r="G64" s="58">
        <f t="shared" si="1"/>
        <v>71792.604538690473</v>
      </c>
      <c r="H64" s="59">
        <f t="shared" si="6"/>
        <v>11863735.268601198</v>
      </c>
    </row>
    <row r="65" spans="1:8" ht="14">
      <c r="A65" s="55">
        <f t="shared" si="0"/>
        <v>39</v>
      </c>
      <c r="B65" s="55"/>
      <c r="C65" s="55" t="s">
        <v>146</v>
      </c>
      <c r="D65" s="56">
        <f t="shared" ca="1" si="3"/>
        <v>45423</v>
      </c>
      <c r="E65" s="57">
        <f t="shared" si="7"/>
        <v>68792.208333333328</v>
      </c>
      <c r="F65" s="57">
        <f t="shared" si="7"/>
        <v>3000.3962053571427</v>
      </c>
      <c r="G65" s="58">
        <f t="shared" si="1"/>
        <v>71792.604538690473</v>
      </c>
      <c r="H65" s="59">
        <f t="shared" si="6"/>
        <v>11791942.664062507</v>
      </c>
    </row>
    <row r="66" spans="1:8" ht="14">
      <c r="A66" s="55">
        <f t="shared" si="0"/>
        <v>40</v>
      </c>
      <c r="B66" s="55"/>
      <c r="C66" s="55" t="s">
        <v>147</v>
      </c>
      <c r="D66" s="56">
        <f t="shared" ca="1" si="3"/>
        <v>45454</v>
      </c>
      <c r="E66" s="57">
        <f t="shared" si="7"/>
        <v>68792.208333333328</v>
      </c>
      <c r="F66" s="57">
        <f t="shared" si="7"/>
        <v>3000.3962053571427</v>
      </c>
      <c r="G66" s="58">
        <f t="shared" si="1"/>
        <v>71792.604538690473</v>
      </c>
      <c r="H66" s="59">
        <f t="shared" si="6"/>
        <v>11720150.059523817</v>
      </c>
    </row>
    <row r="67" spans="1:8" ht="14">
      <c r="A67" s="55">
        <f t="shared" si="0"/>
        <v>41</v>
      </c>
      <c r="B67" s="55"/>
      <c r="C67" s="55" t="s">
        <v>148</v>
      </c>
      <c r="D67" s="56">
        <f t="shared" ca="1" si="3"/>
        <v>45484</v>
      </c>
      <c r="E67" s="57">
        <f t="shared" si="7"/>
        <v>68792.208333333328</v>
      </c>
      <c r="F67" s="57">
        <f t="shared" si="7"/>
        <v>3000.3962053571427</v>
      </c>
      <c r="G67" s="58">
        <f t="shared" si="1"/>
        <v>71792.604538690473</v>
      </c>
      <c r="H67" s="59">
        <f t="shared" si="6"/>
        <v>11648357.454985127</v>
      </c>
    </row>
    <row r="68" spans="1:8" ht="14">
      <c r="A68" s="55">
        <f t="shared" si="0"/>
        <v>42</v>
      </c>
      <c r="B68" s="55"/>
      <c r="C68" s="55" t="s">
        <v>149</v>
      </c>
      <c r="D68" s="56">
        <f t="shared" ca="1" si="3"/>
        <v>45515</v>
      </c>
      <c r="E68" s="57">
        <f t="shared" si="7"/>
        <v>68792.208333333328</v>
      </c>
      <c r="F68" s="57">
        <f t="shared" si="7"/>
        <v>3000.3962053571427</v>
      </c>
      <c r="G68" s="58">
        <f t="shared" si="1"/>
        <v>71792.604538690473</v>
      </c>
      <c r="H68" s="59">
        <f t="shared" si="6"/>
        <v>11576564.850446437</v>
      </c>
    </row>
    <row r="69" spans="1:8" ht="14">
      <c r="A69" s="55">
        <f t="shared" si="0"/>
        <v>43</v>
      </c>
      <c r="B69" s="55"/>
      <c r="C69" s="55" t="s">
        <v>150</v>
      </c>
      <c r="D69" s="56">
        <f t="shared" ca="1" si="3"/>
        <v>45546</v>
      </c>
      <c r="E69" s="57">
        <f t="shared" si="7"/>
        <v>68792.208333333328</v>
      </c>
      <c r="F69" s="57">
        <f t="shared" si="7"/>
        <v>3000.3962053571427</v>
      </c>
      <c r="G69" s="58">
        <f t="shared" si="1"/>
        <v>71792.604538690473</v>
      </c>
      <c r="H69" s="59">
        <f t="shared" si="6"/>
        <v>11504772.245907746</v>
      </c>
    </row>
    <row r="70" spans="1:8" ht="14">
      <c r="A70" s="55">
        <f t="shared" si="0"/>
        <v>44</v>
      </c>
      <c r="B70" s="55"/>
      <c r="C70" s="55" t="s">
        <v>151</v>
      </c>
      <c r="D70" s="56">
        <f t="shared" ca="1" si="3"/>
        <v>45576</v>
      </c>
      <c r="E70" s="57">
        <f t="shared" si="7"/>
        <v>68792.208333333328</v>
      </c>
      <c r="F70" s="57">
        <f t="shared" si="7"/>
        <v>3000.3962053571427</v>
      </c>
      <c r="G70" s="58">
        <f t="shared" si="1"/>
        <v>71792.604538690473</v>
      </c>
      <c r="H70" s="59">
        <f t="shared" si="6"/>
        <v>11432979.641369056</v>
      </c>
    </row>
    <row r="71" spans="1:8" ht="14">
      <c r="A71" s="55">
        <f t="shared" si="0"/>
        <v>45</v>
      </c>
      <c r="B71" s="55"/>
      <c r="C71" s="55" t="s">
        <v>152</v>
      </c>
      <c r="D71" s="56">
        <f t="shared" ca="1" si="3"/>
        <v>45607</v>
      </c>
      <c r="E71" s="57">
        <f t="shared" si="7"/>
        <v>68792.208333333328</v>
      </c>
      <c r="F71" s="57">
        <f t="shared" si="7"/>
        <v>3000.3962053571427</v>
      </c>
      <c r="G71" s="58">
        <f t="shared" si="1"/>
        <v>71792.604538690473</v>
      </c>
      <c r="H71" s="59">
        <f t="shared" si="6"/>
        <v>11361187.036830366</v>
      </c>
    </row>
    <row r="72" spans="1:8" ht="14">
      <c r="A72" s="55">
        <f t="shared" si="0"/>
        <v>46</v>
      </c>
      <c r="B72" s="55"/>
      <c r="C72" s="55" t="s">
        <v>153</v>
      </c>
      <c r="D72" s="56">
        <f t="shared" ca="1" si="3"/>
        <v>45637</v>
      </c>
      <c r="E72" s="57">
        <f t="shared" si="7"/>
        <v>68792.208333333328</v>
      </c>
      <c r="F72" s="57">
        <f t="shared" si="7"/>
        <v>3000.3962053571427</v>
      </c>
      <c r="G72" s="58">
        <f t="shared" si="1"/>
        <v>71792.604538690473</v>
      </c>
      <c r="H72" s="59">
        <f t="shared" si="6"/>
        <v>11289394.432291675</v>
      </c>
    </row>
    <row r="73" spans="1:8" ht="14">
      <c r="A73" s="55">
        <f t="shared" si="0"/>
        <v>47</v>
      </c>
      <c r="B73" s="55"/>
      <c r="C73" s="55" t="s">
        <v>154</v>
      </c>
      <c r="D73" s="56">
        <f t="shared" ca="1" si="3"/>
        <v>45668</v>
      </c>
      <c r="E73" s="57">
        <f t="shared" si="7"/>
        <v>68792.208333333328</v>
      </c>
      <c r="F73" s="57">
        <f t="shared" si="7"/>
        <v>3000.3962053571427</v>
      </c>
      <c r="G73" s="58">
        <f t="shared" si="1"/>
        <v>71792.604538690473</v>
      </c>
      <c r="H73" s="59">
        <f t="shared" si="6"/>
        <v>11217601.827752985</v>
      </c>
    </row>
    <row r="74" spans="1:8" ht="14">
      <c r="A74" s="55">
        <f t="shared" si="0"/>
        <v>48</v>
      </c>
      <c r="B74" s="55"/>
      <c r="C74" s="55" t="s">
        <v>155</v>
      </c>
      <c r="D74" s="56">
        <f t="shared" ca="1" si="3"/>
        <v>45699</v>
      </c>
      <c r="E74" s="57">
        <f t="shared" si="7"/>
        <v>68792.208333333328</v>
      </c>
      <c r="F74" s="57">
        <f t="shared" si="7"/>
        <v>3000.3962053571427</v>
      </c>
      <c r="G74" s="58">
        <f t="shared" si="1"/>
        <v>71792.604538690473</v>
      </c>
      <c r="H74" s="59">
        <f t="shared" si="6"/>
        <v>11145809.223214295</v>
      </c>
    </row>
    <row r="75" spans="1:8" ht="14">
      <c r="A75" s="55">
        <f t="shared" si="0"/>
        <v>49</v>
      </c>
      <c r="B75" s="55"/>
      <c r="C75" s="55" t="s">
        <v>156</v>
      </c>
      <c r="D75" s="56">
        <f t="shared" ca="1" si="3"/>
        <v>45727</v>
      </c>
      <c r="E75" s="57">
        <f t="shared" si="7"/>
        <v>68792.208333333328</v>
      </c>
      <c r="F75" s="57">
        <f t="shared" si="7"/>
        <v>3000.3962053571427</v>
      </c>
      <c r="G75" s="58">
        <f t="shared" si="1"/>
        <v>71792.604538690473</v>
      </c>
      <c r="H75" s="59">
        <f t="shared" si="6"/>
        <v>11074016.618675604</v>
      </c>
    </row>
    <row r="76" spans="1:8" ht="14">
      <c r="A76" s="55">
        <f t="shared" si="0"/>
        <v>50</v>
      </c>
      <c r="B76" s="55"/>
      <c r="C76" s="55" t="s">
        <v>157</v>
      </c>
      <c r="D76" s="56">
        <f t="shared" ca="1" si="3"/>
        <v>45758</v>
      </c>
      <c r="E76" s="57">
        <f t="shared" si="7"/>
        <v>68792.208333333328</v>
      </c>
      <c r="F76" s="57">
        <f t="shared" si="7"/>
        <v>3000.3962053571427</v>
      </c>
      <c r="G76" s="58">
        <f t="shared" si="1"/>
        <v>71792.604538690473</v>
      </c>
      <c r="H76" s="59">
        <f t="shared" si="6"/>
        <v>11002224.014136914</v>
      </c>
    </row>
    <row r="77" spans="1:8" ht="14">
      <c r="A77" s="55">
        <f t="shared" si="0"/>
        <v>51</v>
      </c>
      <c r="B77" s="55"/>
      <c r="C77" s="55" t="s">
        <v>158</v>
      </c>
      <c r="D77" s="56">
        <f t="shared" ca="1" si="3"/>
        <v>45788</v>
      </c>
      <c r="E77" s="57">
        <f t="shared" ref="E77:F86" si="8">E76</f>
        <v>68792.208333333328</v>
      </c>
      <c r="F77" s="57">
        <f t="shared" si="8"/>
        <v>3000.3962053571427</v>
      </c>
      <c r="G77" s="58">
        <f t="shared" si="1"/>
        <v>71792.604538690473</v>
      </c>
      <c r="H77" s="59">
        <f t="shared" si="6"/>
        <v>10930431.409598224</v>
      </c>
    </row>
    <row r="78" spans="1:8" ht="14">
      <c r="A78" s="55">
        <f t="shared" si="0"/>
        <v>52</v>
      </c>
      <c r="B78" s="55"/>
      <c r="C78" s="55" t="s">
        <v>159</v>
      </c>
      <c r="D78" s="56">
        <f t="shared" ca="1" si="3"/>
        <v>45819</v>
      </c>
      <c r="E78" s="57">
        <f t="shared" si="8"/>
        <v>68792.208333333328</v>
      </c>
      <c r="F78" s="57">
        <f t="shared" si="8"/>
        <v>3000.3962053571427</v>
      </c>
      <c r="G78" s="58">
        <f t="shared" si="1"/>
        <v>71792.604538690473</v>
      </c>
      <c r="H78" s="59">
        <f t="shared" si="6"/>
        <v>10858638.805059534</v>
      </c>
    </row>
    <row r="79" spans="1:8" ht="14">
      <c r="A79" s="55">
        <f t="shared" si="0"/>
        <v>53</v>
      </c>
      <c r="B79" s="55"/>
      <c r="C79" s="55" t="s">
        <v>160</v>
      </c>
      <c r="D79" s="56">
        <f t="shared" ca="1" si="3"/>
        <v>45849</v>
      </c>
      <c r="E79" s="57">
        <f t="shared" si="8"/>
        <v>68792.208333333328</v>
      </c>
      <c r="F79" s="57">
        <f t="shared" si="8"/>
        <v>3000.3962053571427</v>
      </c>
      <c r="G79" s="58">
        <f t="shared" si="1"/>
        <v>71792.604538690473</v>
      </c>
      <c r="H79" s="59">
        <f t="shared" si="6"/>
        <v>10786846.200520843</v>
      </c>
    </row>
    <row r="80" spans="1:8" ht="14">
      <c r="A80" s="55">
        <f t="shared" si="0"/>
        <v>54</v>
      </c>
      <c r="B80" s="55"/>
      <c r="C80" s="55" t="s">
        <v>161</v>
      </c>
      <c r="D80" s="56">
        <f t="shared" ca="1" si="3"/>
        <v>45880</v>
      </c>
      <c r="E80" s="57">
        <f t="shared" si="8"/>
        <v>68792.208333333328</v>
      </c>
      <c r="F80" s="57">
        <f t="shared" si="8"/>
        <v>3000.3962053571427</v>
      </c>
      <c r="G80" s="58">
        <f t="shared" si="1"/>
        <v>71792.604538690473</v>
      </c>
      <c r="H80" s="59">
        <f t="shared" si="6"/>
        <v>10715053.595982153</v>
      </c>
    </row>
    <row r="81" spans="1:8" ht="14">
      <c r="A81" s="55">
        <f t="shared" si="0"/>
        <v>55</v>
      </c>
      <c r="B81" s="55"/>
      <c r="C81" s="55" t="s">
        <v>162</v>
      </c>
      <c r="D81" s="56">
        <f t="shared" ca="1" si="3"/>
        <v>45911</v>
      </c>
      <c r="E81" s="57">
        <f t="shared" si="8"/>
        <v>68792.208333333328</v>
      </c>
      <c r="F81" s="57">
        <f t="shared" si="8"/>
        <v>3000.3962053571427</v>
      </c>
      <c r="G81" s="58">
        <f t="shared" si="1"/>
        <v>71792.604538690473</v>
      </c>
      <c r="H81" s="59">
        <f t="shared" si="6"/>
        <v>10643260.991443463</v>
      </c>
    </row>
    <row r="82" spans="1:8" ht="14">
      <c r="A82" s="55">
        <f t="shared" si="0"/>
        <v>56</v>
      </c>
      <c r="B82" s="55"/>
      <c r="C82" s="55" t="s">
        <v>163</v>
      </c>
      <c r="D82" s="56">
        <f t="shared" ca="1" si="3"/>
        <v>45941</v>
      </c>
      <c r="E82" s="57">
        <f t="shared" si="8"/>
        <v>68792.208333333328</v>
      </c>
      <c r="F82" s="57">
        <f t="shared" si="8"/>
        <v>3000.3962053571427</v>
      </c>
      <c r="G82" s="58">
        <f t="shared" si="1"/>
        <v>71792.604538690473</v>
      </c>
      <c r="H82" s="59">
        <f t="shared" si="6"/>
        <v>10571468.386904772</v>
      </c>
    </row>
    <row r="83" spans="1:8" ht="14">
      <c r="A83" s="55">
        <f t="shared" si="0"/>
        <v>57</v>
      </c>
      <c r="B83" s="55"/>
      <c r="C83" s="55" t="s">
        <v>164</v>
      </c>
      <c r="D83" s="56">
        <f t="shared" ca="1" si="3"/>
        <v>45972</v>
      </c>
      <c r="E83" s="57">
        <f t="shared" si="8"/>
        <v>68792.208333333328</v>
      </c>
      <c r="F83" s="57">
        <f t="shared" si="8"/>
        <v>3000.3962053571427</v>
      </c>
      <c r="G83" s="58">
        <f t="shared" si="1"/>
        <v>71792.604538690473</v>
      </c>
      <c r="H83" s="59">
        <f t="shared" si="6"/>
        <v>10499675.782366082</v>
      </c>
    </row>
    <row r="84" spans="1:8" ht="14">
      <c r="A84" s="55">
        <f t="shared" si="0"/>
        <v>58</v>
      </c>
      <c r="B84" s="55"/>
      <c r="C84" s="55" t="s">
        <v>165</v>
      </c>
      <c r="D84" s="56">
        <f t="shared" ca="1" si="3"/>
        <v>46002</v>
      </c>
      <c r="E84" s="57">
        <f t="shared" si="8"/>
        <v>68792.208333333328</v>
      </c>
      <c r="F84" s="57">
        <f t="shared" si="8"/>
        <v>3000.3962053571427</v>
      </c>
      <c r="G84" s="58">
        <f t="shared" si="1"/>
        <v>71792.604538690473</v>
      </c>
      <c r="H84" s="59">
        <f t="shared" si="6"/>
        <v>10427883.177827392</v>
      </c>
    </row>
    <row r="85" spans="1:8" ht="14">
      <c r="A85" s="55">
        <f t="shared" si="0"/>
        <v>59</v>
      </c>
      <c r="B85" s="55"/>
      <c r="C85" s="55" t="s">
        <v>166</v>
      </c>
      <c r="D85" s="56">
        <f t="shared" ca="1" si="3"/>
        <v>46033</v>
      </c>
      <c r="E85" s="57">
        <f t="shared" si="8"/>
        <v>68792.208333333328</v>
      </c>
      <c r="F85" s="57">
        <f t="shared" si="8"/>
        <v>3000.3962053571427</v>
      </c>
      <c r="G85" s="58">
        <f t="shared" si="1"/>
        <v>71792.604538690473</v>
      </c>
      <c r="H85" s="59">
        <f t="shared" si="6"/>
        <v>10356090.573288701</v>
      </c>
    </row>
    <row r="86" spans="1:8" ht="14">
      <c r="A86" s="55">
        <f t="shared" si="0"/>
        <v>60</v>
      </c>
      <c r="B86" s="55"/>
      <c r="C86" s="55" t="s">
        <v>167</v>
      </c>
      <c r="D86" s="56">
        <f t="shared" ca="1" si="3"/>
        <v>46064</v>
      </c>
      <c r="E86" s="57">
        <f t="shared" si="8"/>
        <v>68792.208333333328</v>
      </c>
      <c r="F86" s="57">
        <f t="shared" si="8"/>
        <v>3000.3962053571427</v>
      </c>
      <c r="G86" s="58">
        <f t="shared" si="1"/>
        <v>71792.604538690473</v>
      </c>
      <c r="H86" s="59">
        <f t="shared" si="6"/>
        <v>10284297.968750011</v>
      </c>
    </row>
    <row r="87" spans="1:8" ht="14">
      <c r="A87" s="55">
        <f t="shared" si="0"/>
        <v>61</v>
      </c>
      <c r="B87" s="60">
        <f>100%-SUM(B26:B86)</f>
        <v>0.7</v>
      </c>
      <c r="C87" s="55" t="s">
        <v>189</v>
      </c>
      <c r="D87" s="56">
        <f ca="1">EDATE(D86,1)</f>
        <v>46092</v>
      </c>
      <c r="E87" s="57">
        <f>$D$19*B87</f>
        <v>9864242.5</v>
      </c>
      <c r="F87" s="57">
        <f>$D$20*B87</f>
        <v>420055.46874999994</v>
      </c>
      <c r="G87" s="58">
        <f>+SUM(E87:F87)</f>
        <v>10284297.96875</v>
      </c>
      <c r="H87" s="59">
        <f>H86-G87</f>
        <v>0</v>
      </c>
    </row>
    <row r="88" spans="1:8" ht="14">
      <c r="A88" s="513" t="s">
        <v>102</v>
      </c>
      <c r="B88" s="513"/>
      <c r="C88" s="513"/>
      <c r="D88" s="513"/>
      <c r="E88" s="61">
        <f>SUM(E25:E87)</f>
        <v>14091775.000000004</v>
      </c>
      <c r="F88" s="61">
        <f>SUM(F25:F87)</f>
        <v>600079.24107142841</v>
      </c>
      <c r="G88" s="61">
        <f>SUM(G25:G87)</f>
        <v>14691854.241071425</v>
      </c>
      <c r="H88" s="62"/>
    </row>
    <row r="89" spans="1:8" s="13" customFormat="1" ht="14">
      <c r="C89" s="23"/>
      <c r="D89" s="24"/>
      <c r="E89" s="25"/>
      <c r="F89" s="25"/>
      <c r="G89" s="25"/>
    </row>
    <row r="90" spans="1:8" s="13" customFormat="1" ht="14">
      <c r="A90" s="508" t="s">
        <v>66</v>
      </c>
      <c r="B90" s="508"/>
      <c r="C90" s="508"/>
      <c r="D90" s="508"/>
      <c r="E90" s="508"/>
      <c r="F90" s="508"/>
      <c r="G90" s="508"/>
      <c r="H90" s="508"/>
    </row>
    <row r="91" spans="1:8" s="13" customFormat="1" ht="29.25" customHeight="1">
      <c r="A91" s="497" t="s">
        <v>103</v>
      </c>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6.5" customHeight="1">
      <c r="A94" s="497"/>
      <c r="B94" s="497"/>
      <c r="C94" s="497"/>
      <c r="D94" s="497"/>
      <c r="E94" s="497"/>
      <c r="F94" s="497"/>
      <c r="G94" s="497"/>
      <c r="H94" s="497"/>
    </row>
    <row r="95" spans="1:8" s="13" customFormat="1" ht="107.25" customHeight="1">
      <c r="A95" s="497"/>
      <c r="B95" s="497"/>
      <c r="C95" s="497"/>
      <c r="D95" s="497"/>
      <c r="E95" s="497"/>
      <c r="F95" s="497"/>
      <c r="G95" s="497"/>
      <c r="H95" s="497"/>
    </row>
    <row r="96" spans="1:8" s="13" customFormat="1" ht="42" customHeight="1">
      <c r="A96" s="497"/>
      <c r="B96" s="497"/>
      <c r="C96" s="497"/>
      <c r="D96" s="497"/>
      <c r="E96" s="497"/>
      <c r="F96" s="497"/>
      <c r="G96" s="497"/>
      <c r="H96" s="497"/>
    </row>
    <row r="97" spans="1:8" s="13" customFormat="1" ht="17.25" customHeight="1">
      <c r="A97" s="497"/>
      <c r="B97" s="497"/>
      <c r="C97" s="497"/>
      <c r="D97" s="497"/>
      <c r="E97" s="497"/>
      <c r="F97" s="497"/>
      <c r="G97" s="497"/>
      <c r="H97" s="497"/>
    </row>
    <row r="98" spans="1:8" s="13" customFormat="1" ht="14">
      <c r="A98" s="497"/>
      <c r="B98" s="497"/>
      <c r="C98" s="497"/>
      <c r="D98" s="497"/>
      <c r="E98" s="497"/>
      <c r="F98" s="497"/>
      <c r="G98" s="497"/>
      <c r="H98" s="497"/>
    </row>
    <row r="99" spans="1:8" s="13" customFormat="1" ht="14">
      <c r="A99" s="13" t="s">
        <v>104</v>
      </c>
      <c r="D99" s="26"/>
      <c r="G99" s="14"/>
    </row>
    <row r="100" spans="1:8" s="13" customFormat="1" ht="14">
      <c r="D100" s="26"/>
      <c r="G100" s="14"/>
    </row>
    <row r="101" spans="1:8" s="13" customFormat="1" ht="15" customHeight="1">
      <c r="A101" s="27"/>
      <c r="B101" s="27"/>
      <c r="C101" s="27"/>
      <c r="D101" s="26"/>
      <c r="E101" s="27"/>
      <c r="F101" s="27"/>
      <c r="G101" s="28"/>
    </row>
    <row r="102" spans="1:8" s="13" customFormat="1" ht="14">
      <c r="A102" s="498" t="s">
        <v>105</v>
      </c>
      <c r="B102" s="498"/>
      <c r="C102" s="498"/>
      <c r="D102" s="26"/>
      <c r="E102" s="498" t="s">
        <v>106</v>
      </c>
      <c r="F102" s="498"/>
      <c r="G102" s="498"/>
    </row>
    <row r="103" spans="1:8" s="13" customFormat="1" ht="14">
      <c r="D103" s="26"/>
      <c r="G103" s="14"/>
    </row>
    <row r="104" spans="1:8" ht="14"/>
    <row r="105" spans="1:8" ht="14"/>
    <row r="106" spans="1:8" ht="12.75" customHeight="1"/>
    <row r="107" spans="1:8" ht="12.75" customHeight="1"/>
    <row r="108" spans="1:8" ht="12.75" customHeight="1"/>
  </sheetData>
  <sheetProtection password="EA9B" sheet="1" objects="1" scenarios="1" selectLockedCells="1"/>
  <mergeCells count="13">
    <mergeCell ref="A102:C102"/>
    <mergeCell ref="E102:G102"/>
    <mergeCell ref="H1:H2"/>
    <mergeCell ref="C5:H5"/>
    <mergeCell ref="C6:H6"/>
    <mergeCell ref="C7:H7"/>
    <mergeCell ref="C8:H8"/>
    <mergeCell ref="C9:H9"/>
    <mergeCell ref="C10:H10"/>
    <mergeCell ref="A24:G24"/>
    <mergeCell ref="A88:D88"/>
    <mergeCell ref="A90:H90"/>
    <mergeCell ref="A91:H98"/>
  </mergeCells>
  <hyperlinks>
    <hyperlink ref="J3" location="'DATA SHEET'!A1" display="Return to Data Sheet" xr:uid="{00000000-0004-0000-0A00-000000000000}"/>
    <hyperlink ref="C1" location="'DATA SHEET'!A1" display="HIGHLANDS PRIME, INC." xr:uid="{00000000-0004-0000-0A00-000001000000}"/>
  </hyperlinks>
  <printOptions horizontalCentered="1"/>
  <pageMargins left="0.70866141732283505" right="0.70866141732283505" top="0.25" bottom="0.25" header="0.31496062992126" footer="0.31496062992126"/>
  <pageSetup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L102"/>
  <sheetViews>
    <sheetView showGridLines="0" zoomScaleNormal="100" workbookViewId="0">
      <selection activeCell="J3" sqref="J3"/>
    </sheetView>
  </sheetViews>
  <sheetFormatPr baseColWidth="10" defaultColWidth="0" defaultRowHeight="15" customHeight="1" zeroHeight="1"/>
  <cols>
    <col min="1" max="1" width="12.6640625" style="12" customWidth="1"/>
    <col min="2" max="2" width="11.5" style="12" customWidth="1"/>
    <col min="3" max="3" width="23.5" style="12" customWidth="1"/>
    <col min="4" max="4" width="13.5" style="30" bestFit="1" customWidth="1"/>
    <col min="5" max="5" width="14" style="12" customWidth="1"/>
    <col min="6" max="6" width="14.83203125" style="12" bestFit="1" customWidth="1"/>
    <col min="7" max="7" width="13.5" style="31" bestFit="1" customWidth="1"/>
    <col min="8" max="8" width="16.5" style="12" bestFit="1" customWidth="1"/>
    <col min="9" max="9" width="9.1640625" style="12" customWidth="1"/>
    <col min="10" max="12" width="9.1640625" style="64" customWidth="1"/>
    <col min="13" max="16384" width="9.1640625" style="64" hidden="1"/>
  </cols>
  <sheetData>
    <row r="1" spans="1:10">
      <c r="C1" s="29" t="s">
        <v>75</v>
      </c>
      <c r="H1" s="509" t="s">
        <v>76</v>
      </c>
    </row>
    <row r="2" spans="1:10">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346"/>
      <c r="C5" s="494">
        <f>'DATA SHEET'!$C$52</f>
        <v>0</v>
      </c>
      <c r="D5" s="494"/>
      <c r="E5" s="494"/>
      <c r="F5" s="494"/>
      <c r="G5" s="494"/>
      <c r="H5" s="495"/>
    </row>
    <row r="6" spans="1:10">
      <c r="A6" s="350" t="s">
        <v>6</v>
      </c>
      <c r="B6" s="351"/>
      <c r="C6" s="491" t="str">
        <f>'DATA SHEET'!$C$53</f>
        <v>2C</v>
      </c>
      <c r="D6" s="491"/>
      <c r="E6" s="491"/>
      <c r="F6" s="491"/>
      <c r="G6" s="491"/>
      <c r="H6" s="496"/>
    </row>
    <row r="7" spans="1:10">
      <c r="A7" s="350" t="s">
        <v>79</v>
      </c>
      <c r="B7" s="351"/>
      <c r="C7" s="492">
        <f>'DATA SHEET'!$C$55</f>
        <v>69.98</v>
      </c>
      <c r="D7" s="492"/>
      <c r="E7" s="492"/>
      <c r="F7" s="492"/>
      <c r="G7" s="492"/>
      <c r="H7" s="493"/>
    </row>
    <row r="8" spans="1:10">
      <c r="A8" s="350" t="s">
        <v>7</v>
      </c>
      <c r="B8" s="351"/>
      <c r="C8" s="492" t="str">
        <f>'DATA SHEET'!$C$54</f>
        <v>2-Bedroom</v>
      </c>
      <c r="D8" s="492"/>
      <c r="E8" s="492"/>
      <c r="F8" s="492"/>
      <c r="G8" s="492"/>
      <c r="H8" s="493"/>
    </row>
    <row r="9" spans="1:10">
      <c r="A9" s="35" t="s">
        <v>80</v>
      </c>
      <c r="B9" s="351"/>
      <c r="C9" s="499">
        <f>'DATA SHEET'!$C$56</f>
        <v>14507500</v>
      </c>
      <c r="D9" s="499"/>
      <c r="E9" s="499"/>
      <c r="F9" s="499"/>
      <c r="G9" s="499"/>
      <c r="H9" s="500"/>
    </row>
    <row r="10" spans="1:10">
      <c r="A10" s="352" t="s">
        <v>81</v>
      </c>
      <c r="B10" s="353"/>
      <c r="C10" s="510" t="str">
        <f>'DATA SHEET'!B65</f>
        <v>100% over 60 months</v>
      </c>
      <c r="D10" s="510"/>
      <c r="E10" s="510"/>
      <c r="F10" s="510"/>
      <c r="G10" s="510"/>
      <c r="H10" s="511"/>
    </row>
    <row r="11" spans="1:10"/>
    <row r="12" spans="1:10">
      <c r="A12" s="31" t="s">
        <v>82</v>
      </c>
      <c r="B12" s="31"/>
    </row>
    <row r="13" spans="1:10" s="12" customFormat="1" ht="14">
      <c r="A13" s="13" t="s">
        <v>83</v>
      </c>
      <c r="D13" s="38">
        <f>(C9-650000)</f>
        <v>13857500</v>
      </c>
      <c r="E13" s="39" t="str">
        <f>LEFT(C8,9)</f>
        <v>2-Bedroom</v>
      </c>
      <c r="G13" s="31"/>
    </row>
    <row r="14" spans="1:10" s="12" customFormat="1" ht="14" hidden="1">
      <c r="A14" s="40"/>
      <c r="B14" s="41"/>
      <c r="C14" s="79"/>
      <c r="D14" s="38"/>
      <c r="E14" s="30"/>
      <c r="G14" s="31"/>
    </row>
    <row r="15" spans="1:10" s="12" customFormat="1" ht="14">
      <c r="A15" s="40" t="s">
        <v>327</v>
      </c>
      <c r="B15" s="41"/>
      <c r="C15" s="79">
        <v>0.03</v>
      </c>
      <c r="D15" s="42">
        <f>IF(C15&lt;=3%,(D13-D14)*C15,"BEYOND MAX")</f>
        <v>415725</v>
      </c>
      <c r="E15" s="30"/>
      <c r="G15" s="31"/>
    </row>
    <row r="16" spans="1:10" s="12" customFormat="1" ht="14">
      <c r="A16" s="13" t="s">
        <v>87</v>
      </c>
      <c r="B16" s="13"/>
      <c r="C16" s="13"/>
      <c r="D16" s="43">
        <f>D13-SUM(D14:D15)</f>
        <v>13441775</v>
      </c>
      <c r="E16" s="44"/>
      <c r="G16" s="31"/>
    </row>
    <row r="17" spans="1:8" s="12" customFormat="1" ht="14">
      <c r="A17" s="41" t="s">
        <v>88</v>
      </c>
      <c r="B17" s="41"/>
      <c r="D17" s="45">
        <v>650000</v>
      </c>
      <c r="E17" s="44"/>
      <c r="G17" s="31"/>
    </row>
    <row r="18" spans="1:8" s="12" customFormat="1" ht="14">
      <c r="A18" s="46" t="s">
        <v>89</v>
      </c>
      <c r="B18" s="14"/>
      <c r="C18" s="14"/>
      <c r="D18" s="47">
        <f>+SUM(D16:D17)</f>
        <v>14091775</v>
      </c>
      <c r="E18" s="44"/>
      <c r="G18" s="31"/>
    </row>
    <row r="19" spans="1:8" s="12" customFormat="1" ht="14">
      <c r="A19" s="48" t="s">
        <v>90</v>
      </c>
      <c r="B19" s="48"/>
      <c r="C19" s="15">
        <v>0.05</v>
      </c>
      <c r="D19" s="49">
        <f>(D16/1.12)*C19</f>
        <v>600079.24107142852</v>
      </c>
      <c r="E19" s="44"/>
      <c r="G19" s="31"/>
    </row>
    <row r="20" spans="1:8" s="12" customFormat="1" thickBot="1">
      <c r="A20" s="14" t="s">
        <v>91</v>
      </c>
      <c r="B20" s="14"/>
      <c r="C20" s="14"/>
      <c r="D20" s="50">
        <f>+SUM(D18:D19)</f>
        <v>14691854.241071429</v>
      </c>
      <c r="E20" s="30"/>
      <c r="G20" s="31"/>
    </row>
    <row r="21" spans="1:8" ht="16" thickTop="1"/>
    <row r="22" spans="1:8">
      <c r="A22" s="51" t="s">
        <v>92</v>
      </c>
      <c r="B22" s="51" t="s">
        <v>93</v>
      </c>
      <c r="C22" s="51" t="s">
        <v>94</v>
      </c>
      <c r="D22" s="51" t="s">
        <v>95</v>
      </c>
      <c r="E22" s="51" t="s">
        <v>96</v>
      </c>
      <c r="F22" s="52" t="s">
        <v>97</v>
      </c>
      <c r="G22" s="53" t="s">
        <v>98</v>
      </c>
      <c r="H22" s="51" t="s">
        <v>99</v>
      </c>
    </row>
    <row r="23" spans="1:8" s="12" customFormat="1" ht="14">
      <c r="A23" s="512" t="s">
        <v>100</v>
      </c>
      <c r="B23" s="512"/>
      <c r="C23" s="512"/>
      <c r="D23" s="512"/>
      <c r="E23" s="512"/>
      <c r="F23" s="512"/>
      <c r="G23" s="512"/>
      <c r="H23" s="54">
        <f>+D20</f>
        <v>14691854.241071429</v>
      </c>
    </row>
    <row r="24" spans="1:8">
      <c r="A24" s="55">
        <v>0</v>
      </c>
      <c r="B24" s="55"/>
      <c r="C24" s="55" t="s">
        <v>101</v>
      </c>
      <c r="D24" s="56">
        <f ca="1">'R PROMO Term_Non-mem'!D25</f>
        <v>44238</v>
      </c>
      <c r="E24" s="57">
        <f>IF(E13="1-Bedroom",50000,100000)</f>
        <v>100000</v>
      </c>
      <c r="F24" s="57"/>
      <c r="G24" s="58">
        <f>+SUM(E24:F24)</f>
        <v>100000</v>
      </c>
      <c r="H24" s="59">
        <f>D20-G24</f>
        <v>14591854.241071429</v>
      </c>
    </row>
    <row r="25" spans="1:8">
      <c r="A25" s="55"/>
      <c r="B25" s="60">
        <v>1</v>
      </c>
      <c r="C25" s="55" t="s">
        <v>107</v>
      </c>
      <c r="D25" s="56"/>
      <c r="E25" s="57"/>
      <c r="F25" s="57"/>
      <c r="G25" s="58"/>
      <c r="H25" s="59"/>
    </row>
    <row r="26" spans="1:8">
      <c r="A26" s="55">
        <v>1</v>
      </c>
      <c r="B26" s="55"/>
      <c r="C26" s="55" t="s">
        <v>108</v>
      </c>
      <c r="D26" s="56">
        <f ca="1">EDATE(D24,1)</f>
        <v>44266</v>
      </c>
      <c r="E26" s="57">
        <f t="shared" ref="E26:E85" si="0">($D$18-$E$24)/60</f>
        <v>233196.25</v>
      </c>
      <c r="F26" s="57">
        <f>($D$19)/60</f>
        <v>10001.320684523809</v>
      </c>
      <c r="G26" s="58">
        <f>+SUM(E26:F26)</f>
        <v>243197.57068452382</v>
      </c>
      <c r="H26" s="59">
        <f>H24-G26</f>
        <v>14348656.670386905</v>
      </c>
    </row>
    <row r="27" spans="1:8">
      <c r="A27" s="55">
        <f>+A26+1</f>
        <v>2</v>
      </c>
      <c r="B27" s="55"/>
      <c r="C27" s="55" t="s">
        <v>109</v>
      </c>
      <c r="D27" s="56">
        <f t="shared" ref="D27:D85" ca="1" si="1">EDATE(D26,1)</f>
        <v>44297</v>
      </c>
      <c r="E27" s="57">
        <f t="shared" si="0"/>
        <v>233196.25</v>
      </c>
      <c r="F27" s="57">
        <f t="shared" ref="F27:F85" si="2">($D$19)/60</f>
        <v>10001.320684523809</v>
      </c>
      <c r="G27" s="58">
        <f>+SUM(E27:F27)</f>
        <v>243197.57068452382</v>
      </c>
      <c r="H27" s="59">
        <f>H26-G27</f>
        <v>14105459.099702381</v>
      </c>
    </row>
    <row r="28" spans="1:8">
      <c r="A28" s="55">
        <f t="shared" ref="A28:A85" si="3">+A27+1</f>
        <v>3</v>
      </c>
      <c r="B28" s="55"/>
      <c r="C28" s="55" t="s">
        <v>110</v>
      </c>
      <c r="D28" s="56">
        <f t="shared" ca="1" si="1"/>
        <v>44327</v>
      </c>
      <c r="E28" s="57">
        <f t="shared" si="0"/>
        <v>233196.25</v>
      </c>
      <c r="F28" s="57">
        <f t="shared" si="2"/>
        <v>10001.320684523809</v>
      </c>
      <c r="G28" s="58">
        <f t="shared" ref="G28:G85" si="4">+SUM(E28:F28)</f>
        <v>243197.57068452382</v>
      </c>
      <c r="H28" s="59">
        <f t="shared" ref="H28:H85" si="5">H27-G28</f>
        <v>13862261.529017856</v>
      </c>
    </row>
    <row r="29" spans="1:8">
      <c r="A29" s="55">
        <f t="shared" si="3"/>
        <v>4</v>
      </c>
      <c r="B29" s="55"/>
      <c r="C29" s="55" t="s">
        <v>111</v>
      </c>
      <c r="D29" s="56">
        <f t="shared" ca="1" si="1"/>
        <v>44358</v>
      </c>
      <c r="E29" s="57">
        <f t="shared" si="0"/>
        <v>233196.25</v>
      </c>
      <c r="F29" s="57">
        <f t="shared" si="2"/>
        <v>10001.320684523809</v>
      </c>
      <c r="G29" s="58">
        <f t="shared" si="4"/>
        <v>243197.57068452382</v>
      </c>
      <c r="H29" s="59">
        <f t="shared" si="5"/>
        <v>13619063.958333332</v>
      </c>
    </row>
    <row r="30" spans="1:8">
      <c r="A30" s="55">
        <f t="shared" si="3"/>
        <v>5</v>
      </c>
      <c r="B30" s="55"/>
      <c r="C30" s="55" t="s">
        <v>112</v>
      </c>
      <c r="D30" s="56">
        <f t="shared" ca="1" si="1"/>
        <v>44388</v>
      </c>
      <c r="E30" s="57">
        <f t="shared" si="0"/>
        <v>233196.25</v>
      </c>
      <c r="F30" s="57">
        <f t="shared" si="2"/>
        <v>10001.320684523809</v>
      </c>
      <c r="G30" s="58">
        <f t="shared" si="4"/>
        <v>243197.57068452382</v>
      </c>
      <c r="H30" s="59">
        <f t="shared" si="5"/>
        <v>13375866.387648808</v>
      </c>
    </row>
    <row r="31" spans="1:8">
      <c r="A31" s="55">
        <f t="shared" si="3"/>
        <v>6</v>
      </c>
      <c r="B31" s="55"/>
      <c r="C31" s="55" t="s">
        <v>113</v>
      </c>
      <c r="D31" s="56">
        <f t="shared" ca="1" si="1"/>
        <v>44419</v>
      </c>
      <c r="E31" s="57">
        <f t="shared" si="0"/>
        <v>233196.25</v>
      </c>
      <c r="F31" s="57">
        <f t="shared" si="2"/>
        <v>10001.320684523809</v>
      </c>
      <c r="G31" s="58">
        <f t="shared" si="4"/>
        <v>243197.57068452382</v>
      </c>
      <c r="H31" s="59">
        <f t="shared" si="5"/>
        <v>13132668.816964284</v>
      </c>
    </row>
    <row r="32" spans="1:8">
      <c r="A32" s="55">
        <f t="shared" si="3"/>
        <v>7</v>
      </c>
      <c r="B32" s="55"/>
      <c r="C32" s="55" t="s">
        <v>114</v>
      </c>
      <c r="D32" s="56">
        <f t="shared" ca="1" si="1"/>
        <v>44450</v>
      </c>
      <c r="E32" s="57">
        <f t="shared" si="0"/>
        <v>233196.25</v>
      </c>
      <c r="F32" s="57">
        <f t="shared" si="2"/>
        <v>10001.320684523809</v>
      </c>
      <c r="G32" s="58">
        <f t="shared" si="4"/>
        <v>243197.57068452382</v>
      </c>
      <c r="H32" s="59">
        <f t="shared" si="5"/>
        <v>12889471.246279759</v>
      </c>
    </row>
    <row r="33" spans="1:8">
      <c r="A33" s="55">
        <f t="shared" si="3"/>
        <v>8</v>
      </c>
      <c r="B33" s="55"/>
      <c r="C33" s="55" t="s">
        <v>115</v>
      </c>
      <c r="D33" s="56">
        <f t="shared" ca="1" si="1"/>
        <v>44480</v>
      </c>
      <c r="E33" s="57">
        <f t="shared" si="0"/>
        <v>233196.25</v>
      </c>
      <c r="F33" s="57">
        <f t="shared" si="2"/>
        <v>10001.320684523809</v>
      </c>
      <c r="G33" s="58">
        <f t="shared" si="4"/>
        <v>243197.57068452382</v>
      </c>
      <c r="H33" s="59">
        <f t="shared" si="5"/>
        <v>12646273.675595235</v>
      </c>
    </row>
    <row r="34" spans="1:8">
      <c r="A34" s="55">
        <f t="shared" si="3"/>
        <v>9</v>
      </c>
      <c r="B34" s="55"/>
      <c r="C34" s="55" t="s">
        <v>116</v>
      </c>
      <c r="D34" s="56">
        <f t="shared" ca="1" si="1"/>
        <v>44511</v>
      </c>
      <c r="E34" s="57">
        <f t="shared" si="0"/>
        <v>233196.25</v>
      </c>
      <c r="F34" s="57">
        <f t="shared" si="2"/>
        <v>10001.320684523809</v>
      </c>
      <c r="G34" s="58">
        <f t="shared" si="4"/>
        <v>243197.57068452382</v>
      </c>
      <c r="H34" s="59">
        <f t="shared" si="5"/>
        <v>12403076.104910711</v>
      </c>
    </row>
    <row r="35" spans="1:8">
      <c r="A35" s="55">
        <f t="shared" si="3"/>
        <v>10</v>
      </c>
      <c r="B35" s="55"/>
      <c r="C35" s="55" t="s">
        <v>117</v>
      </c>
      <c r="D35" s="56">
        <f t="shared" ca="1" si="1"/>
        <v>44541</v>
      </c>
      <c r="E35" s="57">
        <f t="shared" si="0"/>
        <v>233196.25</v>
      </c>
      <c r="F35" s="57">
        <f t="shared" si="2"/>
        <v>10001.320684523809</v>
      </c>
      <c r="G35" s="58">
        <f t="shared" si="4"/>
        <v>243197.57068452382</v>
      </c>
      <c r="H35" s="59">
        <f t="shared" si="5"/>
        <v>12159878.534226187</v>
      </c>
    </row>
    <row r="36" spans="1:8">
      <c r="A36" s="55">
        <f t="shared" si="3"/>
        <v>11</v>
      </c>
      <c r="B36" s="55"/>
      <c r="C36" s="55" t="s">
        <v>118</v>
      </c>
      <c r="D36" s="56">
        <f t="shared" ca="1" si="1"/>
        <v>44572</v>
      </c>
      <c r="E36" s="57">
        <f t="shared" si="0"/>
        <v>233196.25</v>
      </c>
      <c r="F36" s="57">
        <f t="shared" si="2"/>
        <v>10001.320684523809</v>
      </c>
      <c r="G36" s="58">
        <f t="shared" si="4"/>
        <v>243197.57068452382</v>
      </c>
      <c r="H36" s="59">
        <f t="shared" si="5"/>
        <v>11916680.963541662</v>
      </c>
    </row>
    <row r="37" spans="1:8">
      <c r="A37" s="55">
        <f t="shared" si="3"/>
        <v>12</v>
      </c>
      <c r="B37" s="55"/>
      <c r="C37" s="55" t="s">
        <v>119</v>
      </c>
      <c r="D37" s="56">
        <f t="shared" ca="1" si="1"/>
        <v>44603</v>
      </c>
      <c r="E37" s="57">
        <f t="shared" si="0"/>
        <v>233196.25</v>
      </c>
      <c r="F37" s="57">
        <f t="shared" si="2"/>
        <v>10001.320684523809</v>
      </c>
      <c r="G37" s="58">
        <f t="shared" si="4"/>
        <v>243197.57068452382</v>
      </c>
      <c r="H37" s="59">
        <f t="shared" si="5"/>
        <v>11673483.392857138</v>
      </c>
    </row>
    <row r="38" spans="1:8">
      <c r="A38" s="55">
        <f t="shared" si="3"/>
        <v>13</v>
      </c>
      <c r="B38" s="55"/>
      <c r="C38" s="55" t="s">
        <v>120</v>
      </c>
      <c r="D38" s="56">
        <f t="shared" ca="1" si="1"/>
        <v>44631</v>
      </c>
      <c r="E38" s="57">
        <f t="shared" si="0"/>
        <v>233196.25</v>
      </c>
      <c r="F38" s="57">
        <f t="shared" si="2"/>
        <v>10001.320684523809</v>
      </c>
      <c r="G38" s="58">
        <f t="shared" si="4"/>
        <v>243197.57068452382</v>
      </c>
      <c r="H38" s="59">
        <f t="shared" si="5"/>
        <v>11430285.822172614</v>
      </c>
    </row>
    <row r="39" spans="1:8">
      <c r="A39" s="55">
        <f t="shared" si="3"/>
        <v>14</v>
      </c>
      <c r="B39" s="55"/>
      <c r="C39" s="55" t="s">
        <v>121</v>
      </c>
      <c r="D39" s="56">
        <f t="shared" ca="1" si="1"/>
        <v>44662</v>
      </c>
      <c r="E39" s="57">
        <f t="shared" si="0"/>
        <v>233196.25</v>
      </c>
      <c r="F39" s="57">
        <f t="shared" si="2"/>
        <v>10001.320684523809</v>
      </c>
      <c r="G39" s="58">
        <f t="shared" si="4"/>
        <v>243197.57068452382</v>
      </c>
      <c r="H39" s="59">
        <f t="shared" si="5"/>
        <v>11187088.25148809</v>
      </c>
    </row>
    <row r="40" spans="1:8">
      <c r="A40" s="55">
        <f t="shared" si="3"/>
        <v>15</v>
      </c>
      <c r="B40" s="55"/>
      <c r="C40" s="55" t="s">
        <v>122</v>
      </c>
      <c r="D40" s="56">
        <f t="shared" ca="1" si="1"/>
        <v>44692</v>
      </c>
      <c r="E40" s="57">
        <f t="shared" si="0"/>
        <v>233196.25</v>
      </c>
      <c r="F40" s="57">
        <f t="shared" si="2"/>
        <v>10001.320684523809</v>
      </c>
      <c r="G40" s="58">
        <f t="shared" si="4"/>
        <v>243197.57068452382</v>
      </c>
      <c r="H40" s="59">
        <f t="shared" si="5"/>
        <v>10943890.680803565</v>
      </c>
    </row>
    <row r="41" spans="1:8">
      <c r="A41" s="55">
        <f t="shared" si="3"/>
        <v>16</v>
      </c>
      <c r="B41" s="55"/>
      <c r="C41" s="55" t="s">
        <v>123</v>
      </c>
      <c r="D41" s="56">
        <f t="shared" ca="1" si="1"/>
        <v>44723</v>
      </c>
      <c r="E41" s="57">
        <f t="shared" si="0"/>
        <v>233196.25</v>
      </c>
      <c r="F41" s="57">
        <f t="shared" si="2"/>
        <v>10001.320684523809</v>
      </c>
      <c r="G41" s="58">
        <f t="shared" si="4"/>
        <v>243197.57068452382</v>
      </c>
      <c r="H41" s="59">
        <f t="shared" si="5"/>
        <v>10700693.110119041</v>
      </c>
    </row>
    <row r="42" spans="1:8">
      <c r="A42" s="55">
        <f t="shared" si="3"/>
        <v>17</v>
      </c>
      <c r="B42" s="55"/>
      <c r="C42" s="55" t="s">
        <v>124</v>
      </c>
      <c r="D42" s="56">
        <f t="shared" ca="1" si="1"/>
        <v>44753</v>
      </c>
      <c r="E42" s="57">
        <f t="shared" si="0"/>
        <v>233196.25</v>
      </c>
      <c r="F42" s="57">
        <f t="shared" si="2"/>
        <v>10001.320684523809</v>
      </c>
      <c r="G42" s="58">
        <f t="shared" si="4"/>
        <v>243197.57068452382</v>
      </c>
      <c r="H42" s="59">
        <f t="shared" si="5"/>
        <v>10457495.539434517</v>
      </c>
    </row>
    <row r="43" spans="1:8">
      <c r="A43" s="55">
        <f t="shared" si="3"/>
        <v>18</v>
      </c>
      <c r="B43" s="55"/>
      <c r="C43" s="55" t="s">
        <v>125</v>
      </c>
      <c r="D43" s="56">
        <f t="shared" ca="1" si="1"/>
        <v>44784</v>
      </c>
      <c r="E43" s="57">
        <f t="shared" si="0"/>
        <v>233196.25</v>
      </c>
      <c r="F43" s="57">
        <f t="shared" si="2"/>
        <v>10001.320684523809</v>
      </c>
      <c r="G43" s="58">
        <f t="shared" si="4"/>
        <v>243197.57068452382</v>
      </c>
      <c r="H43" s="59">
        <f t="shared" si="5"/>
        <v>10214297.968749993</v>
      </c>
    </row>
    <row r="44" spans="1:8">
      <c r="A44" s="55">
        <f t="shared" si="3"/>
        <v>19</v>
      </c>
      <c r="B44" s="55"/>
      <c r="C44" s="55" t="s">
        <v>126</v>
      </c>
      <c r="D44" s="56">
        <f t="shared" ca="1" si="1"/>
        <v>44815</v>
      </c>
      <c r="E44" s="57">
        <f t="shared" si="0"/>
        <v>233196.25</v>
      </c>
      <c r="F44" s="57">
        <f t="shared" si="2"/>
        <v>10001.320684523809</v>
      </c>
      <c r="G44" s="58">
        <f t="shared" si="4"/>
        <v>243197.57068452382</v>
      </c>
      <c r="H44" s="59">
        <f t="shared" si="5"/>
        <v>9971100.3980654683</v>
      </c>
    </row>
    <row r="45" spans="1:8">
      <c r="A45" s="55">
        <f t="shared" si="3"/>
        <v>20</v>
      </c>
      <c r="B45" s="55"/>
      <c r="C45" s="55" t="s">
        <v>127</v>
      </c>
      <c r="D45" s="56">
        <f t="shared" ca="1" si="1"/>
        <v>44845</v>
      </c>
      <c r="E45" s="57">
        <f t="shared" si="0"/>
        <v>233196.25</v>
      </c>
      <c r="F45" s="57">
        <f t="shared" si="2"/>
        <v>10001.320684523809</v>
      </c>
      <c r="G45" s="58">
        <f t="shared" si="4"/>
        <v>243197.57068452382</v>
      </c>
      <c r="H45" s="59">
        <f t="shared" si="5"/>
        <v>9727902.827380944</v>
      </c>
    </row>
    <row r="46" spans="1:8">
      <c r="A46" s="55">
        <f t="shared" si="3"/>
        <v>21</v>
      </c>
      <c r="B46" s="55"/>
      <c r="C46" s="55" t="s">
        <v>128</v>
      </c>
      <c r="D46" s="56">
        <f t="shared" ca="1" si="1"/>
        <v>44876</v>
      </c>
      <c r="E46" s="57">
        <f t="shared" si="0"/>
        <v>233196.25</v>
      </c>
      <c r="F46" s="57">
        <f t="shared" si="2"/>
        <v>10001.320684523809</v>
      </c>
      <c r="G46" s="58">
        <f t="shared" si="4"/>
        <v>243197.57068452382</v>
      </c>
      <c r="H46" s="59">
        <f t="shared" si="5"/>
        <v>9484705.2566964198</v>
      </c>
    </row>
    <row r="47" spans="1:8">
      <c r="A47" s="55">
        <f t="shared" si="3"/>
        <v>22</v>
      </c>
      <c r="B47" s="55"/>
      <c r="C47" s="55" t="s">
        <v>129</v>
      </c>
      <c r="D47" s="56">
        <f t="shared" ca="1" si="1"/>
        <v>44906</v>
      </c>
      <c r="E47" s="57">
        <f t="shared" si="0"/>
        <v>233196.25</v>
      </c>
      <c r="F47" s="57">
        <f t="shared" si="2"/>
        <v>10001.320684523809</v>
      </c>
      <c r="G47" s="58">
        <f t="shared" si="4"/>
        <v>243197.57068452382</v>
      </c>
      <c r="H47" s="59">
        <f t="shared" si="5"/>
        <v>9241507.6860118955</v>
      </c>
    </row>
    <row r="48" spans="1:8">
      <c r="A48" s="55">
        <f t="shared" si="3"/>
        <v>23</v>
      </c>
      <c r="B48" s="55"/>
      <c r="C48" s="55" t="s">
        <v>130</v>
      </c>
      <c r="D48" s="56">
        <f t="shared" ca="1" si="1"/>
        <v>44937</v>
      </c>
      <c r="E48" s="57">
        <f t="shared" si="0"/>
        <v>233196.25</v>
      </c>
      <c r="F48" s="57">
        <f t="shared" si="2"/>
        <v>10001.320684523809</v>
      </c>
      <c r="G48" s="58">
        <f t="shared" si="4"/>
        <v>243197.57068452382</v>
      </c>
      <c r="H48" s="59">
        <f t="shared" si="5"/>
        <v>8998310.1153273713</v>
      </c>
    </row>
    <row r="49" spans="1:8">
      <c r="A49" s="55">
        <f t="shared" si="3"/>
        <v>24</v>
      </c>
      <c r="B49" s="55"/>
      <c r="C49" s="55" t="s">
        <v>131</v>
      </c>
      <c r="D49" s="56">
        <f t="shared" ca="1" si="1"/>
        <v>44968</v>
      </c>
      <c r="E49" s="57">
        <f t="shared" si="0"/>
        <v>233196.25</v>
      </c>
      <c r="F49" s="57">
        <f t="shared" si="2"/>
        <v>10001.320684523809</v>
      </c>
      <c r="G49" s="58">
        <f t="shared" si="4"/>
        <v>243197.57068452382</v>
      </c>
      <c r="H49" s="59">
        <f t="shared" si="5"/>
        <v>8755112.544642847</v>
      </c>
    </row>
    <row r="50" spans="1:8">
      <c r="A50" s="55">
        <f t="shared" si="3"/>
        <v>25</v>
      </c>
      <c r="B50" s="55"/>
      <c r="C50" s="55" t="s">
        <v>132</v>
      </c>
      <c r="D50" s="56">
        <f t="shared" ca="1" si="1"/>
        <v>44996</v>
      </c>
      <c r="E50" s="57">
        <f t="shared" si="0"/>
        <v>233196.25</v>
      </c>
      <c r="F50" s="57">
        <f t="shared" si="2"/>
        <v>10001.320684523809</v>
      </c>
      <c r="G50" s="58">
        <f t="shared" si="4"/>
        <v>243197.57068452382</v>
      </c>
      <c r="H50" s="59">
        <f t="shared" si="5"/>
        <v>8511914.9739583228</v>
      </c>
    </row>
    <row r="51" spans="1:8">
      <c r="A51" s="55">
        <f t="shared" si="3"/>
        <v>26</v>
      </c>
      <c r="B51" s="55"/>
      <c r="C51" s="55" t="s">
        <v>133</v>
      </c>
      <c r="D51" s="56">
        <f t="shared" ca="1" si="1"/>
        <v>45027</v>
      </c>
      <c r="E51" s="57">
        <f t="shared" si="0"/>
        <v>233196.25</v>
      </c>
      <c r="F51" s="57">
        <f t="shared" si="2"/>
        <v>10001.320684523809</v>
      </c>
      <c r="G51" s="58">
        <f t="shared" si="4"/>
        <v>243197.57068452382</v>
      </c>
      <c r="H51" s="59">
        <f t="shared" si="5"/>
        <v>8268717.4032737985</v>
      </c>
    </row>
    <row r="52" spans="1:8">
      <c r="A52" s="55">
        <f t="shared" si="3"/>
        <v>27</v>
      </c>
      <c r="B52" s="55"/>
      <c r="C52" s="55" t="s">
        <v>134</v>
      </c>
      <c r="D52" s="56">
        <f t="shared" ca="1" si="1"/>
        <v>45057</v>
      </c>
      <c r="E52" s="57">
        <f t="shared" si="0"/>
        <v>233196.25</v>
      </c>
      <c r="F52" s="57">
        <f t="shared" si="2"/>
        <v>10001.320684523809</v>
      </c>
      <c r="G52" s="58">
        <f t="shared" si="4"/>
        <v>243197.57068452382</v>
      </c>
      <c r="H52" s="59">
        <f t="shared" si="5"/>
        <v>8025519.8325892743</v>
      </c>
    </row>
    <row r="53" spans="1:8">
      <c r="A53" s="55">
        <f t="shared" si="3"/>
        <v>28</v>
      </c>
      <c r="B53" s="55"/>
      <c r="C53" s="55" t="s">
        <v>135</v>
      </c>
      <c r="D53" s="56">
        <f t="shared" ca="1" si="1"/>
        <v>45088</v>
      </c>
      <c r="E53" s="57">
        <f t="shared" si="0"/>
        <v>233196.25</v>
      </c>
      <c r="F53" s="57">
        <f t="shared" si="2"/>
        <v>10001.320684523809</v>
      </c>
      <c r="G53" s="58">
        <f t="shared" si="4"/>
        <v>243197.57068452382</v>
      </c>
      <c r="H53" s="59">
        <f t="shared" si="5"/>
        <v>7782322.26190475</v>
      </c>
    </row>
    <row r="54" spans="1:8">
      <c r="A54" s="55">
        <f t="shared" si="3"/>
        <v>29</v>
      </c>
      <c r="B54" s="55"/>
      <c r="C54" s="55" t="s">
        <v>136</v>
      </c>
      <c r="D54" s="56">
        <f t="shared" ca="1" si="1"/>
        <v>45118</v>
      </c>
      <c r="E54" s="57">
        <f t="shared" si="0"/>
        <v>233196.25</v>
      </c>
      <c r="F54" s="57">
        <f t="shared" si="2"/>
        <v>10001.320684523809</v>
      </c>
      <c r="G54" s="58">
        <f t="shared" si="4"/>
        <v>243197.57068452382</v>
      </c>
      <c r="H54" s="59">
        <f t="shared" si="5"/>
        <v>7539124.6912202258</v>
      </c>
    </row>
    <row r="55" spans="1:8">
      <c r="A55" s="55">
        <f t="shared" si="3"/>
        <v>30</v>
      </c>
      <c r="B55" s="55"/>
      <c r="C55" s="55" t="s">
        <v>137</v>
      </c>
      <c r="D55" s="56">
        <f t="shared" ca="1" si="1"/>
        <v>45149</v>
      </c>
      <c r="E55" s="57">
        <f t="shared" si="0"/>
        <v>233196.25</v>
      </c>
      <c r="F55" s="57">
        <f t="shared" si="2"/>
        <v>10001.320684523809</v>
      </c>
      <c r="G55" s="58">
        <f t="shared" si="4"/>
        <v>243197.57068452382</v>
      </c>
      <c r="H55" s="59">
        <f t="shared" si="5"/>
        <v>7295927.1205357015</v>
      </c>
    </row>
    <row r="56" spans="1:8">
      <c r="A56" s="55">
        <f t="shared" si="3"/>
        <v>31</v>
      </c>
      <c r="B56" s="55"/>
      <c r="C56" s="55" t="s">
        <v>138</v>
      </c>
      <c r="D56" s="56">
        <f t="shared" ca="1" si="1"/>
        <v>45180</v>
      </c>
      <c r="E56" s="57">
        <f t="shared" si="0"/>
        <v>233196.25</v>
      </c>
      <c r="F56" s="57">
        <f t="shared" si="2"/>
        <v>10001.320684523809</v>
      </c>
      <c r="G56" s="58">
        <f t="shared" si="4"/>
        <v>243197.57068452382</v>
      </c>
      <c r="H56" s="59">
        <f t="shared" si="5"/>
        <v>7052729.5498511773</v>
      </c>
    </row>
    <row r="57" spans="1:8">
      <c r="A57" s="55">
        <f t="shared" si="3"/>
        <v>32</v>
      </c>
      <c r="B57" s="55"/>
      <c r="C57" s="55" t="s">
        <v>139</v>
      </c>
      <c r="D57" s="56">
        <f t="shared" ca="1" si="1"/>
        <v>45210</v>
      </c>
      <c r="E57" s="57">
        <f t="shared" si="0"/>
        <v>233196.25</v>
      </c>
      <c r="F57" s="57">
        <f t="shared" si="2"/>
        <v>10001.320684523809</v>
      </c>
      <c r="G57" s="58">
        <f t="shared" si="4"/>
        <v>243197.57068452382</v>
      </c>
      <c r="H57" s="59">
        <f t="shared" si="5"/>
        <v>6809531.979166653</v>
      </c>
    </row>
    <row r="58" spans="1:8">
      <c r="A58" s="55">
        <f t="shared" si="3"/>
        <v>33</v>
      </c>
      <c r="B58" s="55"/>
      <c r="C58" s="55" t="s">
        <v>140</v>
      </c>
      <c r="D58" s="56">
        <f t="shared" ca="1" si="1"/>
        <v>45241</v>
      </c>
      <c r="E58" s="57">
        <f t="shared" si="0"/>
        <v>233196.25</v>
      </c>
      <c r="F58" s="57">
        <f t="shared" si="2"/>
        <v>10001.320684523809</v>
      </c>
      <c r="G58" s="58">
        <f t="shared" si="4"/>
        <v>243197.57068452382</v>
      </c>
      <c r="H58" s="59">
        <f t="shared" si="5"/>
        <v>6566334.4084821288</v>
      </c>
    </row>
    <row r="59" spans="1:8">
      <c r="A59" s="55">
        <f t="shared" si="3"/>
        <v>34</v>
      </c>
      <c r="B59" s="55"/>
      <c r="C59" s="55" t="s">
        <v>141</v>
      </c>
      <c r="D59" s="56">
        <f t="shared" ca="1" si="1"/>
        <v>45271</v>
      </c>
      <c r="E59" s="57">
        <f t="shared" si="0"/>
        <v>233196.25</v>
      </c>
      <c r="F59" s="57">
        <f t="shared" si="2"/>
        <v>10001.320684523809</v>
      </c>
      <c r="G59" s="58">
        <f t="shared" si="4"/>
        <v>243197.57068452382</v>
      </c>
      <c r="H59" s="59">
        <f t="shared" si="5"/>
        <v>6323136.8377976045</v>
      </c>
    </row>
    <row r="60" spans="1:8">
      <c r="A60" s="55">
        <f t="shared" si="3"/>
        <v>35</v>
      </c>
      <c r="B60" s="55"/>
      <c r="C60" s="55" t="s">
        <v>142</v>
      </c>
      <c r="D60" s="56">
        <f t="shared" ca="1" si="1"/>
        <v>45302</v>
      </c>
      <c r="E60" s="57">
        <f t="shared" si="0"/>
        <v>233196.25</v>
      </c>
      <c r="F60" s="57">
        <f t="shared" si="2"/>
        <v>10001.320684523809</v>
      </c>
      <c r="G60" s="58">
        <f t="shared" si="4"/>
        <v>243197.57068452382</v>
      </c>
      <c r="H60" s="59">
        <f t="shared" si="5"/>
        <v>6079939.2671130802</v>
      </c>
    </row>
    <row r="61" spans="1:8">
      <c r="A61" s="55">
        <f t="shared" si="3"/>
        <v>36</v>
      </c>
      <c r="B61" s="55"/>
      <c r="C61" s="55" t="s">
        <v>143</v>
      </c>
      <c r="D61" s="56">
        <f t="shared" ca="1" si="1"/>
        <v>45333</v>
      </c>
      <c r="E61" s="57">
        <f t="shared" si="0"/>
        <v>233196.25</v>
      </c>
      <c r="F61" s="57">
        <f t="shared" si="2"/>
        <v>10001.320684523809</v>
      </c>
      <c r="G61" s="58">
        <f t="shared" si="4"/>
        <v>243197.57068452382</v>
      </c>
      <c r="H61" s="59">
        <f t="shared" si="5"/>
        <v>5836741.696428556</v>
      </c>
    </row>
    <row r="62" spans="1:8">
      <c r="A62" s="55">
        <f t="shared" si="3"/>
        <v>37</v>
      </c>
      <c r="B62" s="55"/>
      <c r="C62" s="55" t="s">
        <v>144</v>
      </c>
      <c r="D62" s="56">
        <f t="shared" ca="1" si="1"/>
        <v>45362</v>
      </c>
      <c r="E62" s="57">
        <f t="shared" si="0"/>
        <v>233196.25</v>
      </c>
      <c r="F62" s="57">
        <f t="shared" si="2"/>
        <v>10001.320684523809</v>
      </c>
      <c r="G62" s="58">
        <f t="shared" si="4"/>
        <v>243197.57068452382</v>
      </c>
      <c r="H62" s="59">
        <f t="shared" si="5"/>
        <v>5593544.1257440317</v>
      </c>
    </row>
    <row r="63" spans="1:8">
      <c r="A63" s="55">
        <f t="shared" si="3"/>
        <v>38</v>
      </c>
      <c r="B63" s="55"/>
      <c r="C63" s="55" t="s">
        <v>145</v>
      </c>
      <c r="D63" s="56">
        <f t="shared" ca="1" si="1"/>
        <v>45393</v>
      </c>
      <c r="E63" s="57">
        <f t="shared" si="0"/>
        <v>233196.25</v>
      </c>
      <c r="F63" s="57">
        <f t="shared" si="2"/>
        <v>10001.320684523809</v>
      </c>
      <c r="G63" s="58">
        <f t="shared" si="4"/>
        <v>243197.57068452382</v>
      </c>
      <c r="H63" s="59">
        <f t="shared" si="5"/>
        <v>5350346.5550595075</v>
      </c>
    </row>
    <row r="64" spans="1:8">
      <c r="A64" s="55">
        <f t="shared" si="3"/>
        <v>39</v>
      </c>
      <c r="B64" s="55"/>
      <c r="C64" s="55" t="s">
        <v>146</v>
      </c>
      <c r="D64" s="56">
        <f t="shared" ca="1" si="1"/>
        <v>45423</v>
      </c>
      <c r="E64" s="57">
        <f t="shared" si="0"/>
        <v>233196.25</v>
      </c>
      <c r="F64" s="57">
        <f t="shared" si="2"/>
        <v>10001.320684523809</v>
      </c>
      <c r="G64" s="58">
        <f t="shared" si="4"/>
        <v>243197.57068452382</v>
      </c>
      <c r="H64" s="59">
        <f t="shared" si="5"/>
        <v>5107148.9843749832</v>
      </c>
    </row>
    <row r="65" spans="1:8">
      <c r="A65" s="55">
        <f t="shared" si="3"/>
        <v>40</v>
      </c>
      <c r="B65" s="55"/>
      <c r="C65" s="55" t="s">
        <v>147</v>
      </c>
      <c r="D65" s="56">
        <f t="shared" ca="1" si="1"/>
        <v>45454</v>
      </c>
      <c r="E65" s="57">
        <f t="shared" si="0"/>
        <v>233196.25</v>
      </c>
      <c r="F65" s="57">
        <f t="shared" si="2"/>
        <v>10001.320684523809</v>
      </c>
      <c r="G65" s="58">
        <f t="shared" si="4"/>
        <v>243197.57068452382</v>
      </c>
      <c r="H65" s="59">
        <f t="shared" si="5"/>
        <v>4863951.413690459</v>
      </c>
    </row>
    <row r="66" spans="1:8">
      <c r="A66" s="55">
        <f t="shared" si="3"/>
        <v>41</v>
      </c>
      <c r="B66" s="55"/>
      <c r="C66" s="55" t="s">
        <v>148</v>
      </c>
      <c r="D66" s="56">
        <f t="shared" ca="1" si="1"/>
        <v>45484</v>
      </c>
      <c r="E66" s="57">
        <f t="shared" si="0"/>
        <v>233196.25</v>
      </c>
      <c r="F66" s="57">
        <f t="shared" si="2"/>
        <v>10001.320684523809</v>
      </c>
      <c r="G66" s="58">
        <f t="shared" si="4"/>
        <v>243197.57068452382</v>
      </c>
      <c r="H66" s="59">
        <f t="shared" si="5"/>
        <v>4620753.8430059347</v>
      </c>
    </row>
    <row r="67" spans="1:8">
      <c r="A67" s="55">
        <f t="shared" si="3"/>
        <v>42</v>
      </c>
      <c r="B67" s="55"/>
      <c r="C67" s="55" t="s">
        <v>149</v>
      </c>
      <c r="D67" s="56">
        <f t="shared" ca="1" si="1"/>
        <v>45515</v>
      </c>
      <c r="E67" s="57">
        <f t="shared" si="0"/>
        <v>233196.25</v>
      </c>
      <c r="F67" s="57">
        <f t="shared" si="2"/>
        <v>10001.320684523809</v>
      </c>
      <c r="G67" s="58">
        <f t="shared" si="4"/>
        <v>243197.57068452382</v>
      </c>
      <c r="H67" s="59">
        <f t="shared" si="5"/>
        <v>4377556.2723214105</v>
      </c>
    </row>
    <row r="68" spans="1:8">
      <c r="A68" s="55">
        <f t="shared" si="3"/>
        <v>43</v>
      </c>
      <c r="B68" s="55"/>
      <c r="C68" s="55" t="s">
        <v>150</v>
      </c>
      <c r="D68" s="56">
        <f t="shared" ca="1" si="1"/>
        <v>45546</v>
      </c>
      <c r="E68" s="57">
        <f t="shared" si="0"/>
        <v>233196.25</v>
      </c>
      <c r="F68" s="57">
        <f t="shared" si="2"/>
        <v>10001.320684523809</v>
      </c>
      <c r="G68" s="58">
        <f t="shared" si="4"/>
        <v>243197.57068452382</v>
      </c>
      <c r="H68" s="59">
        <f t="shared" si="5"/>
        <v>4134358.7016368867</v>
      </c>
    </row>
    <row r="69" spans="1:8">
      <c r="A69" s="55">
        <f t="shared" si="3"/>
        <v>44</v>
      </c>
      <c r="B69" s="55"/>
      <c r="C69" s="55" t="s">
        <v>151</v>
      </c>
      <c r="D69" s="56">
        <f t="shared" ca="1" si="1"/>
        <v>45576</v>
      </c>
      <c r="E69" s="57">
        <f t="shared" si="0"/>
        <v>233196.25</v>
      </c>
      <c r="F69" s="57">
        <f t="shared" si="2"/>
        <v>10001.320684523809</v>
      </c>
      <c r="G69" s="58">
        <f t="shared" si="4"/>
        <v>243197.57068452382</v>
      </c>
      <c r="H69" s="59">
        <f t="shared" si="5"/>
        <v>3891161.1309523629</v>
      </c>
    </row>
    <row r="70" spans="1:8">
      <c r="A70" s="55">
        <f t="shared" si="3"/>
        <v>45</v>
      </c>
      <c r="B70" s="55"/>
      <c r="C70" s="55" t="s">
        <v>152</v>
      </c>
      <c r="D70" s="56">
        <f t="shared" ca="1" si="1"/>
        <v>45607</v>
      </c>
      <c r="E70" s="57">
        <f t="shared" si="0"/>
        <v>233196.25</v>
      </c>
      <c r="F70" s="57">
        <f t="shared" si="2"/>
        <v>10001.320684523809</v>
      </c>
      <c r="G70" s="58">
        <f t="shared" si="4"/>
        <v>243197.57068452382</v>
      </c>
      <c r="H70" s="59">
        <f t="shared" si="5"/>
        <v>3647963.5602678391</v>
      </c>
    </row>
    <row r="71" spans="1:8">
      <c r="A71" s="55">
        <f t="shared" si="3"/>
        <v>46</v>
      </c>
      <c r="B71" s="55"/>
      <c r="C71" s="55" t="s">
        <v>153</v>
      </c>
      <c r="D71" s="56">
        <f t="shared" ca="1" si="1"/>
        <v>45637</v>
      </c>
      <c r="E71" s="57">
        <f t="shared" si="0"/>
        <v>233196.25</v>
      </c>
      <c r="F71" s="57">
        <f t="shared" si="2"/>
        <v>10001.320684523809</v>
      </c>
      <c r="G71" s="58">
        <f t="shared" si="4"/>
        <v>243197.57068452382</v>
      </c>
      <c r="H71" s="59">
        <f t="shared" si="5"/>
        <v>3404765.9895833153</v>
      </c>
    </row>
    <row r="72" spans="1:8">
      <c r="A72" s="55">
        <f t="shared" si="3"/>
        <v>47</v>
      </c>
      <c r="B72" s="55"/>
      <c r="C72" s="55" t="s">
        <v>154</v>
      </c>
      <c r="D72" s="56">
        <f t="shared" ca="1" si="1"/>
        <v>45668</v>
      </c>
      <c r="E72" s="57">
        <f t="shared" si="0"/>
        <v>233196.25</v>
      </c>
      <c r="F72" s="57">
        <f t="shared" si="2"/>
        <v>10001.320684523809</v>
      </c>
      <c r="G72" s="58">
        <f t="shared" si="4"/>
        <v>243197.57068452382</v>
      </c>
      <c r="H72" s="59">
        <f t="shared" si="5"/>
        <v>3161568.4188987915</v>
      </c>
    </row>
    <row r="73" spans="1:8">
      <c r="A73" s="55">
        <f t="shared" si="3"/>
        <v>48</v>
      </c>
      <c r="B73" s="55"/>
      <c r="C73" s="55" t="s">
        <v>155</v>
      </c>
      <c r="D73" s="56">
        <f t="shared" ca="1" si="1"/>
        <v>45699</v>
      </c>
      <c r="E73" s="57">
        <f t="shared" si="0"/>
        <v>233196.25</v>
      </c>
      <c r="F73" s="57">
        <f t="shared" si="2"/>
        <v>10001.320684523809</v>
      </c>
      <c r="G73" s="58">
        <f t="shared" si="4"/>
        <v>243197.57068452382</v>
      </c>
      <c r="H73" s="59">
        <f t="shared" si="5"/>
        <v>2918370.8482142678</v>
      </c>
    </row>
    <row r="74" spans="1:8">
      <c r="A74" s="55">
        <f t="shared" si="3"/>
        <v>49</v>
      </c>
      <c r="B74" s="55"/>
      <c r="C74" s="55" t="s">
        <v>156</v>
      </c>
      <c r="D74" s="56">
        <f t="shared" ca="1" si="1"/>
        <v>45727</v>
      </c>
      <c r="E74" s="57">
        <f t="shared" si="0"/>
        <v>233196.25</v>
      </c>
      <c r="F74" s="57">
        <f t="shared" si="2"/>
        <v>10001.320684523809</v>
      </c>
      <c r="G74" s="58">
        <f t="shared" si="4"/>
        <v>243197.57068452382</v>
      </c>
      <c r="H74" s="59">
        <f t="shared" si="5"/>
        <v>2675173.277529744</v>
      </c>
    </row>
    <row r="75" spans="1:8">
      <c r="A75" s="55">
        <f t="shared" si="3"/>
        <v>50</v>
      </c>
      <c r="B75" s="55"/>
      <c r="C75" s="55" t="s">
        <v>157</v>
      </c>
      <c r="D75" s="56">
        <f t="shared" ca="1" si="1"/>
        <v>45758</v>
      </c>
      <c r="E75" s="57">
        <f t="shared" si="0"/>
        <v>233196.25</v>
      </c>
      <c r="F75" s="57">
        <f t="shared" si="2"/>
        <v>10001.320684523809</v>
      </c>
      <c r="G75" s="58">
        <f t="shared" si="4"/>
        <v>243197.57068452382</v>
      </c>
      <c r="H75" s="59">
        <f t="shared" si="5"/>
        <v>2431975.7068452202</v>
      </c>
    </row>
    <row r="76" spans="1:8">
      <c r="A76" s="55">
        <f t="shared" si="3"/>
        <v>51</v>
      </c>
      <c r="B76" s="55"/>
      <c r="C76" s="55" t="s">
        <v>158</v>
      </c>
      <c r="D76" s="56">
        <f t="shared" ca="1" si="1"/>
        <v>45788</v>
      </c>
      <c r="E76" s="57">
        <f t="shared" si="0"/>
        <v>233196.25</v>
      </c>
      <c r="F76" s="57">
        <f t="shared" si="2"/>
        <v>10001.320684523809</v>
      </c>
      <c r="G76" s="58">
        <f t="shared" si="4"/>
        <v>243197.57068452382</v>
      </c>
      <c r="H76" s="59">
        <f t="shared" si="5"/>
        <v>2188778.1361606964</v>
      </c>
    </row>
    <row r="77" spans="1:8">
      <c r="A77" s="55">
        <f t="shared" si="3"/>
        <v>52</v>
      </c>
      <c r="B77" s="55"/>
      <c r="C77" s="55" t="s">
        <v>159</v>
      </c>
      <c r="D77" s="56">
        <f t="shared" ca="1" si="1"/>
        <v>45819</v>
      </c>
      <c r="E77" s="57">
        <f t="shared" si="0"/>
        <v>233196.25</v>
      </c>
      <c r="F77" s="57">
        <f t="shared" si="2"/>
        <v>10001.320684523809</v>
      </c>
      <c r="G77" s="58">
        <f t="shared" si="4"/>
        <v>243197.57068452382</v>
      </c>
      <c r="H77" s="59">
        <f t="shared" si="5"/>
        <v>1945580.5654761726</v>
      </c>
    </row>
    <row r="78" spans="1:8">
      <c r="A78" s="55">
        <f t="shared" si="3"/>
        <v>53</v>
      </c>
      <c r="B78" s="55"/>
      <c r="C78" s="55" t="s">
        <v>160</v>
      </c>
      <c r="D78" s="56">
        <f t="shared" ca="1" si="1"/>
        <v>45849</v>
      </c>
      <c r="E78" s="57">
        <f t="shared" si="0"/>
        <v>233196.25</v>
      </c>
      <c r="F78" s="57">
        <f t="shared" si="2"/>
        <v>10001.320684523809</v>
      </c>
      <c r="G78" s="58">
        <f t="shared" si="4"/>
        <v>243197.57068452382</v>
      </c>
      <c r="H78" s="59">
        <f t="shared" si="5"/>
        <v>1702382.9947916488</v>
      </c>
    </row>
    <row r="79" spans="1:8">
      <c r="A79" s="55">
        <f t="shared" si="3"/>
        <v>54</v>
      </c>
      <c r="B79" s="55"/>
      <c r="C79" s="55" t="s">
        <v>161</v>
      </c>
      <c r="D79" s="56">
        <f t="shared" ca="1" si="1"/>
        <v>45880</v>
      </c>
      <c r="E79" s="57">
        <f t="shared" si="0"/>
        <v>233196.25</v>
      </c>
      <c r="F79" s="57">
        <f t="shared" si="2"/>
        <v>10001.320684523809</v>
      </c>
      <c r="G79" s="58">
        <f t="shared" si="4"/>
        <v>243197.57068452382</v>
      </c>
      <c r="H79" s="59">
        <f t="shared" si="5"/>
        <v>1459185.424107125</v>
      </c>
    </row>
    <row r="80" spans="1:8">
      <c r="A80" s="55">
        <f t="shared" si="3"/>
        <v>55</v>
      </c>
      <c r="B80" s="55"/>
      <c r="C80" s="55" t="s">
        <v>162</v>
      </c>
      <c r="D80" s="56">
        <f t="shared" ca="1" si="1"/>
        <v>45911</v>
      </c>
      <c r="E80" s="57">
        <f t="shared" si="0"/>
        <v>233196.25</v>
      </c>
      <c r="F80" s="57">
        <f t="shared" si="2"/>
        <v>10001.320684523809</v>
      </c>
      <c r="G80" s="58">
        <f t="shared" si="4"/>
        <v>243197.57068452382</v>
      </c>
      <c r="H80" s="59">
        <f t="shared" si="5"/>
        <v>1215987.8534226012</v>
      </c>
    </row>
    <row r="81" spans="1:8">
      <c r="A81" s="55">
        <f t="shared" si="3"/>
        <v>56</v>
      </c>
      <c r="B81" s="55"/>
      <c r="C81" s="55" t="s">
        <v>163</v>
      </c>
      <c r="D81" s="56">
        <f t="shared" ca="1" si="1"/>
        <v>45941</v>
      </c>
      <c r="E81" s="57">
        <f t="shared" si="0"/>
        <v>233196.25</v>
      </c>
      <c r="F81" s="57">
        <f t="shared" si="2"/>
        <v>10001.320684523809</v>
      </c>
      <c r="G81" s="58">
        <f t="shared" si="4"/>
        <v>243197.57068452382</v>
      </c>
      <c r="H81" s="59">
        <f t="shared" si="5"/>
        <v>972790.28273807745</v>
      </c>
    </row>
    <row r="82" spans="1:8">
      <c r="A82" s="55">
        <f t="shared" si="3"/>
        <v>57</v>
      </c>
      <c r="B82" s="55"/>
      <c r="C82" s="55" t="s">
        <v>164</v>
      </c>
      <c r="D82" s="56">
        <f t="shared" ca="1" si="1"/>
        <v>45972</v>
      </c>
      <c r="E82" s="57">
        <f t="shared" si="0"/>
        <v>233196.25</v>
      </c>
      <c r="F82" s="57">
        <f t="shared" si="2"/>
        <v>10001.320684523809</v>
      </c>
      <c r="G82" s="58">
        <f t="shared" si="4"/>
        <v>243197.57068452382</v>
      </c>
      <c r="H82" s="59">
        <f t="shared" si="5"/>
        <v>729592.71205355367</v>
      </c>
    </row>
    <row r="83" spans="1:8">
      <c r="A83" s="55">
        <f t="shared" si="3"/>
        <v>58</v>
      </c>
      <c r="B83" s="55"/>
      <c r="C83" s="55" t="s">
        <v>165</v>
      </c>
      <c r="D83" s="56">
        <f t="shared" ca="1" si="1"/>
        <v>46002</v>
      </c>
      <c r="E83" s="57">
        <f t="shared" si="0"/>
        <v>233196.25</v>
      </c>
      <c r="F83" s="57">
        <f t="shared" si="2"/>
        <v>10001.320684523809</v>
      </c>
      <c r="G83" s="58">
        <f t="shared" si="4"/>
        <v>243197.57068452382</v>
      </c>
      <c r="H83" s="59">
        <f t="shared" si="5"/>
        <v>486395.14136902988</v>
      </c>
    </row>
    <row r="84" spans="1:8">
      <c r="A84" s="55">
        <f t="shared" si="3"/>
        <v>59</v>
      </c>
      <c r="B84" s="55"/>
      <c r="C84" s="55" t="s">
        <v>166</v>
      </c>
      <c r="D84" s="56">
        <f t="shared" ca="1" si="1"/>
        <v>46033</v>
      </c>
      <c r="E84" s="57">
        <f t="shared" si="0"/>
        <v>233196.25</v>
      </c>
      <c r="F84" s="57">
        <f t="shared" si="2"/>
        <v>10001.320684523809</v>
      </c>
      <c r="G84" s="58">
        <f t="shared" si="4"/>
        <v>243197.57068452382</v>
      </c>
      <c r="H84" s="59">
        <f t="shared" si="5"/>
        <v>243197.57068450606</v>
      </c>
    </row>
    <row r="85" spans="1:8">
      <c r="A85" s="55">
        <f t="shared" si="3"/>
        <v>60</v>
      </c>
      <c r="B85" s="55"/>
      <c r="C85" s="55" t="s">
        <v>167</v>
      </c>
      <c r="D85" s="56">
        <f t="shared" ca="1" si="1"/>
        <v>46064</v>
      </c>
      <c r="E85" s="57">
        <f t="shared" si="0"/>
        <v>233196.25</v>
      </c>
      <c r="F85" s="57">
        <f t="shared" si="2"/>
        <v>10001.320684523809</v>
      </c>
      <c r="G85" s="58">
        <f t="shared" si="4"/>
        <v>243197.57068452382</v>
      </c>
      <c r="H85" s="59">
        <f t="shared" si="5"/>
        <v>-1.7753336578607559E-8</v>
      </c>
    </row>
    <row r="86" spans="1:8">
      <c r="A86" s="513" t="s">
        <v>102</v>
      </c>
      <c r="B86" s="513"/>
      <c r="C86" s="513"/>
      <c r="D86" s="513"/>
      <c r="E86" s="61">
        <f>SUM(E24:E85)</f>
        <v>14091775</v>
      </c>
      <c r="F86" s="61">
        <f>SUM(F24:F85)</f>
        <v>600079.24107142794</v>
      </c>
      <c r="G86" s="61">
        <f>SUM(G24:G85)</f>
        <v>14691854.241071448</v>
      </c>
      <c r="H86" s="62"/>
    </row>
    <row r="87" spans="1:8" s="13" customFormat="1" ht="14">
      <c r="C87" s="23"/>
      <c r="D87" s="24"/>
      <c r="E87" s="25"/>
      <c r="F87" s="25"/>
      <c r="G87" s="25"/>
    </row>
    <row r="88" spans="1:8" s="13" customFormat="1" ht="14">
      <c r="A88" s="508" t="s">
        <v>66</v>
      </c>
      <c r="B88" s="508"/>
      <c r="C88" s="508"/>
      <c r="D88" s="508"/>
      <c r="E88" s="508"/>
      <c r="F88" s="508"/>
      <c r="G88" s="508"/>
      <c r="H88" s="508"/>
    </row>
    <row r="89" spans="1:8" s="13" customFormat="1" ht="29.25" customHeight="1">
      <c r="A89" s="497" t="s">
        <v>103</v>
      </c>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07.25" customHeight="1">
      <c r="A93" s="497"/>
      <c r="B93" s="497"/>
      <c r="C93" s="497"/>
      <c r="D93" s="497"/>
      <c r="E93" s="497"/>
      <c r="F93" s="497"/>
      <c r="G93" s="497"/>
      <c r="H93" s="497"/>
    </row>
    <row r="94" spans="1:8" s="13" customFormat="1" ht="42" customHeight="1">
      <c r="A94" s="497"/>
      <c r="B94" s="497"/>
      <c r="C94" s="497"/>
      <c r="D94" s="497"/>
      <c r="E94" s="497"/>
      <c r="F94" s="497"/>
      <c r="G94" s="497"/>
      <c r="H94" s="497"/>
    </row>
    <row r="95" spans="1:8" s="13" customFormat="1" ht="17.25" customHeight="1">
      <c r="A95" s="497"/>
      <c r="B95" s="497"/>
      <c r="C95" s="497"/>
      <c r="D95" s="497"/>
      <c r="E95" s="497"/>
      <c r="F95" s="497"/>
      <c r="G95" s="497"/>
      <c r="H95" s="497"/>
    </row>
    <row r="96" spans="1:8" s="13" customFormat="1" ht="14">
      <c r="A96" s="497"/>
      <c r="B96" s="497"/>
      <c r="C96" s="497"/>
      <c r="D96" s="497"/>
      <c r="E96" s="497"/>
      <c r="F96" s="497"/>
      <c r="G96" s="497"/>
      <c r="H96" s="497"/>
    </row>
    <row r="97" spans="1:7" s="13" customFormat="1" ht="14">
      <c r="A97" s="13" t="s">
        <v>104</v>
      </c>
      <c r="D97" s="26"/>
      <c r="G97" s="14"/>
    </row>
    <row r="98" spans="1:7" s="13" customFormat="1" ht="14">
      <c r="D98" s="26"/>
      <c r="G98" s="14"/>
    </row>
    <row r="99" spans="1:7" s="13" customFormat="1" ht="15" customHeight="1">
      <c r="A99" s="27"/>
      <c r="B99" s="27"/>
      <c r="C99" s="27"/>
      <c r="D99" s="26"/>
      <c r="E99" s="27"/>
      <c r="F99" s="27"/>
      <c r="G99" s="28"/>
    </row>
    <row r="100" spans="1:7" s="13" customFormat="1" ht="14">
      <c r="A100" s="498" t="s">
        <v>105</v>
      </c>
      <c r="B100" s="498"/>
      <c r="C100" s="498"/>
      <c r="D100" s="26"/>
      <c r="E100" s="498" t="s">
        <v>106</v>
      </c>
      <c r="F100" s="498"/>
      <c r="G100" s="498"/>
    </row>
    <row r="101" spans="1:7"/>
    <row r="102" spans="1:7"/>
  </sheetData>
  <sheetProtection password="EA9B" sheet="1" objects="1" scenarios="1" selectLockedCells="1"/>
  <mergeCells count="13">
    <mergeCell ref="A100:C100"/>
    <mergeCell ref="E100:G100"/>
    <mergeCell ref="H1:H2"/>
    <mergeCell ref="C5:H5"/>
    <mergeCell ref="C6:H6"/>
    <mergeCell ref="C7:H7"/>
    <mergeCell ref="C8:H8"/>
    <mergeCell ref="C9:H9"/>
    <mergeCell ref="C10:H10"/>
    <mergeCell ref="A23:G23"/>
    <mergeCell ref="A86:D86"/>
    <mergeCell ref="A88:H88"/>
    <mergeCell ref="A89:H96"/>
  </mergeCells>
  <hyperlinks>
    <hyperlink ref="C1" location="'DATA SHEET'!A1" display="HIGHLANDS PRIME, INC." xr:uid="{00000000-0004-0000-0B00-000000000000}"/>
    <hyperlink ref="J3" location="'DATA SHEET'!A1" display="Return to Data Sheet" xr:uid="{00000000-0004-0000-0B00-000001000000}"/>
  </hyperlinks>
  <printOptions horizontalCentered="1" verticalCentered="1"/>
  <pageMargins left="0.7" right="0.7" top="0.25" bottom="0.25" header="0.3" footer="0.3"/>
  <pageSetup paperSize="14" scale="5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18061"/>
    <pageSetUpPr fitToPage="1"/>
  </sheetPr>
  <dimension ref="A1:R40"/>
  <sheetViews>
    <sheetView zoomScaleNormal="100" workbookViewId="0">
      <selection activeCell="J4" sqref="J4"/>
    </sheetView>
  </sheetViews>
  <sheetFormatPr baseColWidth="10" defaultColWidth="0" defaultRowHeight="14"/>
  <cols>
    <col min="1" max="1" width="12.5" style="13" customWidth="1"/>
    <col min="2" max="2" width="10" style="13" bestFit="1" customWidth="1"/>
    <col min="3" max="3" width="16.1640625" style="13" customWidth="1"/>
    <col min="4" max="4" width="13.5" style="26" bestFit="1" customWidth="1"/>
    <col min="5" max="5" width="12.5" style="13" bestFit="1" customWidth="1"/>
    <col min="6" max="6" width="13.6640625" style="13" bestFit="1" customWidth="1"/>
    <col min="7" max="7" width="13.5" style="13" bestFit="1" customWidth="1"/>
    <col min="8" max="8" width="16.5" style="13" bestFit="1" customWidth="1"/>
    <col min="9" max="9" width="12.5" style="13" bestFit="1" customWidth="1"/>
    <col min="10" max="12" width="9.1640625" style="13" customWidth="1"/>
    <col min="13" max="18" width="0" style="13" hidden="1" customWidth="1"/>
    <col min="19" max="16384" width="9.1640625" style="13" hidden="1"/>
  </cols>
  <sheetData>
    <row r="1" spans="1:10" ht="12.75" customHeight="1">
      <c r="C1" s="215" t="s">
        <v>75</v>
      </c>
      <c r="H1" s="514" t="s">
        <v>76</v>
      </c>
    </row>
    <row r="2" spans="1:10">
      <c r="C2" s="14" t="s">
        <v>326</v>
      </c>
      <c r="H2" s="514"/>
    </row>
    <row r="3" spans="1:10">
      <c r="C3" s="14" t="s">
        <v>77</v>
      </c>
    </row>
    <row r="4" spans="1:10">
      <c r="J4" s="213" t="s">
        <v>78</v>
      </c>
    </row>
    <row r="5" spans="1:10">
      <c r="A5" s="32" t="s">
        <v>4</v>
      </c>
      <c r="B5" s="346"/>
      <c r="C5" s="494">
        <f>'DATA SHEET'!$C$52</f>
        <v>0</v>
      </c>
      <c r="D5" s="494"/>
      <c r="E5" s="494"/>
      <c r="F5" s="494"/>
      <c r="G5" s="494"/>
      <c r="H5" s="495"/>
    </row>
    <row r="6" spans="1:10">
      <c r="A6" s="348" t="s">
        <v>6</v>
      </c>
      <c r="B6" s="349"/>
      <c r="C6" s="491" t="str">
        <f>'DATA SHEET'!$C$53</f>
        <v>2C</v>
      </c>
      <c r="D6" s="491"/>
      <c r="E6" s="491"/>
      <c r="F6" s="491"/>
      <c r="G6" s="491"/>
      <c r="H6" s="496"/>
    </row>
    <row r="7" spans="1:10">
      <c r="A7" s="348" t="s">
        <v>79</v>
      </c>
      <c r="B7" s="349"/>
      <c r="C7" s="492">
        <f>'DATA SHEET'!$C$55</f>
        <v>69.98</v>
      </c>
      <c r="D7" s="492"/>
      <c r="E7" s="492"/>
      <c r="F7" s="492"/>
      <c r="G7" s="492"/>
      <c r="H7" s="493"/>
    </row>
    <row r="8" spans="1:10">
      <c r="A8" s="35" t="s">
        <v>7</v>
      </c>
      <c r="B8" s="72"/>
      <c r="C8" s="492" t="str">
        <f>'DATA SHEET'!$C$54</f>
        <v>2-Bedroom</v>
      </c>
      <c r="D8" s="492"/>
      <c r="E8" s="492"/>
      <c r="F8" s="492"/>
      <c r="G8" s="492"/>
      <c r="H8" s="493"/>
    </row>
    <row r="9" spans="1:10">
      <c r="A9" s="490" t="s">
        <v>80</v>
      </c>
      <c r="B9" s="491"/>
      <c r="C9" s="499">
        <f>'DATA SHEET'!$C$56</f>
        <v>14507500</v>
      </c>
      <c r="D9" s="499"/>
      <c r="E9" s="499"/>
      <c r="F9" s="499"/>
      <c r="G9" s="499"/>
      <c r="H9" s="500"/>
    </row>
    <row r="10" spans="1:10" ht="15" customHeight="1">
      <c r="A10" s="343" t="s">
        <v>81</v>
      </c>
      <c r="B10" s="344"/>
      <c r="C10" s="515" t="str">
        <f>'DATA SHEET'!$C$60:$D$60</f>
        <v>Cash: 80% DP, 20% after 60 months or upon turnover</v>
      </c>
      <c r="D10" s="515"/>
      <c r="E10" s="515"/>
      <c r="F10" s="515"/>
      <c r="G10" s="515"/>
      <c r="H10" s="516"/>
    </row>
    <row r="12" spans="1:10">
      <c r="A12" s="14" t="s">
        <v>82</v>
      </c>
      <c r="B12" s="14"/>
      <c r="H12" s="246"/>
    </row>
    <row r="13" spans="1:10">
      <c r="A13" s="13" t="s">
        <v>83</v>
      </c>
      <c r="D13" s="246">
        <f>(C9-650000)</f>
        <v>13857500</v>
      </c>
      <c r="E13" s="204" t="str">
        <f>LEFT(C8,9)</f>
        <v>2-Bedroom</v>
      </c>
      <c r="F13" s="204"/>
      <c r="G13" s="204"/>
      <c r="H13" s="246"/>
    </row>
    <row r="14" spans="1:10" hidden="1">
      <c r="A14" s="40"/>
      <c r="B14" s="200"/>
      <c r="C14" s="199"/>
      <c r="D14" s="202"/>
      <c r="E14" s="26"/>
      <c r="F14" s="26"/>
      <c r="G14" s="26"/>
      <c r="H14" s="246"/>
    </row>
    <row r="15" spans="1:10">
      <c r="A15" s="40" t="s">
        <v>325</v>
      </c>
      <c r="B15" s="40"/>
      <c r="C15" s="203">
        <v>0.03</v>
      </c>
      <c r="D15" s="202">
        <f>IF(C15&lt;=3%,((D13-D14)*C15),"BEYOND MAX DISC.")</f>
        <v>415725</v>
      </c>
      <c r="E15" s="204"/>
      <c r="F15" s="204"/>
      <c r="G15" s="204"/>
      <c r="H15" s="246"/>
    </row>
    <row r="16" spans="1:10">
      <c r="A16" s="40" t="s">
        <v>85</v>
      </c>
      <c r="B16" s="40"/>
      <c r="C16" s="203">
        <v>0.15</v>
      </c>
      <c r="D16" s="190">
        <f>IF(C16&lt;=15%,((D13-D15-D14)*C16),"BEYOND MAX DISC.")</f>
        <v>2016266.25</v>
      </c>
      <c r="E16" s="204"/>
      <c r="F16" s="204"/>
      <c r="G16" s="204"/>
      <c r="H16" s="246"/>
    </row>
    <row r="17" spans="1:18">
      <c r="A17" s="13" t="s">
        <v>229</v>
      </c>
      <c r="B17" s="14"/>
      <c r="C17" s="199"/>
      <c r="D17" s="234">
        <f>+D13-SUM(D14:D16)</f>
        <v>11425508.75</v>
      </c>
      <c r="E17" s="26"/>
      <c r="F17" s="26"/>
      <c r="G17" s="26"/>
      <c r="H17" s="246"/>
    </row>
    <row r="18" spans="1:18">
      <c r="A18" s="48" t="s">
        <v>90</v>
      </c>
      <c r="B18" s="48"/>
      <c r="C18" s="236">
        <v>0.05</v>
      </c>
      <c r="D18" s="189">
        <f>(D17/1.12)*C18</f>
        <v>510067.35491071432</v>
      </c>
      <c r="E18" s="204"/>
      <c r="F18" s="204"/>
      <c r="G18" s="204"/>
      <c r="H18" s="204"/>
      <c r="I18" s="204"/>
      <c r="J18" s="204"/>
      <c r="K18" s="204"/>
      <c r="L18" s="204"/>
      <c r="M18" s="204"/>
      <c r="N18" s="204"/>
      <c r="O18" s="204"/>
      <c r="P18" s="188"/>
      <c r="Q18" s="188"/>
      <c r="R18" s="234"/>
    </row>
    <row r="19" spans="1:18" ht="15" thickBot="1">
      <c r="A19" s="14" t="s">
        <v>91</v>
      </c>
      <c r="B19" s="14"/>
      <c r="C19" s="14"/>
      <c r="D19" s="245">
        <f>D17+D18</f>
        <v>11935576.104910715</v>
      </c>
      <c r="E19" s="204"/>
      <c r="F19" s="204"/>
      <c r="G19" s="204"/>
      <c r="H19" s="204"/>
      <c r="I19" s="204"/>
      <c r="J19" s="204"/>
      <c r="K19" s="204"/>
      <c r="L19" s="204"/>
      <c r="M19" s="204"/>
      <c r="N19" s="204"/>
      <c r="O19" s="204"/>
      <c r="P19" s="188"/>
      <c r="Q19" s="188"/>
      <c r="R19" s="234"/>
    </row>
    <row r="20" spans="1:18" ht="15" thickTop="1">
      <c r="H20" s="237"/>
    </row>
    <row r="21" spans="1:18" s="166" customFormat="1" ht="14.25" customHeight="1">
      <c r="A21" s="51" t="s">
        <v>92</v>
      </c>
      <c r="B21" s="51" t="s">
        <v>93</v>
      </c>
      <c r="C21" s="51" t="s">
        <v>94</v>
      </c>
      <c r="D21" s="51" t="s">
        <v>95</v>
      </c>
      <c r="E21" s="51" t="s">
        <v>169</v>
      </c>
      <c r="F21" s="51" t="s">
        <v>97</v>
      </c>
      <c r="G21" s="53" t="s">
        <v>98</v>
      </c>
      <c r="H21" s="51" t="s">
        <v>99</v>
      </c>
    </row>
    <row r="22" spans="1:18" s="166" customFormat="1" ht="14.25" customHeight="1">
      <c r="A22" s="517" t="s">
        <v>100</v>
      </c>
      <c r="B22" s="518"/>
      <c r="C22" s="518"/>
      <c r="D22" s="518"/>
      <c r="E22" s="518"/>
      <c r="F22" s="518"/>
      <c r="G22" s="519"/>
      <c r="H22" s="54">
        <f>+D19</f>
        <v>11935576.104910715</v>
      </c>
    </row>
    <row r="23" spans="1:18" s="166" customFormat="1" ht="14.25" customHeight="1">
      <c r="A23" s="176">
        <v>0</v>
      </c>
      <c r="B23" s="176"/>
      <c r="C23" s="176" t="s">
        <v>101</v>
      </c>
      <c r="D23" s="175">
        <f ca="1">'DATA SHEET'!$C$51</f>
        <v>44238</v>
      </c>
      <c r="E23" s="174">
        <f>IF(E13="1-Bedroom",50000,100000)</f>
        <v>100000</v>
      </c>
      <c r="F23" s="174"/>
      <c r="G23" s="173">
        <f>+SUM(E23:F23)</f>
        <v>100000</v>
      </c>
      <c r="H23" s="172">
        <f>D19-G23</f>
        <v>11835576.104910715</v>
      </c>
    </row>
    <row r="24" spans="1:18" s="166" customFormat="1" ht="14.25" customHeight="1">
      <c r="A24" s="176">
        <v>1</v>
      </c>
      <c r="B24" s="177">
        <v>0.8</v>
      </c>
      <c r="C24" s="176" t="s">
        <v>190</v>
      </c>
      <c r="D24" s="175">
        <f ca="1">EDATE(D23,1)</f>
        <v>44266</v>
      </c>
      <c r="E24" s="174">
        <f>(D17*80%)-E23</f>
        <v>9040407</v>
      </c>
      <c r="F24" s="174">
        <f>(D18*80%)-F23</f>
        <v>408053.88392857148</v>
      </c>
      <c r="G24" s="173">
        <f>+SUM(E24:F24)</f>
        <v>9448460.8839285709</v>
      </c>
      <c r="H24" s="172">
        <f>H23-G24</f>
        <v>2387115.2209821437</v>
      </c>
    </row>
    <row r="25" spans="1:18" s="166" customFormat="1" ht="14.25" customHeight="1">
      <c r="A25" s="176">
        <v>60</v>
      </c>
      <c r="B25" s="177">
        <v>0.2</v>
      </c>
      <c r="C25" s="176" t="s">
        <v>189</v>
      </c>
      <c r="D25" s="175">
        <f ca="1">D24+(60*30)</f>
        <v>46066</v>
      </c>
      <c r="E25" s="174">
        <f>D17*0.2</f>
        <v>2285101.75</v>
      </c>
      <c r="F25" s="174">
        <f>D18*0.2</f>
        <v>102013.47098214287</v>
      </c>
      <c r="G25" s="173">
        <f>+SUM(E25:F25)</f>
        <v>2387115.2209821427</v>
      </c>
      <c r="H25" s="172">
        <f>H24-G25</f>
        <v>0</v>
      </c>
    </row>
    <row r="26" spans="1:18" s="166" customFormat="1" ht="14.25" customHeight="1">
      <c r="A26" s="505" t="s">
        <v>102</v>
      </c>
      <c r="B26" s="506"/>
      <c r="C26" s="506"/>
      <c r="D26" s="507"/>
      <c r="E26" s="170">
        <f>SUM(E23:E25)</f>
        <v>11425508.75</v>
      </c>
      <c r="F26" s="170">
        <f>SUM(F23:F25)</f>
        <v>510067.35491071432</v>
      </c>
      <c r="G26" s="170">
        <f>SUM(G23:G25)</f>
        <v>11935576.104910713</v>
      </c>
      <c r="H26" s="169"/>
    </row>
    <row r="27" spans="1:18">
      <c r="C27" s="23"/>
      <c r="D27" s="24"/>
      <c r="E27" s="25"/>
      <c r="F27" s="25"/>
      <c r="G27" s="25"/>
    </row>
    <row r="28" spans="1:18">
      <c r="A28" s="508" t="s">
        <v>66</v>
      </c>
      <c r="B28" s="508"/>
      <c r="C28" s="508"/>
      <c r="D28" s="508"/>
      <c r="E28" s="508"/>
      <c r="F28" s="508"/>
      <c r="G28" s="508"/>
      <c r="H28" s="508"/>
    </row>
    <row r="29" spans="1:18" ht="31.5" customHeight="1">
      <c r="A29" s="497" t="s">
        <v>103</v>
      </c>
      <c r="B29" s="497"/>
      <c r="C29" s="497"/>
      <c r="D29" s="497"/>
      <c r="E29" s="497"/>
      <c r="F29" s="497"/>
      <c r="G29" s="497"/>
      <c r="H29" s="497"/>
    </row>
    <row r="30" spans="1:18" ht="16.5" customHeight="1">
      <c r="A30" s="497"/>
      <c r="B30" s="497"/>
      <c r="C30" s="497"/>
      <c r="D30" s="497"/>
      <c r="E30" s="497"/>
      <c r="F30" s="497"/>
      <c r="G30" s="497"/>
      <c r="H30" s="497"/>
    </row>
    <row r="31" spans="1:18" ht="16.5" customHeight="1">
      <c r="A31" s="497"/>
      <c r="B31" s="497"/>
      <c r="C31" s="497"/>
      <c r="D31" s="497"/>
      <c r="E31" s="497"/>
      <c r="F31" s="497"/>
      <c r="G31" s="497"/>
      <c r="H31" s="497"/>
    </row>
    <row r="32" spans="1:18" ht="16.5" customHeight="1">
      <c r="A32" s="497"/>
      <c r="B32" s="497"/>
      <c r="C32" s="497"/>
      <c r="D32" s="497"/>
      <c r="E32" s="497"/>
      <c r="F32" s="497"/>
      <c r="G32" s="497"/>
      <c r="H32" s="497"/>
    </row>
    <row r="33" spans="1:8" ht="108" customHeight="1">
      <c r="A33" s="497"/>
      <c r="B33" s="497"/>
      <c r="C33" s="497"/>
      <c r="D33" s="497"/>
      <c r="E33" s="497"/>
      <c r="F33" s="497"/>
      <c r="G33" s="497"/>
      <c r="H33" s="497"/>
    </row>
    <row r="34" spans="1:8" ht="44.25" customHeight="1">
      <c r="A34" s="497"/>
      <c r="B34" s="497"/>
      <c r="C34" s="497"/>
      <c r="D34" s="497"/>
      <c r="E34" s="497"/>
      <c r="F34" s="497"/>
      <c r="G34" s="497"/>
      <c r="H34" s="497"/>
    </row>
    <row r="35" spans="1:8" ht="19.5" customHeight="1">
      <c r="A35" s="497"/>
      <c r="B35" s="497"/>
      <c r="C35" s="497"/>
      <c r="D35" s="497"/>
      <c r="E35" s="497"/>
      <c r="F35" s="497"/>
      <c r="G35" s="497"/>
      <c r="H35" s="497"/>
    </row>
    <row r="36" spans="1:8">
      <c r="A36" s="497"/>
      <c r="B36" s="497"/>
      <c r="C36" s="497"/>
      <c r="D36" s="497"/>
      <c r="E36" s="497"/>
      <c r="F36" s="497"/>
      <c r="G36" s="497"/>
      <c r="H36" s="497"/>
    </row>
    <row r="37" spans="1:8">
      <c r="A37" s="13" t="s">
        <v>104</v>
      </c>
      <c r="G37" s="14"/>
    </row>
    <row r="38" spans="1:8">
      <c r="G38" s="14"/>
    </row>
    <row r="39" spans="1:8" ht="15" customHeight="1">
      <c r="A39" s="27"/>
      <c r="B39" s="27"/>
      <c r="C39" s="27"/>
      <c r="E39" s="27"/>
      <c r="F39" s="27"/>
      <c r="G39" s="28"/>
    </row>
    <row r="40" spans="1:8">
      <c r="A40" s="498" t="s">
        <v>105</v>
      </c>
      <c r="B40" s="498"/>
      <c r="C40" s="498"/>
      <c r="E40" s="498" t="s">
        <v>106</v>
      </c>
      <c r="F40" s="498"/>
      <c r="G40" s="498"/>
    </row>
  </sheetData>
  <sheetProtection password="EA9B" sheet="1" objects="1" scenarios="1" selectLockedCells="1"/>
  <mergeCells count="14">
    <mergeCell ref="A40:C40"/>
    <mergeCell ref="E40:G40"/>
    <mergeCell ref="H1:H2"/>
    <mergeCell ref="C5:H5"/>
    <mergeCell ref="C6:H6"/>
    <mergeCell ref="C7:H7"/>
    <mergeCell ref="C8:H8"/>
    <mergeCell ref="A9:B9"/>
    <mergeCell ref="C9:H9"/>
    <mergeCell ref="C10:H10"/>
    <mergeCell ref="A22:G22"/>
    <mergeCell ref="A26:D26"/>
    <mergeCell ref="A28:H28"/>
    <mergeCell ref="A29:H36"/>
  </mergeCells>
  <hyperlinks>
    <hyperlink ref="C1" location="'DATA SHEET'!A1" display="HIGHLANDS PRIME, INC." xr:uid="{00000000-0004-0000-0C00-000000000000}"/>
    <hyperlink ref="J4" location="'DATA SHEET'!A1" display="Return to Data Sheet" xr:uid="{00000000-0004-0000-0C00-000001000000}"/>
  </hyperlinks>
  <pageMargins left="0.7" right="0.7" top="0.75" bottom="0.75" header="0.3" footer="0.3"/>
  <pageSetup scale="7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18061"/>
    <pageSetUpPr fitToPage="1"/>
  </sheetPr>
  <dimension ref="A1:L103"/>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Cash_Member'!C2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SHEET'!$C$61:$D$61</f>
        <v>50% DP, 50% over 60 months</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126"/>
      <c r="D14" s="38"/>
      <c r="E14" s="39"/>
    </row>
    <row r="15" spans="1:10" ht="14">
      <c r="A15" s="40" t="s">
        <v>168</v>
      </c>
      <c r="B15" s="41"/>
      <c r="C15" s="79">
        <v>0.03</v>
      </c>
      <c r="D15" s="42">
        <f>IF(C15&lt;=3%,((D13-D14)*C15),"BEYOND MAX DISC.")</f>
        <v>415725</v>
      </c>
      <c r="E15" s="44"/>
      <c r="F15" s="70"/>
    </row>
    <row r="16" spans="1:10" ht="14">
      <c r="A16" s="40" t="s">
        <v>85</v>
      </c>
      <c r="B16" s="41"/>
      <c r="C16" s="79">
        <v>7.4999999999999997E-2</v>
      </c>
      <c r="D16" s="42">
        <f>IF(C16&lt;=7.5%,((D13-D15-D14)*C16),"BEYOND MAX")</f>
        <v>1008133.125</v>
      </c>
      <c r="E16" s="39"/>
      <c r="F16" s="70"/>
    </row>
    <row r="17" spans="1:8" ht="14">
      <c r="A17" s="46" t="s">
        <v>170</v>
      </c>
      <c r="B17" s="14"/>
      <c r="C17" s="14"/>
      <c r="D17" s="47">
        <f>+D13-SUM(D14:D16)</f>
        <v>12433641.875</v>
      </c>
      <c r="E17" s="44"/>
    </row>
    <row r="18" spans="1:8" ht="14">
      <c r="A18" s="48" t="s">
        <v>90</v>
      </c>
      <c r="B18" s="48"/>
      <c r="C18" s="15">
        <v>0.05</v>
      </c>
      <c r="D18" s="49">
        <f>(D17/1.12)*C18</f>
        <v>555073.29799107136</v>
      </c>
      <c r="E18" s="44"/>
    </row>
    <row r="19" spans="1:8" ht="15" thickBot="1">
      <c r="A19" s="14" t="s">
        <v>91</v>
      </c>
      <c r="B19" s="14"/>
      <c r="C19" s="14"/>
      <c r="D19" s="50">
        <f>+SUM(D17:D18)</f>
        <v>12988715.172991071</v>
      </c>
      <c r="E19" s="30"/>
    </row>
    <row r="20" spans="1:8" ht="15" thickTop="1"/>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12988715.172991071</v>
      </c>
    </row>
    <row r="23" spans="1:8" ht="13.5" customHeight="1">
      <c r="A23" s="55">
        <v>0</v>
      </c>
      <c r="B23" s="55"/>
      <c r="C23" s="55" t="s">
        <v>101</v>
      </c>
      <c r="D23" s="175">
        <f ca="1">'DATA SHEET'!$C$51</f>
        <v>44238</v>
      </c>
      <c r="E23" s="57">
        <f>IF(E13="1-Bedroom",50000,100000)</f>
        <v>100000</v>
      </c>
      <c r="F23" s="57"/>
      <c r="G23" s="58">
        <f>+SUM(E23:F23)</f>
        <v>100000</v>
      </c>
      <c r="H23" s="59">
        <f>D19-G23</f>
        <v>12888715.172991071</v>
      </c>
    </row>
    <row r="24" spans="1:8" ht="14">
      <c r="A24" s="55">
        <f>+A23+1</f>
        <v>1</v>
      </c>
      <c r="B24" s="60">
        <v>0.5</v>
      </c>
      <c r="C24" s="55" t="s">
        <v>190</v>
      </c>
      <c r="D24" s="56">
        <f ca="1">EDATE(D23,1)</f>
        <v>44266</v>
      </c>
      <c r="E24" s="57">
        <f>(($D$17*B24)-$E$23)</f>
        <v>6116820.9375</v>
      </c>
      <c r="F24" s="57">
        <f>(($D$18*B24))</f>
        <v>277536.64899553568</v>
      </c>
      <c r="G24" s="58">
        <f t="shared" ref="G24:G72" si="0">+SUM(E24:F24)</f>
        <v>6394357.5864955354</v>
      </c>
      <c r="H24" s="59">
        <f>H23-G24</f>
        <v>6494357.5864955354</v>
      </c>
    </row>
    <row r="25" spans="1:8" ht="14">
      <c r="A25" s="55">
        <f>+A24+1</f>
        <v>2</v>
      </c>
      <c r="B25" s="60">
        <v>0.5</v>
      </c>
      <c r="C25" s="55" t="s">
        <v>108</v>
      </c>
      <c r="D25" s="56">
        <f ca="1">EDATE(D24,1)</f>
        <v>44297</v>
      </c>
      <c r="E25" s="57">
        <f>($D$17*B25)/60</f>
        <v>103613.68229166667</v>
      </c>
      <c r="F25" s="57">
        <f>($D$18*B25/60)</f>
        <v>4625.6108165922615</v>
      </c>
      <c r="G25" s="58">
        <f t="shared" si="0"/>
        <v>108239.29310825893</v>
      </c>
      <c r="H25" s="59">
        <f>H24-G25</f>
        <v>6386118.2933872761</v>
      </c>
    </row>
    <row r="26" spans="1:8" ht="14">
      <c r="A26" s="55">
        <f t="shared" ref="A26:A84" si="1">+A25+1</f>
        <v>3</v>
      </c>
      <c r="B26" s="55"/>
      <c r="C26" s="55" t="s">
        <v>109</v>
      </c>
      <c r="D26" s="56">
        <f ca="1">EDATE(D25,1)</f>
        <v>44327</v>
      </c>
      <c r="E26" s="57">
        <f>E25</f>
        <v>103613.68229166667</v>
      </c>
      <c r="F26" s="57">
        <f>F25</f>
        <v>4625.6108165922615</v>
      </c>
      <c r="G26" s="58">
        <f t="shared" si="0"/>
        <v>108239.29310825893</v>
      </c>
      <c r="H26" s="59">
        <f t="shared" ref="H26:H84" si="2">H25-G26</f>
        <v>6277879.0002790168</v>
      </c>
    </row>
    <row r="27" spans="1:8" ht="14">
      <c r="A27" s="55">
        <f t="shared" si="1"/>
        <v>4</v>
      </c>
      <c r="B27" s="55"/>
      <c r="C27" s="55" t="s">
        <v>110</v>
      </c>
      <c r="D27" s="56">
        <f t="shared" ref="D27:D84" ca="1" si="3">EDATE(D26,1)</f>
        <v>44358</v>
      </c>
      <c r="E27" s="57">
        <f>E26</f>
        <v>103613.68229166667</v>
      </c>
      <c r="F27" s="57">
        <f>F26</f>
        <v>4625.6108165922615</v>
      </c>
      <c r="G27" s="58">
        <f t="shared" si="0"/>
        <v>108239.29310825893</v>
      </c>
      <c r="H27" s="59">
        <f t="shared" si="2"/>
        <v>6169639.7071707575</v>
      </c>
    </row>
    <row r="28" spans="1:8" ht="14">
      <c r="A28" s="55">
        <f t="shared" si="1"/>
        <v>5</v>
      </c>
      <c r="B28" s="55"/>
      <c r="C28" s="55" t="s">
        <v>111</v>
      </c>
      <c r="D28" s="56">
        <f t="shared" ca="1" si="3"/>
        <v>44388</v>
      </c>
      <c r="E28" s="57">
        <f t="shared" ref="E28:F43" si="4">E27</f>
        <v>103613.68229166667</v>
      </c>
      <c r="F28" s="57">
        <f t="shared" si="4"/>
        <v>4625.6108165922615</v>
      </c>
      <c r="G28" s="58">
        <f t="shared" si="0"/>
        <v>108239.29310825893</v>
      </c>
      <c r="H28" s="59">
        <f t="shared" si="2"/>
        <v>6061400.4140624981</v>
      </c>
    </row>
    <row r="29" spans="1:8" ht="14">
      <c r="A29" s="55">
        <f t="shared" si="1"/>
        <v>6</v>
      </c>
      <c r="B29" s="55"/>
      <c r="C29" s="55" t="s">
        <v>112</v>
      </c>
      <c r="D29" s="56">
        <f t="shared" ca="1" si="3"/>
        <v>44419</v>
      </c>
      <c r="E29" s="57">
        <f t="shared" si="4"/>
        <v>103613.68229166667</v>
      </c>
      <c r="F29" s="57">
        <f t="shared" si="4"/>
        <v>4625.6108165922615</v>
      </c>
      <c r="G29" s="58">
        <f t="shared" si="0"/>
        <v>108239.29310825893</v>
      </c>
      <c r="H29" s="59">
        <f t="shared" si="2"/>
        <v>5953161.1209542388</v>
      </c>
    </row>
    <row r="30" spans="1:8" ht="14">
      <c r="A30" s="55">
        <f t="shared" si="1"/>
        <v>7</v>
      </c>
      <c r="B30" s="55"/>
      <c r="C30" s="55" t="s">
        <v>113</v>
      </c>
      <c r="D30" s="56">
        <f t="shared" ca="1" si="3"/>
        <v>44450</v>
      </c>
      <c r="E30" s="57">
        <f t="shared" si="4"/>
        <v>103613.68229166667</v>
      </c>
      <c r="F30" s="57">
        <f t="shared" si="4"/>
        <v>4625.6108165922615</v>
      </c>
      <c r="G30" s="58">
        <f t="shared" si="0"/>
        <v>108239.29310825893</v>
      </c>
      <c r="H30" s="59">
        <f t="shared" si="2"/>
        <v>5844921.8278459795</v>
      </c>
    </row>
    <row r="31" spans="1:8" ht="14">
      <c r="A31" s="55">
        <f t="shared" si="1"/>
        <v>8</v>
      </c>
      <c r="B31" s="55"/>
      <c r="C31" s="55" t="s">
        <v>114</v>
      </c>
      <c r="D31" s="56">
        <f t="shared" ca="1" si="3"/>
        <v>44480</v>
      </c>
      <c r="E31" s="57">
        <f t="shared" si="4"/>
        <v>103613.68229166667</v>
      </c>
      <c r="F31" s="57">
        <f t="shared" si="4"/>
        <v>4625.6108165922615</v>
      </c>
      <c r="G31" s="58">
        <f t="shared" si="0"/>
        <v>108239.29310825893</v>
      </c>
      <c r="H31" s="59">
        <f t="shared" si="2"/>
        <v>5736682.5347377202</v>
      </c>
    </row>
    <row r="32" spans="1:8" ht="14">
      <c r="A32" s="55">
        <f t="shared" si="1"/>
        <v>9</v>
      </c>
      <c r="B32" s="55"/>
      <c r="C32" s="55" t="s">
        <v>115</v>
      </c>
      <c r="D32" s="56">
        <f t="shared" ca="1" si="3"/>
        <v>44511</v>
      </c>
      <c r="E32" s="57">
        <f t="shared" si="4"/>
        <v>103613.68229166667</v>
      </c>
      <c r="F32" s="57">
        <f t="shared" si="4"/>
        <v>4625.6108165922615</v>
      </c>
      <c r="G32" s="58">
        <f t="shared" si="0"/>
        <v>108239.29310825893</v>
      </c>
      <c r="H32" s="59">
        <f t="shared" si="2"/>
        <v>5628443.2416294608</v>
      </c>
    </row>
    <row r="33" spans="1:8" ht="14">
      <c r="A33" s="55">
        <f t="shared" si="1"/>
        <v>10</v>
      </c>
      <c r="B33" s="55"/>
      <c r="C33" s="55" t="s">
        <v>116</v>
      </c>
      <c r="D33" s="56">
        <f t="shared" ca="1" si="3"/>
        <v>44541</v>
      </c>
      <c r="E33" s="57">
        <f t="shared" si="4"/>
        <v>103613.68229166667</v>
      </c>
      <c r="F33" s="57">
        <f t="shared" si="4"/>
        <v>4625.6108165922615</v>
      </c>
      <c r="G33" s="58">
        <f t="shared" si="0"/>
        <v>108239.29310825893</v>
      </c>
      <c r="H33" s="59">
        <f t="shared" si="2"/>
        <v>5520203.9485212015</v>
      </c>
    </row>
    <row r="34" spans="1:8" ht="14">
      <c r="A34" s="55">
        <f t="shared" si="1"/>
        <v>11</v>
      </c>
      <c r="B34" s="55"/>
      <c r="C34" s="55" t="s">
        <v>117</v>
      </c>
      <c r="D34" s="56">
        <f t="shared" ca="1" si="3"/>
        <v>44572</v>
      </c>
      <c r="E34" s="57">
        <f t="shared" si="4"/>
        <v>103613.68229166667</v>
      </c>
      <c r="F34" s="57">
        <f t="shared" si="4"/>
        <v>4625.6108165922615</v>
      </c>
      <c r="G34" s="58">
        <f t="shared" si="0"/>
        <v>108239.29310825893</v>
      </c>
      <c r="H34" s="59">
        <f t="shared" si="2"/>
        <v>5411964.6554129422</v>
      </c>
    </row>
    <row r="35" spans="1:8" ht="14">
      <c r="A35" s="55">
        <f t="shared" si="1"/>
        <v>12</v>
      </c>
      <c r="B35" s="55"/>
      <c r="C35" s="55" t="s">
        <v>118</v>
      </c>
      <c r="D35" s="56">
        <f t="shared" ca="1" si="3"/>
        <v>44603</v>
      </c>
      <c r="E35" s="57">
        <f t="shared" si="4"/>
        <v>103613.68229166667</v>
      </c>
      <c r="F35" s="57">
        <f t="shared" si="4"/>
        <v>4625.6108165922615</v>
      </c>
      <c r="G35" s="58">
        <f t="shared" si="0"/>
        <v>108239.29310825893</v>
      </c>
      <c r="H35" s="59">
        <f t="shared" si="2"/>
        <v>5303725.3623046828</v>
      </c>
    </row>
    <row r="36" spans="1:8" ht="14">
      <c r="A36" s="55">
        <f t="shared" si="1"/>
        <v>13</v>
      </c>
      <c r="B36" s="55"/>
      <c r="C36" s="55" t="s">
        <v>119</v>
      </c>
      <c r="D36" s="56">
        <f t="shared" ca="1" si="3"/>
        <v>44631</v>
      </c>
      <c r="E36" s="57">
        <f t="shared" si="4"/>
        <v>103613.68229166667</v>
      </c>
      <c r="F36" s="57">
        <f t="shared" si="4"/>
        <v>4625.6108165922615</v>
      </c>
      <c r="G36" s="58">
        <f t="shared" si="0"/>
        <v>108239.29310825893</v>
      </c>
      <c r="H36" s="59">
        <f t="shared" si="2"/>
        <v>5195486.0691964235</v>
      </c>
    </row>
    <row r="37" spans="1:8" ht="14">
      <c r="A37" s="55">
        <f t="shared" si="1"/>
        <v>14</v>
      </c>
      <c r="B37" s="55"/>
      <c r="C37" s="55" t="s">
        <v>120</v>
      </c>
      <c r="D37" s="56">
        <f t="shared" ca="1" si="3"/>
        <v>44662</v>
      </c>
      <c r="E37" s="57">
        <f t="shared" si="4"/>
        <v>103613.68229166667</v>
      </c>
      <c r="F37" s="57">
        <f t="shared" si="4"/>
        <v>4625.6108165922615</v>
      </c>
      <c r="G37" s="58">
        <f t="shared" si="0"/>
        <v>108239.29310825893</v>
      </c>
      <c r="H37" s="59">
        <f t="shared" si="2"/>
        <v>5087246.7760881642</v>
      </c>
    </row>
    <row r="38" spans="1:8" ht="14">
      <c r="A38" s="55">
        <f t="shared" si="1"/>
        <v>15</v>
      </c>
      <c r="B38" s="55"/>
      <c r="C38" s="55" t="s">
        <v>121</v>
      </c>
      <c r="D38" s="56">
        <f t="shared" ca="1" si="3"/>
        <v>44692</v>
      </c>
      <c r="E38" s="57">
        <f t="shared" si="4"/>
        <v>103613.68229166667</v>
      </c>
      <c r="F38" s="57">
        <f t="shared" si="4"/>
        <v>4625.6108165922615</v>
      </c>
      <c r="G38" s="58">
        <f t="shared" si="0"/>
        <v>108239.29310825893</v>
      </c>
      <c r="H38" s="59">
        <f t="shared" si="2"/>
        <v>4979007.4829799049</v>
      </c>
    </row>
    <row r="39" spans="1:8" ht="14">
      <c r="A39" s="55">
        <f t="shared" si="1"/>
        <v>16</v>
      </c>
      <c r="B39" s="55"/>
      <c r="C39" s="55" t="s">
        <v>122</v>
      </c>
      <c r="D39" s="56">
        <f t="shared" ca="1" si="3"/>
        <v>44723</v>
      </c>
      <c r="E39" s="57">
        <f t="shared" si="4"/>
        <v>103613.68229166667</v>
      </c>
      <c r="F39" s="57">
        <f t="shared" si="4"/>
        <v>4625.6108165922615</v>
      </c>
      <c r="G39" s="58">
        <f t="shared" si="0"/>
        <v>108239.29310825893</v>
      </c>
      <c r="H39" s="59">
        <f t="shared" si="2"/>
        <v>4870768.1898716455</v>
      </c>
    </row>
    <row r="40" spans="1:8" ht="14">
      <c r="A40" s="55">
        <f t="shared" si="1"/>
        <v>17</v>
      </c>
      <c r="B40" s="55"/>
      <c r="C40" s="55" t="s">
        <v>123</v>
      </c>
      <c r="D40" s="56">
        <f t="shared" ca="1" si="3"/>
        <v>44753</v>
      </c>
      <c r="E40" s="57">
        <f t="shared" si="4"/>
        <v>103613.68229166667</v>
      </c>
      <c r="F40" s="57">
        <f t="shared" si="4"/>
        <v>4625.6108165922615</v>
      </c>
      <c r="G40" s="58">
        <f t="shared" si="0"/>
        <v>108239.29310825893</v>
      </c>
      <c r="H40" s="59">
        <f t="shared" si="2"/>
        <v>4762528.8967633862</v>
      </c>
    </row>
    <row r="41" spans="1:8" ht="14">
      <c r="A41" s="55">
        <f t="shared" si="1"/>
        <v>18</v>
      </c>
      <c r="B41" s="55"/>
      <c r="C41" s="55" t="s">
        <v>124</v>
      </c>
      <c r="D41" s="56">
        <f t="shared" ca="1" si="3"/>
        <v>44784</v>
      </c>
      <c r="E41" s="57">
        <f t="shared" si="4"/>
        <v>103613.68229166667</v>
      </c>
      <c r="F41" s="57">
        <f t="shared" si="4"/>
        <v>4625.6108165922615</v>
      </c>
      <c r="G41" s="58">
        <f t="shared" si="0"/>
        <v>108239.29310825893</v>
      </c>
      <c r="H41" s="59">
        <f t="shared" si="2"/>
        <v>4654289.6036551269</v>
      </c>
    </row>
    <row r="42" spans="1:8" ht="14">
      <c r="A42" s="55">
        <f t="shared" si="1"/>
        <v>19</v>
      </c>
      <c r="B42" s="55"/>
      <c r="C42" s="55" t="s">
        <v>125</v>
      </c>
      <c r="D42" s="56">
        <f t="shared" ca="1" si="3"/>
        <v>44815</v>
      </c>
      <c r="E42" s="57">
        <f t="shared" si="4"/>
        <v>103613.68229166667</v>
      </c>
      <c r="F42" s="57">
        <f t="shared" si="4"/>
        <v>4625.6108165922615</v>
      </c>
      <c r="G42" s="58">
        <f t="shared" si="0"/>
        <v>108239.29310825893</v>
      </c>
      <c r="H42" s="59">
        <f t="shared" si="2"/>
        <v>4546050.3105468675</v>
      </c>
    </row>
    <row r="43" spans="1:8" ht="14">
      <c r="A43" s="55">
        <f t="shared" si="1"/>
        <v>20</v>
      </c>
      <c r="B43" s="55"/>
      <c r="C43" s="55" t="s">
        <v>126</v>
      </c>
      <c r="D43" s="56">
        <f t="shared" ca="1" si="3"/>
        <v>44845</v>
      </c>
      <c r="E43" s="57">
        <f t="shared" si="4"/>
        <v>103613.68229166667</v>
      </c>
      <c r="F43" s="57">
        <f t="shared" si="4"/>
        <v>4625.6108165922615</v>
      </c>
      <c r="G43" s="58">
        <f t="shared" si="0"/>
        <v>108239.29310825893</v>
      </c>
      <c r="H43" s="59">
        <f t="shared" si="2"/>
        <v>4437811.0174386082</v>
      </c>
    </row>
    <row r="44" spans="1:8" ht="14">
      <c r="A44" s="55">
        <f t="shared" si="1"/>
        <v>21</v>
      </c>
      <c r="B44" s="55"/>
      <c r="C44" s="55" t="s">
        <v>127</v>
      </c>
      <c r="D44" s="56">
        <f t="shared" ca="1" si="3"/>
        <v>44876</v>
      </c>
      <c r="E44" s="57">
        <f t="shared" ref="E44:F59" si="5">E43</f>
        <v>103613.68229166667</v>
      </c>
      <c r="F44" s="57">
        <f t="shared" si="5"/>
        <v>4625.6108165922615</v>
      </c>
      <c r="G44" s="58">
        <f t="shared" si="0"/>
        <v>108239.29310825893</v>
      </c>
      <c r="H44" s="59">
        <f t="shared" si="2"/>
        <v>4329571.7243303489</v>
      </c>
    </row>
    <row r="45" spans="1:8" ht="14">
      <c r="A45" s="55">
        <f t="shared" si="1"/>
        <v>22</v>
      </c>
      <c r="B45" s="55"/>
      <c r="C45" s="55" t="s">
        <v>128</v>
      </c>
      <c r="D45" s="56">
        <f t="shared" ca="1" si="3"/>
        <v>44906</v>
      </c>
      <c r="E45" s="57">
        <f t="shared" si="5"/>
        <v>103613.68229166667</v>
      </c>
      <c r="F45" s="57">
        <f t="shared" si="5"/>
        <v>4625.6108165922615</v>
      </c>
      <c r="G45" s="58">
        <f t="shared" si="0"/>
        <v>108239.29310825893</v>
      </c>
      <c r="H45" s="59">
        <f t="shared" si="2"/>
        <v>4221332.4312220896</v>
      </c>
    </row>
    <row r="46" spans="1:8" ht="14">
      <c r="A46" s="55">
        <f t="shared" si="1"/>
        <v>23</v>
      </c>
      <c r="B46" s="55"/>
      <c r="C46" s="55" t="s">
        <v>129</v>
      </c>
      <c r="D46" s="56">
        <f t="shared" ca="1" si="3"/>
        <v>44937</v>
      </c>
      <c r="E46" s="57">
        <f t="shared" si="5"/>
        <v>103613.68229166667</v>
      </c>
      <c r="F46" s="57">
        <f t="shared" si="5"/>
        <v>4625.6108165922615</v>
      </c>
      <c r="G46" s="58">
        <f t="shared" si="0"/>
        <v>108239.29310825893</v>
      </c>
      <c r="H46" s="59">
        <f t="shared" si="2"/>
        <v>4113093.1381138307</v>
      </c>
    </row>
    <row r="47" spans="1:8" ht="14">
      <c r="A47" s="55">
        <f t="shared" si="1"/>
        <v>24</v>
      </c>
      <c r="B47" s="55"/>
      <c r="C47" s="55" t="s">
        <v>130</v>
      </c>
      <c r="D47" s="56">
        <f t="shared" ca="1" si="3"/>
        <v>44968</v>
      </c>
      <c r="E47" s="57">
        <f t="shared" si="5"/>
        <v>103613.68229166667</v>
      </c>
      <c r="F47" s="57">
        <f t="shared" si="5"/>
        <v>4625.6108165922615</v>
      </c>
      <c r="G47" s="58">
        <f t="shared" si="0"/>
        <v>108239.29310825893</v>
      </c>
      <c r="H47" s="59">
        <f t="shared" si="2"/>
        <v>4004853.8450055718</v>
      </c>
    </row>
    <row r="48" spans="1:8" ht="14">
      <c r="A48" s="55">
        <f t="shared" si="1"/>
        <v>25</v>
      </c>
      <c r="B48" s="55"/>
      <c r="C48" s="55" t="s">
        <v>131</v>
      </c>
      <c r="D48" s="56">
        <f t="shared" ca="1" si="3"/>
        <v>44996</v>
      </c>
      <c r="E48" s="57">
        <f t="shared" si="5"/>
        <v>103613.68229166667</v>
      </c>
      <c r="F48" s="57">
        <f t="shared" si="5"/>
        <v>4625.6108165922615</v>
      </c>
      <c r="G48" s="58">
        <f t="shared" si="0"/>
        <v>108239.29310825893</v>
      </c>
      <c r="H48" s="59">
        <f t="shared" si="2"/>
        <v>3896614.551897313</v>
      </c>
    </row>
    <row r="49" spans="1:8" ht="14">
      <c r="A49" s="55">
        <f t="shared" si="1"/>
        <v>26</v>
      </c>
      <c r="B49" s="55"/>
      <c r="C49" s="55" t="s">
        <v>132</v>
      </c>
      <c r="D49" s="56">
        <f t="shared" ca="1" si="3"/>
        <v>45027</v>
      </c>
      <c r="E49" s="57">
        <f t="shared" si="5"/>
        <v>103613.68229166667</v>
      </c>
      <c r="F49" s="57">
        <f t="shared" si="5"/>
        <v>4625.6108165922615</v>
      </c>
      <c r="G49" s="58">
        <f t="shared" si="0"/>
        <v>108239.29310825893</v>
      </c>
      <c r="H49" s="59">
        <f t="shared" si="2"/>
        <v>3788375.2587890541</v>
      </c>
    </row>
    <row r="50" spans="1:8" ht="14">
      <c r="A50" s="55">
        <f t="shared" si="1"/>
        <v>27</v>
      </c>
      <c r="B50" s="55"/>
      <c r="C50" s="55" t="s">
        <v>133</v>
      </c>
      <c r="D50" s="56">
        <f t="shared" ca="1" si="3"/>
        <v>45057</v>
      </c>
      <c r="E50" s="57">
        <f t="shared" si="5"/>
        <v>103613.68229166667</v>
      </c>
      <c r="F50" s="57">
        <f t="shared" si="5"/>
        <v>4625.6108165922615</v>
      </c>
      <c r="G50" s="58">
        <f t="shared" si="0"/>
        <v>108239.29310825893</v>
      </c>
      <c r="H50" s="59">
        <f t="shared" si="2"/>
        <v>3680135.9656807953</v>
      </c>
    </row>
    <row r="51" spans="1:8" ht="14">
      <c r="A51" s="55">
        <f t="shared" si="1"/>
        <v>28</v>
      </c>
      <c r="B51" s="55"/>
      <c r="C51" s="55" t="s">
        <v>134</v>
      </c>
      <c r="D51" s="56">
        <f t="shared" ca="1" si="3"/>
        <v>45088</v>
      </c>
      <c r="E51" s="57">
        <f t="shared" si="5"/>
        <v>103613.68229166667</v>
      </c>
      <c r="F51" s="57">
        <f t="shared" si="5"/>
        <v>4625.6108165922615</v>
      </c>
      <c r="G51" s="58">
        <f t="shared" si="0"/>
        <v>108239.29310825893</v>
      </c>
      <c r="H51" s="59">
        <f t="shared" si="2"/>
        <v>3571896.6725725364</v>
      </c>
    </row>
    <row r="52" spans="1:8" ht="14">
      <c r="A52" s="55">
        <f t="shared" si="1"/>
        <v>29</v>
      </c>
      <c r="B52" s="55"/>
      <c r="C52" s="55" t="s">
        <v>135</v>
      </c>
      <c r="D52" s="56">
        <f t="shared" ca="1" si="3"/>
        <v>45118</v>
      </c>
      <c r="E52" s="57">
        <f t="shared" si="5"/>
        <v>103613.68229166667</v>
      </c>
      <c r="F52" s="57">
        <f t="shared" si="5"/>
        <v>4625.6108165922615</v>
      </c>
      <c r="G52" s="58">
        <f t="shared" si="0"/>
        <v>108239.29310825893</v>
      </c>
      <c r="H52" s="59">
        <f t="shared" si="2"/>
        <v>3463657.3794642775</v>
      </c>
    </row>
    <row r="53" spans="1:8" ht="14">
      <c r="A53" s="55">
        <f t="shared" si="1"/>
        <v>30</v>
      </c>
      <c r="B53" s="55"/>
      <c r="C53" s="55" t="s">
        <v>136</v>
      </c>
      <c r="D53" s="56">
        <f t="shared" ca="1" si="3"/>
        <v>45149</v>
      </c>
      <c r="E53" s="57">
        <f t="shared" si="5"/>
        <v>103613.68229166667</v>
      </c>
      <c r="F53" s="57">
        <f t="shared" si="5"/>
        <v>4625.6108165922615</v>
      </c>
      <c r="G53" s="58">
        <f t="shared" si="0"/>
        <v>108239.29310825893</v>
      </c>
      <c r="H53" s="59">
        <f t="shared" si="2"/>
        <v>3355418.0863560187</v>
      </c>
    </row>
    <row r="54" spans="1:8" ht="14">
      <c r="A54" s="55">
        <f t="shared" si="1"/>
        <v>31</v>
      </c>
      <c r="B54" s="55"/>
      <c r="C54" s="55" t="s">
        <v>137</v>
      </c>
      <c r="D54" s="56">
        <f t="shared" ca="1" si="3"/>
        <v>45180</v>
      </c>
      <c r="E54" s="57">
        <f t="shared" si="5"/>
        <v>103613.68229166667</v>
      </c>
      <c r="F54" s="57">
        <f t="shared" si="5"/>
        <v>4625.6108165922615</v>
      </c>
      <c r="G54" s="58">
        <f t="shared" si="0"/>
        <v>108239.29310825893</v>
      </c>
      <c r="H54" s="59">
        <f t="shared" si="2"/>
        <v>3247178.7932477598</v>
      </c>
    </row>
    <row r="55" spans="1:8" ht="14">
      <c r="A55" s="55">
        <f t="shared" si="1"/>
        <v>32</v>
      </c>
      <c r="B55" s="55"/>
      <c r="C55" s="55" t="s">
        <v>138</v>
      </c>
      <c r="D55" s="56">
        <f t="shared" ca="1" si="3"/>
        <v>45210</v>
      </c>
      <c r="E55" s="57">
        <f t="shared" si="5"/>
        <v>103613.68229166667</v>
      </c>
      <c r="F55" s="57">
        <f t="shared" si="5"/>
        <v>4625.6108165922615</v>
      </c>
      <c r="G55" s="58">
        <f t="shared" si="0"/>
        <v>108239.29310825893</v>
      </c>
      <c r="H55" s="59">
        <f t="shared" si="2"/>
        <v>3138939.5001395009</v>
      </c>
    </row>
    <row r="56" spans="1:8" ht="14">
      <c r="A56" s="55">
        <f t="shared" si="1"/>
        <v>33</v>
      </c>
      <c r="B56" s="55"/>
      <c r="C56" s="55" t="s">
        <v>139</v>
      </c>
      <c r="D56" s="56">
        <f t="shared" ca="1" si="3"/>
        <v>45241</v>
      </c>
      <c r="E56" s="57">
        <f t="shared" si="5"/>
        <v>103613.68229166667</v>
      </c>
      <c r="F56" s="57">
        <f t="shared" si="5"/>
        <v>4625.6108165922615</v>
      </c>
      <c r="G56" s="58">
        <f t="shared" si="0"/>
        <v>108239.29310825893</v>
      </c>
      <c r="H56" s="59">
        <f t="shared" si="2"/>
        <v>3030700.2070312421</v>
      </c>
    </row>
    <row r="57" spans="1:8" ht="14">
      <c r="A57" s="55">
        <f t="shared" si="1"/>
        <v>34</v>
      </c>
      <c r="B57" s="55"/>
      <c r="C57" s="55" t="s">
        <v>140</v>
      </c>
      <c r="D57" s="56">
        <f t="shared" ca="1" si="3"/>
        <v>45271</v>
      </c>
      <c r="E57" s="57">
        <f t="shared" si="5"/>
        <v>103613.68229166667</v>
      </c>
      <c r="F57" s="57">
        <f t="shared" si="5"/>
        <v>4625.6108165922615</v>
      </c>
      <c r="G57" s="58">
        <f t="shared" si="0"/>
        <v>108239.29310825893</v>
      </c>
      <c r="H57" s="59">
        <f t="shared" si="2"/>
        <v>2922460.9139229832</v>
      </c>
    </row>
    <row r="58" spans="1:8" ht="14">
      <c r="A58" s="55">
        <f t="shared" si="1"/>
        <v>35</v>
      </c>
      <c r="B58" s="55"/>
      <c r="C58" s="55" t="s">
        <v>141</v>
      </c>
      <c r="D58" s="56">
        <f t="shared" ca="1" si="3"/>
        <v>45302</v>
      </c>
      <c r="E58" s="57">
        <f t="shared" si="5"/>
        <v>103613.68229166667</v>
      </c>
      <c r="F58" s="57">
        <f t="shared" si="5"/>
        <v>4625.6108165922615</v>
      </c>
      <c r="G58" s="58">
        <f t="shared" si="0"/>
        <v>108239.29310825893</v>
      </c>
      <c r="H58" s="59">
        <f t="shared" si="2"/>
        <v>2814221.6208147244</v>
      </c>
    </row>
    <row r="59" spans="1:8" ht="14">
      <c r="A59" s="55">
        <f t="shared" si="1"/>
        <v>36</v>
      </c>
      <c r="B59" s="55"/>
      <c r="C59" s="55" t="s">
        <v>142</v>
      </c>
      <c r="D59" s="56">
        <f t="shared" ca="1" si="3"/>
        <v>45333</v>
      </c>
      <c r="E59" s="57">
        <f t="shared" si="5"/>
        <v>103613.68229166667</v>
      </c>
      <c r="F59" s="57">
        <f t="shared" si="5"/>
        <v>4625.6108165922615</v>
      </c>
      <c r="G59" s="58">
        <f t="shared" si="0"/>
        <v>108239.29310825893</v>
      </c>
      <c r="H59" s="59">
        <f t="shared" si="2"/>
        <v>2705982.3277064655</v>
      </c>
    </row>
    <row r="60" spans="1:8" ht="14">
      <c r="A60" s="55">
        <f t="shared" si="1"/>
        <v>37</v>
      </c>
      <c r="B60" s="55"/>
      <c r="C60" s="55" t="s">
        <v>143</v>
      </c>
      <c r="D60" s="56">
        <f t="shared" ca="1" si="3"/>
        <v>45362</v>
      </c>
      <c r="E60" s="57">
        <f t="shared" ref="E60:F75" si="6">E59</f>
        <v>103613.68229166667</v>
      </c>
      <c r="F60" s="57">
        <f t="shared" si="6"/>
        <v>4625.6108165922615</v>
      </c>
      <c r="G60" s="58">
        <f t="shared" si="0"/>
        <v>108239.29310825893</v>
      </c>
      <c r="H60" s="59">
        <f t="shared" si="2"/>
        <v>2597743.0345982066</v>
      </c>
    </row>
    <row r="61" spans="1:8" ht="14">
      <c r="A61" s="55">
        <f t="shared" si="1"/>
        <v>38</v>
      </c>
      <c r="B61" s="55"/>
      <c r="C61" s="55" t="s">
        <v>144</v>
      </c>
      <c r="D61" s="56">
        <f t="shared" ca="1" si="3"/>
        <v>45393</v>
      </c>
      <c r="E61" s="57">
        <f t="shared" si="6"/>
        <v>103613.68229166667</v>
      </c>
      <c r="F61" s="57">
        <f t="shared" si="6"/>
        <v>4625.6108165922615</v>
      </c>
      <c r="G61" s="58">
        <f t="shared" si="0"/>
        <v>108239.29310825893</v>
      </c>
      <c r="H61" s="59">
        <f t="shared" si="2"/>
        <v>2489503.7414899478</v>
      </c>
    </row>
    <row r="62" spans="1:8" ht="14">
      <c r="A62" s="55">
        <f t="shared" si="1"/>
        <v>39</v>
      </c>
      <c r="B62" s="55"/>
      <c r="C62" s="55" t="s">
        <v>145</v>
      </c>
      <c r="D62" s="56">
        <f t="shared" ca="1" si="3"/>
        <v>45423</v>
      </c>
      <c r="E62" s="57">
        <f t="shared" si="6"/>
        <v>103613.68229166667</v>
      </c>
      <c r="F62" s="57">
        <f t="shared" si="6"/>
        <v>4625.6108165922615</v>
      </c>
      <c r="G62" s="58">
        <f t="shared" si="0"/>
        <v>108239.29310825893</v>
      </c>
      <c r="H62" s="59">
        <f t="shared" si="2"/>
        <v>2381264.4483816889</v>
      </c>
    </row>
    <row r="63" spans="1:8" ht="14">
      <c r="A63" s="55">
        <f t="shared" si="1"/>
        <v>40</v>
      </c>
      <c r="B63" s="55"/>
      <c r="C63" s="55" t="s">
        <v>146</v>
      </c>
      <c r="D63" s="56">
        <f t="shared" ca="1" si="3"/>
        <v>45454</v>
      </c>
      <c r="E63" s="57">
        <f t="shared" si="6"/>
        <v>103613.68229166667</v>
      </c>
      <c r="F63" s="57">
        <f t="shared" si="6"/>
        <v>4625.6108165922615</v>
      </c>
      <c r="G63" s="58">
        <f t="shared" si="0"/>
        <v>108239.29310825893</v>
      </c>
      <c r="H63" s="59">
        <f t="shared" si="2"/>
        <v>2273025.15527343</v>
      </c>
    </row>
    <row r="64" spans="1:8" ht="14">
      <c r="A64" s="55">
        <f t="shared" si="1"/>
        <v>41</v>
      </c>
      <c r="B64" s="55"/>
      <c r="C64" s="55" t="s">
        <v>147</v>
      </c>
      <c r="D64" s="56">
        <f t="shared" ca="1" si="3"/>
        <v>45484</v>
      </c>
      <c r="E64" s="57">
        <f t="shared" si="6"/>
        <v>103613.68229166667</v>
      </c>
      <c r="F64" s="57">
        <f t="shared" si="6"/>
        <v>4625.6108165922615</v>
      </c>
      <c r="G64" s="58">
        <f t="shared" si="0"/>
        <v>108239.29310825893</v>
      </c>
      <c r="H64" s="59">
        <f t="shared" si="2"/>
        <v>2164785.8621651712</v>
      </c>
    </row>
    <row r="65" spans="1:8" ht="14">
      <c r="A65" s="55">
        <f t="shared" si="1"/>
        <v>42</v>
      </c>
      <c r="B65" s="55"/>
      <c r="C65" s="55" t="s">
        <v>148</v>
      </c>
      <c r="D65" s="56">
        <f t="shared" ca="1" si="3"/>
        <v>45515</v>
      </c>
      <c r="E65" s="57">
        <f t="shared" si="6"/>
        <v>103613.68229166667</v>
      </c>
      <c r="F65" s="57">
        <f t="shared" si="6"/>
        <v>4625.6108165922615</v>
      </c>
      <c r="G65" s="58">
        <f t="shared" si="0"/>
        <v>108239.29310825893</v>
      </c>
      <c r="H65" s="59">
        <f t="shared" si="2"/>
        <v>2056546.5690569123</v>
      </c>
    </row>
    <row r="66" spans="1:8" ht="14">
      <c r="A66" s="55">
        <f t="shared" si="1"/>
        <v>43</v>
      </c>
      <c r="B66" s="55"/>
      <c r="C66" s="55" t="s">
        <v>149</v>
      </c>
      <c r="D66" s="56">
        <f t="shared" ca="1" si="3"/>
        <v>45546</v>
      </c>
      <c r="E66" s="57">
        <f t="shared" si="6"/>
        <v>103613.68229166667</v>
      </c>
      <c r="F66" s="57">
        <f t="shared" si="6"/>
        <v>4625.6108165922615</v>
      </c>
      <c r="G66" s="58">
        <f t="shared" si="0"/>
        <v>108239.29310825893</v>
      </c>
      <c r="H66" s="59">
        <f t="shared" si="2"/>
        <v>1948307.2759486535</v>
      </c>
    </row>
    <row r="67" spans="1:8" ht="14">
      <c r="A67" s="55">
        <f t="shared" si="1"/>
        <v>44</v>
      </c>
      <c r="B67" s="55"/>
      <c r="C67" s="55" t="s">
        <v>150</v>
      </c>
      <c r="D67" s="56">
        <f t="shared" ca="1" si="3"/>
        <v>45576</v>
      </c>
      <c r="E67" s="57">
        <f t="shared" si="6"/>
        <v>103613.68229166667</v>
      </c>
      <c r="F67" s="57">
        <f t="shared" si="6"/>
        <v>4625.6108165922615</v>
      </c>
      <c r="G67" s="58">
        <f t="shared" si="0"/>
        <v>108239.29310825893</v>
      </c>
      <c r="H67" s="59">
        <f t="shared" si="2"/>
        <v>1840067.9828403946</v>
      </c>
    </row>
    <row r="68" spans="1:8" ht="14">
      <c r="A68" s="55">
        <f t="shared" si="1"/>
        <v>45</v>
      </c>
      <c r="B68" s="55"/>
      <c r="C68" s="55" t="s">
        <v>151</v>
      </c>
      <c r="D68" s="56">
        <f t="shared" ca="1" si="3"/>
        <v>45607</v>
      </c>
      <c r="E68" s="57">
        <f t="shared" si="6"/>
        <v>103613.68229166667</v>
      </c>
      <c r="F68" s="57">
        <f t="shared" si="6"/>
        <v>4625.6108165922615</v>
      </c>
      <c r="G68" s="58">
        <f t="shared" si="0"/>
        <v>108239.29310825893</v>
      </c>
      <c r="H68" s="59">
        <f t="shared" si="2"/>
        <v>1731828.6897321357</v>
      </c>
    </row>
    <row r="69" spans="1:8" ht="14">
      <c r="A69" s="55">
        <f t="shared" si="1"/>
        <v>46</v>
      </c>
      <c r="B69" s="55"/>
      <c r="C69" s="55" t="s">
        <v>152</v>
      </c>
      <c r="D69" s="56">
        <f t="shared" ca="1" si="3"/>
        <v>45637</v>
      </c>
      <c r="E69" s="57">
        <f t="shared" si="6"/>
        <v>103613.68229166667</v>
      </c>
      <c r="F69" s="57">
        <f t="shared" si="6"/>
        <v>4625.6108165922615</v>
      </c>
      <c r="G69" s="58">
        <f t="shared" si="0"/>
        <v>108239.29310825893</v>
      </c>
      <c r="H69" s="59">
        <f t="shared" si="2"/>
        <v>1623589.3966238769</v>
      </c>
    </row>
    <row r="70" spans="1:8" ht="14">
      <c r="A70" s="55">
        <f t="shared" si="1"/>
        <v>47</v>
      </c>
      <c r="B70" s="55"/>
      <c r="C70" s="55" t="s">
        <v>153</v>
      </c>
      <c r="D70" s="56">
        <f t="shared" ca="1" si="3"/>
        <v>45668</v>
      </c>
      <c r="E70" s="57">
        <f t="shared" si="6"/>
        <v>103613.68229166667</v>
      </c>
      <c r="F70" s="57">
        <f t="shared" si="6"/>
        <v>4625.6108165922615</v>
      </c>
      <c r="G70" s="58">
        <f t="shared" si="0"/>
        <v>108239.29310825893</v>
      </c>
      <c r="H70" s="59">
        <f t="shared" si="2"/>
        <v>1515350.103515618</v>
      </c>
    </row>
    <row r="71" spans="1:8" ht="14">
      <c r="A71" s="55">
        <f t="shared" si="1"/>
        <v>48</v>
      </c>
      <c r="B71" s="55"/>
      <c r="C71" s="55" t="s">
        <v>154</v>
      </c>
      <c r="D71" s="56">
        <f t="shared" ca="1" si="3"/>
        <v>45699</v>
      </c>
      <c r="E71" s="57">
        <f t="shared" si="6"/>
        <v>103613.68229166667</v>
      </c>
      <c r="F71" s="57">
        <f t="shared" si="6"/>
        <v>4625.6108165922615</v>
      </c>
      <c r="G71" s="58">
        <f t="shared" si="0"/>
        <v>108239.29310825893</v>
      </c>
      <c r="H71" s="59">
        <f t="shared" si="2"/>
        <v>1407110.8104073592</v>
      </c>
    </row>
    <row r="72" spans="1:8" ht="14">
      <c r="A72" s="55">
        <f t="shared" si="1"/>
        <v>49</v>
      </c>
      <c r="B72" s="55"/>
      <c r="C72" s="55" t="s">
        <v>155</v>
      </c>
      <c r="D72" s="56">
        <f t="shared" ca="1" si="3"/>
        <v>45727</v>
      </c>
      <c r="E72" s="57">
        <f t="shared" si="6"/>
        <v>103613.68229166667</v>
      </c>
      <c r="F72" s="57">
        <f t="shared" si="6"/>
        <v>4625.6108165922615</v>
      </c>
      <c r="G72" s="58">
        <f t="shared" si="0"/>
        <v>108239.29310825893</v>
      </c>
      <c r="H72" s="59">
        <f t="shared" si="2"/>
        <v>1298871.5172991003</v>
      </c>
    </row>
    <row r="73" spans="1:8" ht="14">
      <c r="A73" s="55">
        <f t="shared" si="1"/>
        <v>50</v>
      </c>
      <c r="B73" s="55"/>
      <c r="C73" s="55" t="s">
        <v>156</v>
      </c>
      <c r="D73" s="56">
        <f t="shared" ca="1" si="3"/>
        <v>45758</v>
      </c>
      <c r="E73" s="57">
        <f t="shared" si="6"/>
        <v>103613.68229166667</v>
      </c>
      <c r="F73" s="57">
        <f t="shared" si="6"/>
        <v>4625.6108165922615</v>
      </c>
      <c r="G73" s="58">
        <f t="shared" ref="G73:G81" si="7">+SUM(E73:F73)</f>
        <v>108239.29310825893</v>
      </c>
      <c r="H73" s="59">
        <f t="shared" si="2"/>
        <v>1190632.2241908414</v>
      </c>
    </row>
    <row r="74" spans="1:8" ht="14">
      <c r="A74" s="55">
        <f t="shared" si="1"/>
        <v>51</v>
      </c>
      <c r="B74" s="55"/>
      <c r="C74" s="55" t="s">
        <v>157</v>
      </c>
      <c r="D74" s="56">
        <f t="shared" ca="1" si="3"/>
        <v>45788</v>
      </c>
      <c r="E74" s="57">
        <f t="shared" si="6"/>
        <v>103613.68229166667</v>
      </c>
      <c r="F74" s="57">
        <f t="shared" si="6"/>
        <v>4625.6108165922615</v>
      </c>
      <c r="G74" s="58">
        <f t="shared" si="7"/>
        <v>108239.29310825893</v>
      </c>
      <c r="H74" s="59">
        <f t="shared" si="2"/>
        <v>1082392.9310825826</v>
      </c>
    </row>
    <row r="75" spans="1:8" ht="14">
      <c r="A75" s="55">
        <f t="shared" si="1"/>
        <v>52</v>
      </c>
      <c r="B75" s="55"/>
      <c r="C75" s="55" t="s">
        <v>158</v>
      </c>
      <c r="D75" s="56">
        <f t="shared" ca="1" si="3"/>
        <v>45819</v>
      </c>
      <c r="E75" s="57">
        <f t="shared" si="6"/>
        <v>103613.68229166667</v>
      </c>
      <c r="F75" s="57">
        <f t="shared" si="6"/>
        <v>4625.6108165922615</v>
      </c>
      <c r="G75" s="58">
        <f t="shared" si="7"/>
        <v>108239.29310825893</v>
      </c>
      <c r="H75" s="59">
        <f t="shared" si="2"/>
        <v>974153.63797432359</v>
      </c>
    </row>
    <row r="76" spans="1:8" ht="14">
      <c r="A76" s="55">
        <f t="shared" si="1"/>
        <v>53</v>
      </c>
      <c r="B76" s="55"/>
      <c r="C76" s="55" t="s">
        <v>159</v>
      </c>
      <c r="D76" s="56">
        <f t="shared" ca="1" si="3"/>
        <v>45849</v>
      </c>
      <c r="E76" s="57">
        <f t="shared" ref="E76:F84" si="8">E75</f>
        <v>103613.68229166667</v>
      </c>
      <c r="F76" s="57">
        <f t="shared" si="8"/>
        <v>4625.6108165922615</v>
      </c>
      <c r="G76" s="58">
        <f t="shared" si="7"/>
        <v>108239.29310825893</v>
      </c>
      <c r="H76" s="59">
        <f t="shared" si="2"/>
        <v>865914.34486606461</v>
      </c>
    </row>
    <row r="77" spans="1:8" ht="14">
      <c r="A77" s="55">
        <f t="shared" si="1"/>
        <v>54</v>
      </c>
      <c r="B77" s="55"/>
      <c r="C77" s="55" t="s">
        <v>160</v>
      </c>
      <c r="D77" s="56">
        <f t="shared" ca="1" si="3"/>
        <v>45880</v>
      </c>
      <c r="E77" s="57">
        <f t="shared" si="8"/>
        <v>103613.68229166667</v>
      </c>
      <c r="F77" s="57">
        <f t="shared" si="8"/>
        <v>4625.6108165922615</v>
      </c>
      <c r="G77" s="58">
        <f t="shared" si="7"/>
        <v>108239.29310825893</v>
      </c>
      <c r="H77" s="59">
        <f t="shared" si="2"/>
        <v>757675.05175780563</v>
      </c>
    </row>
    <row r="78" spans="1:8" ht="14">
      <c r="A78" s="55">
        <f t="shared" si="1"/>
        <v>55</v>
      </c>
      <c r="B78" s="55"/>
      <c r="C78" s="55" t="s">
        <v>161</v>
      </c>
      <c r="D78" s="56">
        <f t="shared" ca="1" si="3"/>
        <v>45911</v>
      </c>
      <c r="E78" s="57">
        <f t="shared" si="8"/>
        <v>103613.68229166667</v>
      </c>
      <c r="F78" s="57">
        <f t="shared" si="8"/>
        <v>4625.6108165922615</v>
      </c>
      <c r="G78" s="58">
        <f t="shared" si="7"/>
        <v>108239.29310825893</v>
      </c>
      <c r="H78" s="59">
        <f t="shared" si="2"/>
        <v>649435.75864954665</v>
      </c>
    </row>
    <row r="79" spans="1:8" ht="14">
      <c r="A79" s="55">
        <f t="shared" si="1"/>
        <v>56</v>
      </c>
      <c r="B79" s="55"/>
      <c r="C79" s="55" t="s">
        <v>162</v>
      </c>
      <c r="D79" s="56">
        <f t="shared" ca="1" si="3"/>
        <v>45941</v>
      </c>
      <c r="E79" s="57">
        <f t="shared" si="8"/>
        <v>103613.68229166667</v>
      </c>
      <c r="F79" s="57">
        <f t="shared" si="8"/>
        <v>4625.6108165922615</v>
      </c>
      <c r="G79" s="58">
        <f t="shared" si="7"/>
        <v>108239.29310825893</v>
      </c>
      <c r="H79" s="59">
        <f t="shared" si="2"/>
        <v>541196.46554128767</v>
      </c>
    </row>
    <row r="80" spans="1:8" ht="14">
      <c r="A80" s="55">
        <f t="shared" si="1"/>
        <v>57</v>
      </c>
      <c r="B80" s="55"/>
      <c r="C80" s="55" t="s">
        <v>163</v>
      </c>
      <c r="D80" s="56">
        <f t="shared" ca="1" si="3"/>
        <v>45972</v>
      </c>
      <c r="E80" s="57">
        <f t="shared" si="8"/>
        <v>103613.68229166667</v>
      </c>
      <c r="F80" s="57">
        <f t="shared" si="8"/>
        <v>4625.6108165922615</v>
      </c>
      <c r="G80" s="58">
        <f t="shared" si="7"/>
        <v>108239.29310825893</v>
      </c>
      <c r="H80" s="59">
        <f t="shared" si="2"/>
        <v>432957.17243302875</v>
      </c>
    </row>
    <row r="81" spans="1:8" ht="14">
      <c r="A81" s="55">
        <f t="shared" si="1"/>
        <v>58</v>
      </c>
      <c r="B81" s="55"/>
      <c r="C81" s="55" t="s">
        <v>164</v>
      </c>
      <c r="D81" s="56">
        <f t="shared" ca="1" si="3"/>
        <v>46002</v>
      </c>
      <c r="E81" s="57">
        <f t="shared" si="8"/>
        <v>103613.68229166667</v>
      </c>
      <c r="F81" s="57">
        <f t="shared" si="8"/>
        <v>4625.6108165922615</v>
      </c>
      <c r="G81" s="58">
        <f t="shared" si="7"/>
        <v>108239.29310825893</v>
      </c>
      <c r="H81" s="59">
        <f t="shared" si="2"/>
        <v>324717.87932476983</v>
      </c>
    </row>
    <row r="82" spans="1:8" ht="14">
      <c r="A82" s="55">
        <f t="shared" si="1"/>
        <v>59</v>
      </c>
      <c r="B82" s="55"/>
      <c r="C82" s="55" t="s">
        <v>165</v>
      </c>
      <c r="D82" s="56">
        <f t="shared" ca="1" si="3"/>
        <v>46033</v>
      </c>
      <c r="E82" s="57">
        <f t="shared" si="8"/>
        <v>103613.68229166667</v>
      </c>
      <c r="F82" s="57">
        <f t="shared" si="8"/>
        <v>4625.6108165922615</v>
      </c>
      <c r="G82" s="58">
        <f t="shared" ref="G82:G84" si="9">+SUM(E82:F82)</f>
        <v>108239.29310825893</v>
      </c>
      <c r="H82" s="59">
        <f t="shared" si="2"/>
        <v>216478.58621651091</v>
      </c>
    </row>
    <row r="83" spans="1:8" ht="14">
      <c r="A83" s="55">
        <f t="shared" si="1"/>
        <v>60</v>
      </c>
      <c r="B83" s="55"/>
      <c r="C83" s="55" t="s">
        <v>166</v>
      </c>
      <c r="D83" s="56">
        <f t="shared" ca="1" si="3"/>
        <v>46064</v>
      </c>
      <c r="E83" s="57">
        <f t="shared" si="8"/>
        <v>103613.68229166667</v>
      </c>
      <c r="F83" s="57">
        <f t="shared" si="8"/>
        <v>4625.6108165922615</v>
      </c>
      <c r="G83" s="58">
        <f t="shared" si="9"/>
        <v>108239.29310825893</v>
      </c>
      <c r="H83" s="59">
        <f t="shared" si="2"/>
        <v>108239.29310825198</v>
      </c>
    </row>
    <row r="84" spans="1:8" ht="14">
      <c r="A84" s="55">
        <f t="shared" si="1"/>
        <v>61</v>
      </c>
      <c r="B84" s="55"/>
      <c r="C84" s="55" t="s">
        <v>167</v>
      </c>
      <c r="D84" s="56">
        <f t="shared" ca="1" si="3"/>
        <v>46092</v>
      </c>
      <c r="E84" s="57">
        <f t="shared" si="8"/>
        <v>103613.68229166667</v>
      </c>
      <c r="F84" s="57">
        <f t="shared" si="8"/>
        <v>4625.6108165922615</v>
      </c>
      <c r="G84" s="58">
        <f t="shared" si="9"/>
        <v>108239.29310825893</v>
      </c>
      <c r="H84" s="59">
        <f t="shared" si="2"/>
        <v>-6.9558154791593552E-9</v>
      </c>
    </row>
    <row r="85" spans="1:8" ht="14">
      <c r="A85" s="513" t="s">
        <v>102</v>
      </c>
      <c r="B85" s="513"/>
      <c r="C85" s="513"/>
      <c r="D85" s="513"/>
      <c r="E85" s="61">
        <f>SUM(E23:E84)</f>
        <v>12433641.874999981</v>
      </c>
      <c r="F85" s="61">
        <f t="shared" ref="F85:G85" si="10">SUM(F23:F84)</f>
        <v>555073.29799106973</v>
      </c>
      <c r="G85" s="61">
        <f t="shared" si="10"/>
        <v>12988715.172991056</v>
      </c>
      <c r="H85" s="62"/>
    </row>
    <row r="86" spans="1:8" s="13" customFormat="1" ht="14">
      <c r="C86" s="23"/>
      <c r="D86" s="24"/>
      <c r="E86" s="25"/>
      <c r="F86" s="25"/>
      <c r="G86" s="25"/>
    </row>
    <row r="87" spans="1:8" s="13" customFormat="1" ht="14">
      <c r="A87" s="508" t="s">
        <v>66</v>
      </c>
      <c r="B87" s="508"/>
      <c r="C87" s="508"/>
      <c r="D87" s="508"/>
      <c r="E87" s="508"/>
      <c r="F87" s="508"/>
      <c r="G87" s="508"/>
      <c r="H87" s="508"/>
    </row>
    <row r="88" spans="1:8" s="13" customFormat="1" ht="29.25" customHeight="1">
      <c r="A88" s="497" t="s">
        <v>103</v>
      </c>
      <c r="B88" s="497"/>
      <c r="C88" s="497"/>
      <c r="D88" s="497"/>
      <c r="E88" s="497"/>
      <c r="F88" s="497"/>
      <c r="G88" s="497"/>
      <c r="H88" s="497"/>
    </row>
    <row r="89" spans="1:8" s="13" customFormat="1" ht="16.5" customHeight="1">
      <c r="A89" s="497"/>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07.25" customHeight="1">
      <c r="A92" s="497"/>
      <c r="B92" s="497"/>
      <c r="C92" s="497"/>
      <c r="D92" s="497"/>
      <c r="E92" s="497"/>
      <c r="F92" s="497"/>
      <c r="G92" s="497"/>
      <c r="H92" s="497"/>
    </row>
    <row r="93" spans="1:8" s="13" customFormat="1" ht="42" customHeight="1">
      <c r="A93" s="497"/>
      <c r="B93" s="497"/>
      <c r="C93" s="497"/>
      <c r="D93" s="497"/>
      <c r="E93" s="497"/>
      <c r="F93" s="497"/>
      <c r="G93" s="497"/>
      <c r="H93" s="497"/>
    </row>
    <row r="94" spans="1:8" s="13" customFormat="1" ht="17.25" customHeight="1">
      <c r="A94" s="497"/>
      <c r="B94" s="497"/>
      <c r="C94" s="497"/>
      <c r="D94" s="497"/>
      <c r="E94" s="497"/>
      <c r="F94" s="497"/>
      <c r="G94" s="497"/>
      <c r="H94" s="497"/>
    </row>
    <row r="95" spans="1:8" s="13" customFormat="1" ht="14">
      <c r="A95" s="497"/>
      <c r="B95" s="497"/>
      <c r="C95" s="497"/>
      <c r="D95" s="497"/>
      <c r="E95" s="497"/>
      <c r="F95" s="497"/>
      <c r="G95" s="497"/>
      <c r="H95" s="497"/>
    </row>
    <row r="96" spans="1:8" s="13" customFormat="1" ht="14">
      <c r="A96" s="13" t="s">
        <v>104</v>
      </c>
      <c r="D96" s="26"/>
      <c r="G96" s="14"/>
    </row>
    <row r="97" spans="1:7" s="13" customFormat="1" ht="14">
      <c r="D97" s="26"/>
      <c r="G97" s="14"/>
    </row>
    <row r="98" spans="1:7" s="13" customFormat="1" ht="15" customHeight="1">
      <c r="A98" s="27"/>
      <c r="B98" s="27"/>
      <c r="C98" s="27"/>
      <c r="D98" s="26"/>
      <c r="E98" s="27"/>
      <c r="F98" s="27"/>
      <c r="G98" s="28"/>
    </row>
    <row r="99" spans="1:7" s="13" customFormat="1" ht="14">
      <c r="A99" s="498" t="s">
        <v>105</v>
      </c>
      <c r="B99" s="498"/>
      <c r="C99" s="498"/>
      <c r="D99" s="26"/>
      <c r="E99" s="498" t="s">
        <v>106</v>
      </c>
      <c r="F99" s="498"/>
      <c r="G99" s="498"/>
    </row>
    <row r="100" spans="1:7" ht="14"/>
    <row r="101" spans="1:7" ht="14"/>
    <row r="102" spans="1:7" ht="14"/>
    <row r="103" spans="1:7" ht="14"/>
  </sheetData>
  <sheetProtection password="EA9B" sheet="1" objects="1" scenarios="1" selectLockedCells="1"/>
  <mergeCells count="13">
    <mergeCell ref="A99:C99"/>
    <mergeCell ref="E99:G99"/>
    <mergeCell ref="H1:H2"/>
    <mergeCell ref="C5:H5"/>
    <mergeCell ref="C6:H6"/>
    <mergeCell ref="C7:H7"/>
    <mergeCell ref="C8:H8"/>
    <mergeCell ref="C9:H9"/>
    <mergeCell ref="C10:H10"/>
    <mergeCell ref="A22:G22"/>
    <mergeCell ref="A85:D85"/>
    <mergeCell ref="A87:H87"/>
    <mergeCell ref="A88:H95"/>
  </mergeCells>
  <hyperlinks>
    <hyperlink ref="C1" location="'DATA SHEET'!A1" display="HIGHLANDS PRIME, INC." xr:uid="{00000000-0004-0000-0D00-000000000000}"/>
    <hyperlink ref="J3" location="'DATA SHEET'!A1" display="Return to Data Sheet" xr:uid="{00000000-0004-0000-0D00-000001000000}"/>
  </hyperlinks>
  <printOptions horizontalCentered="1" verticalCentered="1"/>
  <pageMargins left="0.7" right="0.7" top="0.25" bottom="0.25" header="0.3" footer="0.3"/>
  <pageSetup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18061"/>
    <pageSetUpPr fitToPage="1"/>
  </sheetPr>
  <dimension ref="A1:L104"/>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DP Term1_Member'!$C$2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SHEET'!$C$62:$D$62</f>
        <v>20% DP, 20% over 60 months, 60% Lump Sum</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40"/>
      <c r="D14" s="38"/>
      <c r="E14" s="39"/>
    </row>
    <row r="15" spans="1:10" ht="14">
      <c r="A15" s="40" t="s">
        <v>327</v>
      </c>
      <c r="B15" s="41"/>
      <c r="C15" s="79">
        <v>0.03</v>
      </c>
      <c r="D15" s="42">
        <f>IF(C15&lt;=3%,((D13-D14)*C15),"BEYOND MAX DISC.")</f>
        <v>415725</v>
      </c>
      <c r="E15" s="44"/>
      <c r="F15" s="70"/>
    </row>
    <row r="16" spans="1:10" ht="14">
      <c r="A16" s="40" t="s">
        <v>85</v>
      </c>
      <c r="B16" s="41"/>
      <c r="C16" s="79">
        <v>0.02</v>
      </c>
      <c r="D16" s="42">
        <f>IF(C16&lt;=2%,((D13-D14-D15)*C16),"BEYOND MAX")</f>
        <v>268835.5</v>
      </c>
      <c r="E16" s="39"/>
      <c r="F16" s="70"/>
    </row>
    <row r="17" spans="1:8" ht="14">
      <c r="A17" s="46" t="s">
        <v>170</v>
      </c>
      <c r="B17" s="14"/>
      <c r="C17" s="14"/>
      <c r="D17" s="47">
        <f>+D13-SUM(D14:D16)</f>
        <v>13172939.5</v>
      </c>
      <c r="E17" s="44"/>
    </row>
    <row r="18" spans="1:8" ht="14">
      <c r="A18" s="48" t="s">
        <v>90</v>
      </c>
      <c r="B18" s="48"/>
      <c r="C18" s="15">
        <v>0.05</v>
      </c>
      <c r="D18" s="49">
        <f>(D17/1.12)*C18</f>
        <v>588077.65624999988</v>
      </c>
      <c r="E18" s="44"/>
    </row>
    <row r="19" spans="1:8" ht="15" thickBot="1">
      <c r="A19" s="14" t="s">
        <v>91</v>
      </c>
      <c r="B19" s="14"/>
      <c r="C19" s="14"/>
      <c r="D19" s="50">
        <f>+SUM(D17:D18)</f>
        <v>13761017.15625</v>
      </c>
      <c r="E19" s="30"/>
    </row>
    <row r="20" spans="1:8" ht="15" thickTop="1"/>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13761017.15625</v>
      </c>
    </row>
    <row r="23" spans="1:8" ht="13.5" customHeight="1">
      <c r="A23" s="55">
        <v>0</v>
      </c>
      <c r="B23" s="55"/>
      <c r="C23" s="55" t="s">
        <v>101</v>
      </c>
      <c r="D23" s="56">
        <f ca="1">'R DP Term1_Member'!D23</f>
        <v>44238</v>
      </c>
      <c r="E23" s="57">
        <f>IF(E13="1-Bedroom",50000,100000)</f>
        <v>100000</v>
      </c>
      <c r="F23" s="57"/>
      <c r="G23" s="58">
        <f>+SUM(E23:F23)</f>
        <v>100000</v>
      </c>
      <c r="H23" s="59">
        <f>D19-G23</f>
        <v>13661017.15625</v>
      </c>
    </row>
    <row r="24" spans="1:8" ht="14">
      <c r="A24" s="55">
        <f>+A23+1</f>
        <v>1</v>
      </c>
      <c r="B24" s="60">
        <v>0.2</v>
      </c>
      <c r="C24" s="55" t="s">
        <v>190</v>
      </c>
      <c r="D24" s="56">
        <f ca="1">EDATE(D23,1)</f>
        <v>44266</v>
      </c>
      <c r="E24" s="57">
        <f>(($D$17*B24)-$E$23)</f>
        <v>2534587.9000000004</v>
      </c>
      <c r="F24" s="57">
        <f>(($D$18*B24))</f>
        <v>117615.53124999999</v>
      </c>
      <c r="G24" s="58">
        <f>+SUM(E24:F24)</f>
        <v>2652203.4312500004</v>
      </c>
      <c r="H24" s="59">
        <f>H23-G24</f>
        <v>11008813.725</v>
      </c>
    </row>
    <row r="25" spans="1:8" ht="14">
      <c r="A25" s="55">
        <f>+A24+1</f>
        <v>2</v>
      </c>
      <c r="B25" s="60">
        <v>0.2</v>
      </c>
      <c r="C25" s="55" t="s">
        <v>108</v>
      </c>
      <c r="D25" s="56">
        <f ca="1">EDATE(D24,1)</f>
        <v>44297</v>
      </c>
      <c r="E25" s="57">
        <f>($D$17*B25)/60</f>
        <v>43909.79833333334</v>
      </c>
      <c r="F25" s="57">
        <f>($D$18*B25/60)</f>
        <v>1960.2588541666664</v>
      </c>
      <c r="G25" s="58">
        <f>+SUM(E25:F25)</f>
        <v>45870.057187500002</v>
      </c>
      <c r="H25" s="59">
        <f>H24-G25</f>
        <v>10962943.6678125</v>
      </c>
    </row>
    <row r="26" spans="1:8" ht="14">
      <c r="A26" s="55">
        <f t="shared" ref="A26:A85" si="0">+A25+1</f>
        <v>3</v>
      </c>
      <c r="B26" s="55"/>
      <c r="C26" s="55" t="s">
        <v>109</v>
      </c>
      <c r="D26" s="56">
        <f ca="1">EDATE(D25,1)</f>
        <v>44327</v>
      </c>
      <c r="E26" s="57">
        <f>E25</f>
        <v>43909.79833333334</v>
      </c>
      <c r="F26" s="57">
        <f>F25</f>
        <v>1960.2588541666664</v>
      </c>
      <c r="G26" s="58">
        <f t="shared" ref="G26:G84" si="1">+SUM(E26:F26)</f>
        <v>45870.057187500002</v>
      </c>
      <c r="H26" s="59">
        <f t="shared" ref="H26:H84" si="2">H25-G26</f>
        <v>10917073.610625001</v>
      </c>
    </row>
    <row r="27" spans="1:8" ht="14">
      <c r="A27" s="55">
        <f t="shared" si="0"/>
        <v>4</v>
      </c>
      <c r="B27" s="55"/>
      <c r="C27" s="55" t="s">
        <v>110</v>
      </c>
      <c r="D27" s="56">
        <f t="shared" ref="D27:D85" ca="1" si="3">EDATE(D26,1)</f>
        <v>44358</v>
      </c>
      <c r="E27" s="57">
        <f>E26</f>
        <v>43909.79833333334</v>
      </c>
      <c r="F27" s="57">
        <f>F26</f>
        <v>1960.2588541666664</v>
      </c>
      <c r="G27" s="58">
        <f t="shared" si="1"/>
        <v>45870.057187500002</v>
      </c>
      <c r="H27" s="59">
        <f t="shared" si="2"/>
        <v>10871203.553437501</v>
      </c>
    </row>
    <row r="28" spans="1:8" ht="14">
      <c r="A28" s="55">
        <f t="shared" si="0"/>
        <v>5</v>
      </c>
      <c r="B28" s="55"/>
      <c r="C28" s="55" t="s">
        <v>111</v>
      </c>
      <c r="D28" s="56">
        <f t="shared" ca="1" si="3"/>
        <v>44388</v>
      </c>
      <c r="E28" s="57">
        <f t="shared" ref="E28:F43" si="4">E27</f>
        <v>43909.79833333334</v>
      </c>
      <c r="F28" s="57">
        <f t="shared" si="4"/>
        <v>1960.2588541666664</v>
      </c>
      <c r="G28" s="58">
        <f t="shared" si="1"/>
        <v>45870.057187500002</v>
      </c>
      <c r="H28" s="59">
        <f t="shared" si="2"/>
        <v>10825333.496250002</v>
      </c>
    </row>
    <row r="29" spans="1:8" ht="14">
      <c r="A29" s="55">
        <f t="shared" si="0"/>
        <v>6</v>
      </c>
      <c r="B29" s="55"/>
      <c r="C29" s="55" t="s">
        <v>112</v>
      </c>
      <c r="D29" s="56">
        <f t="shared" ca="1" si="3"/>
        <v>44419</v>
      </c>
      <c r="E29" s="57">
        <f t="shared" si="4"/>
        <v>43909.79833333334</v>
      </c>
      <c r="F29" s="57">
        <f t="shared" si="4"/>
        <v>1960.2588541666664</v>
      </c>
      <c r="G29" s="58">
        <f t="shared" si="1"/>
        <v>45870.057187500002</v>
      </c>
      <c r="H29" s="59">
        <f t="shared" si="2"/>
        <v>10779463.439062502</v>
      </c>
    </row>
    <row r="30" spans="1:8" ht="14">
      <c r="A30" s="55">
        <f t="shared" si="0"/>
        <v>7</v>
      </c>
      <c r="B30" s="55"/>
      <c r="C30" s="55" t="s">
        <v>113</v>
      </c>
      <c r="D30" s="56">
        <f t="shared" ca="1" si="3"/>
        <v>44450</v>
      </c>
      <c r="E30" s="57">
        <f t="shared" si="4"/>
        <v>43909.79833333334</v>
      </c>
      <c r="F30" s="57">
        <f t="shared" si="4"/>
        <v>1960.2588541666664</v>
      </c>
      <c r="G30" s="58">
        <f t="shared" si="1"/>
        <v>45870.057187500002</v>
      </c>
      <c r="H30" s="59">
        <f t="shared" si="2"/>
        <v>10733593.381875003</v>
      </c>
    </row>
    <row r="31" spans="1:8" ht="14">
      <c r="A31" s="55">
        <f t="shared" si="0"/>
        <v>8</v>
      </c>
      <c r="B31" s="55"/>
      <c r="C31" s="55" t="s">
        <v>114</v>
      </c>
      <c r="D31" s="56">
        <f t="shared" ca="1" si="3"/>
        <v>44480</v>
      </c>
      <c r="E31" s="57">
        <f t="shared" si="4"/>
        <v>43909.79833333334</v>
      </c>
      <c r="F31" s="57">
        <f t="shared" si="4"/>
        <v>1960.2588541666664</v>
      </c>
      <c r="G31" s="58">
        <f t="shared" si="1"/>
        <v>45870.057187500002</v>
      </c>
      <c r="H31" s="59">
        <f t="shared" si="2"/>
        <v>10687723.324687503</v>
      </c>
    </row>
    <row r="32" spans="1:8" ht="14">
      <c r="A32" s="55">
        <f t="shared" si="0"/>
        <v>9</v>
      </c>
      <c r="B32" s="55"/>
      <c r="C32" s="55" t="s">
        <v>115</v>
      </c>
      <c r="D32" s="56">
        <f t="shared" ca="1" si="3"/>
        <v>44511</v>
      </c>
      <c r="E32" s="57">
        <f t="shared" si="4"/>
        <v>43909.79833333334</v>
      </c>
      <c r="F32" s="57">
        <f t="shared" si="4"/>
        <v>1960.2588541666664</v>
      </c>
      <c r="G32" s="58">
        <f t="shared" si="1"/>
        <v>45870.057187500002</v>
      </c>
      <c r="H32" s="59">
        <f t="shared" si="2"/>
        <v>10641853.267500004</v>
      </c>
    </row>
    <row r="33" spans="1:8" ht="14">
      <c r="A33" s="55">
        <f t="shared" si="0"/>
        <v>10</v>
      </c>
      <c r="B33" s="55"/>
      <c r="C33" s="55" t="s">
        <v>116</v>
      </c>
      <c r="D33" s="56">
        <f t="shared" ca="1" si="3"/>
        <v>44541</v>
      </c>
      <c r="E33" s="57">
        <f t="shared" si="4"/>
        <v>43909.79833333334</v>
      </c>
      <c r="F33" s="57">
        <f t="shared" si="4"/>
        <v>1960.2588541666664</v>
      </c>
      <c r="G33" s="58">
        <f t="shared" si="1"/>
        <v>45870.057187500002</v>
      </c>
      <c r="H33" s="59">
        <f t="shared" si="2"/>
        <v>10595983.210312504</v>
      </c>
    </row>
    <row r="34" spans="1:8" ht="14">
      <c r="A34" s="55">
        <f t="shared" si="0"/>
        <v>11</v>
      </c>
      <c r="B34" s="55"/>
      <c r="C34" s="55" t="s">
        <v>117</v>
      </c>
      <c r="D34" s="56">
        <f t="shared" ca="1" si="3"/>
        <v>44572</v>
      </c>
      <c r="E34" s="57">
        <f t="shared" si="4"/>
        <v>43909.79833333334</v>
      </c>
      <c r="F34" s="57">
        <f t="shared" si="4"/>
        <v>1960.2588541666664</v>
      </c>
      <c r="G34" s="58">
        <f t="shared" si="1"/>
        <v>45870.057187500002</v>
      </c>
      <c r="H34" s="59">
        <f t="shared" si="2"/>
        <v>10550113.153125005</v>
      </c>
    </row>
    <row r="35" spans="1:8" ht="14">
      <c r="A35" s="55">
        <f t="shared" si="0"/>
        <v>12</v>
      </c>
      <c r="B35" s="55"/>
      <c r="C35" s="55" t="s">
        <v>118</v>
      </c>
      <c r="D35" s="56">
        <f t="shared" ca="1" si="3"/>
        <v>44603</v>
      </c>
      <c r="E35" s="57">
        <f t="shared" si="4"/>
        <v>43909.79833333334</v>
      </c>
      <c r="F35" s="57">
        <f t="shared" si="4"/>
        <v>1960.2588541666664</v>
      </c>
      <c r="G35" s="58">
        <f t="shared" si="1"/>
        <v>45870.057187500002</v>
      </c>
      <c r="H35" s="59">
        <f t="shared" si="2"/>
        <v>10504243.095937505</v>
      </c>
    </row>
    <row r="36" spans="1:8" ht="14">
      <c r="A36" s="55">
        <f t="shared" si="0"/>
        <v>13</v>
      </c>
      <c r="B36" s="55"/>
      <c r="C36" s="55" t="s">
        <v>119</v>
      </c>
      <c r="D36" s="56">
        <f t="shared" ca="1" si="3"/>
        <v>44631</v>
      </c>
      <c r="E36" s="57">
        <f t="shared" si="4"/>
        <v>43909.79833333334</v>
      </c>
      <c r="F36" s="57">
        <f t="shared" si="4"/>
        <v>1960.2588541666664</v>
      </c>
      <c r="G36" s="58">
        <f t="shared" si="1"/>
        <v>45870.057187500002</v>
      </c>
      <c r="H36" s="59">
        <f t="shared" si="2"/>
        <v>10458373.038750006</v>
      </c>
    </row>
    <row r="37" spans="1:8" ht="14">
      <c r="A37" s="55">
        <f t="shared" si="0"/>
        <v>14</v>
      </c>
      <c r="B37" s="55"/>
      <c r="C37" s="55" t="s">
        <v>120</v>
      </c>
      <c r="D37" s="56">
        <f t="shared" ca="1" si="3"/>
        <v>44662</v>
      </c>
      <c r="E37" s="57">
        <f t="shared" si="4"/>
        <v>43909.79833333334</v>
      </c>
      <c r="F37" s="57">
        <f t="shared" si="4"/>
        <v>1960.2588541666664</v>
      </c>
      <c r="G37" s="58">
        <f t="shared" si="1"/>
        <v>45870.057187500002</v>
      </c>
      <c r="H37" s="59">
        <f t="shared" si="2"/>
        <v>10412502.981562506</v>
      </c>
    </row>
    <row r="38" spans="1:8" ht="14">
      <c r="A38" s="55">
        <f t="shared" si="0"/>
        <v>15</v>
      </c>
      <c r="B38" s="55"/>
      <c r="C38" s="55" t="s">
        <v>121</v>
      </c>
      <c r="D38" s="56">
        <f t="shared" ca="1" si="3"/>
        <v>44692</v>
      </c>
      <c r="E38" s="57">
        <f t="shared" si="4"/>
        <v>43909.79833333334</v>
      </c>
      <c r="F38" s="57">
        <f t="shared" si="4"/>
        <v>1960.2588541666664</v>
      </c>
      <c r="G38" s="58">
        <f t="shared" si="1"/>
        <v>45870.057187500002</v>
      </c>
      <c r="H38" s="59">
        <f t="shared" si="2"/>
        <v>10366632.924375007</v>
      </c>
    </row>
    <row r="39" spans="1:8" ht="14">
      <c r="A39" s="55">
        <f t="shared" si="0"/>
        <v>16</v>
      </c>
      <c r="B39" s="55"/>
      <c r="C39" s="55" t="s">
        <v>122</v>
      </c>
      <c r="D39" s="56">
        <f t="shared" ca="1" si="3"/>
        <v>44723</v>
      </c>
      <c r="E39" s="57">
        <f t="shared" si="4"/>
        <v>43909.79833333334</v>
      </c>
      <c r="F39" s="57">
        <f t="shared" si="4"/>
        <v>1960.2588541666664</v>
      </c>
      <c r="G39" s="58">
        <f t="shared" si="1"/>
        <v>45870.057187500002</v>
      </c>
      <c r="H39" s="59">
        <f t="shared" si="2"/>
        <v>10320762.867187507</v>
      </c>
    </row>
    <row r="40" spans="1:8" ht="14">
      <c r="A40" s="55">
        <f t="shared" si="0"/>
        <v>17</v>
      </c>
      <c r="B40" s="55"/>
      <c r="C40" s="55" t="s">
        <v>123</v>
      </c>
      <c r="D40" s="56">
        <f t="shared" ca="1" si="3"/>
        <v>44753</v>
      </c>
      <c r="E40" s="57">
        <f t="shared" si="4"/>
        <v>43909.79833333334</v>
      </c>
      <c r="F40" s="57">
        <f t="shared" si="4"/>
        <v>1960.2588541666664</v>
      </c>
      <c r="G40" s="58">
        <f t="shared" si="1"/>
        <v>45870.057187500002</v>
      </c>
      <c r="H40" s="59">
        <f t="shared" si="2"/>
        <v>10274892.810000008</v>
      </c>
    </row>
    <row r="41" spans="1:8" ht="14">
      <c r="A41" s="55">
        <f t="shared" si="0"/>
        <v>18</v>
      </c>
      <c r="B41" s="55"/>
      <c r="C41" s="55" t="s">
        <v>124</v>
      </c>
      <c r="D41" s="56">
        <f t="shared" ca="1" si="3"/>
        <v>44784</v>
      </c>
      <c r="E41" s="57">
        <f t="shared" si="4"/>
        <v>43909.79833333334</v>
      </c>
      <c r="F41" s="57">
        <f t="shared" si="4"/>
        <v>1960.2588541666664</v>
      </c>
      <c r="G41" s="58">
        <f t="shared" si="1"/>
        <v>45870.057187500002</v>
      </c>
      <c r="H41" s="59">
        <f t="shared" si="2"/>
        <v>10229022.752812508</v>
      </c>
    </row>
    <row r="42" spans="1:8" ht="14">
      <c r="A42" s="55">
        <f t="shared" si="0"/>
        <v>19</v>
      </c>
      <c r="B42" s="55"/>
      <c r="C42" s="55" t="s">
        <v>125</v>
      </c>
      <c r="D42" s="56">
        <f t="shared" ca="1" si="3"/>
        <v>44815</v>
      </c>
      <c r="E42" s="57">
        <f t="shared" si="4"/>
        <v>43909.79833333334</v>
      </c>
      <c r="F42" s="57">
        <f t="shared" si="4"/>
        <v>1960.2588541666664</v>
      </c>
      <c r="G42" s="58">
        <f t="shared" si="1"/>
        <v>45870.057187500002</v>
      </c>
      <c r="H42" s="59">
        <f t="shared" si="2"/>
        <v>10183152.695625009</v>
      </c>
    </row>
    <row r="43" spans="1:8" ht="14">
      <c r="A43" s="55">
        <f t="shared" si="0"/>
        <v>20</v>
      </c>
      <c r="B43" s="55"/>
      <c r="C43" s="55" t="s">
        <v>126</v>
      </c>
      <c r="D43" s="56">
        <f t="shared" ca="1" si="3"/>
        <v>44845</v>
      </c>
      <c r="E43" s="57">
        <f t="shared" si="4"/>
        <v>43909.79833333334</v>
      </c>
      <c r="F43" s="57">
        <f t="shared" si="4"/>
        <v>1960.2588541666664</v>
      </c>
      <c r="G43" s="58">
        <f t="shared" si="1"/>
        <v>45870.057187500002</v>
      </c>
      <c r="H43" s="59">
        <f t="shared" si="2"/>
        <v>10137282.63843751</v>
      </c>
    </row>
    <row r="44" spans="1:8" ht="14">
      <c r="A44" s="55">
        <f t="shared" si="0"/>
        <v>21</v>
      </c>
      <c r="B44" s="55"/>
      <c r="C44" s="55" t="s">
        <v>127</v>
      </c>
      <c r="D44" s="56">
        <f t="shared" ca="1" si="3"/>
        <v>44876</v>
      </c>
      <c r="E44" s="57">
        <f t="shared" ref="E44:F59" si="5">E43</f>
        <v>43909.79833333334</v>
      </c>
      <c r="F44" s="57">
        <f t="shared" si="5"/>
        <v>1960.2588541666664</v>
      </c>
      <c r="G44" s="58">
        <f t="shared" si="1"/>
        <v>45870.057187500002</v>
      </c>
      <c r="H44" s="59">
        <f t="shared" si="2"/>
        <v>10091412.58125001</v>
      </c>
    </row>
    <row r="45" spans="1:8" ht="14">
      <c r="A45" s="55">
        <f t="shared" si="0"/>
        <v>22</v>
      </c>
      <c r="B45" s="55"/>
      <c r="C45" s="55" t="s">
        <v>128</v>
      </c>
      <c r="D45" s="56">
        <f t="shared" ca="1" si="3"/>
        <v>44906</v>
      </c>
      <c r="E45" s="57">
        <f t="shared" si="5"/>
        <v>43909.79833333334</v>
      </c>
      <c r="F45" s="57">
        <f t="shared" si="5"/>
        <v>1960.2588541666664</v>
      </c>
      <c r="G45" s="58">
        <f t="shared" si="1"/>
        <v>45870.057187500002</v>
      </c>
      <c r="H45" s="59">
        <f t="shared" si="2"/>
        <v>10045542.524062511</v>
      </c>
    </row>
    <row r="46" spans="1:8" ht="14">
      <c r="A46" s="55">
        <f t="shared" si="0"/>
        <v>23</v>
      </c>
      <c r="B46" s="55"/>
      <c r="C46" s="55" t="s">
        <v>129</v>
      </c>
      <c r="D46" s="56">
        <f t="shared" ca="1" si="3"/>
        <v>44937</v>
      </c>
      <c r="E46" s="57">
        <f t="shared" si="5"/>
        <v>43909.79833333334</v>
      </c>
      <c r="F46" s="57">
        <f t="shared" si="5"/>
        <v>1960.2588541666664</v>
      </c>
      <c r="G46" s="58">
        <f t="shared" si="1"/>
        <v>45870.057187500002</v>
      </c>
      <c r="H46" s="59">
        <f t="shared" si="2"/>
        <v>9999672.4668750111</v>
      </c>
    </row>
    <row r="47" spans="1:8" ht="14">
      <c r="A47" s="55">
        <f t="shared" si="0"/>
        <v>24</v>
      </c>
      <c r="B47" s="55"/>
      <c r="C47" s="55" t="s">
        <v>130</v>
      </c>
      <c r="D47" s="56">
        <f t="shared" ca="1" si="3"/>
        <v>44968</v>
      </c>
      <c r="E47" s="57">
        <f t="shared" si="5"/>
        <v>43909.79833333334</v>
      </c>
      <c r="F47" s="57">
        <f t="shared" si="5"/>
        <v>1960.2588541666664</v>
      </c>
      <c r="G47" s="58">
        <f t="shared" si="1"/>
        <v>45870.057187500002</v>
      </c>
      <c r="H47" s="59">
        <f t="shared" si="2"/>
        <v>9953802.4096875116</v>
      </c>
    </row>
    <row r="48" spans="1:8" ht="14">
      <c r="A48" s="55">
        <f t="shared" si="0"/>
        <v>25</v>
      </c>
      <c r="B48" s="55"/>
      <c r="C48" s="55" t="s">
        <v>131</v>
      </c>
      <c r="D48" s="56">
        <f t="shared" ca="1" si="3"/>
        <v>44996</v>
      </c>
      <c r="E48" s="57">
        <f t="shared" si="5"/>
        <v>43909.79833333334</v>
      </c>
      <c r="F48" s="57">
        <f t="shared" si="5"/>
        <v>1960.2588541666664</v>
      </c>
      <c r="G48" s="58">
        <f t="shared" si="1"/>
        <v>45870.057187500002</v>
      </c>
      <c r="H48" s="59">
        <f t="shared" si="2"/>
        <v>9907932.3525000121</v>
      </c>
    </row>
    <row r="49" spans="1:8" ht="14">
      <c r="A49" s="55">
        <f t="shared" si="0"/>
        <v>26</v>
      </c>
      <c r="B49" s="55"/>
      <c r="C49" s="55" t="s">
        <v>132</v>
      </c>
      <c r="D49" s="56">
        <f t="shared" ca="1" si="3"/>
        <v>45027</v>
      </c>
      <c r="E49" s="57">
        <f t="shared" si="5"/>
        <v>43909.79833333334</v>
      </c>
      <c r="F49" s="57">
        <f t="shared" si="5"/>
        <v>1960.2588541666664</v>
      </c>
      <c r="G49" s="58">
        <f t="shared" si="1"/>
        <v>45870.057187500002</v>
      </c>
      <c r="H49" s="59">
        <f t="shared" si="2"/>
        <v>9862062.2953125127</v>
      </c>
    </row>
    <row r="50" spans="1:8" ht="14">
      <c r="A50" s="55">
        <f t="shared" si="0"/>
        <v>27</v>
      </c>
      <c r="B50" s="55"/>
      <c r="C50" s="55" t="s">
        <v>133</v>
      </c>
      <c r="D50" s="56">
        <f t="shared" ca="1" si="3"/>
        <v>45057</v>
      </c>
      <c r="E50" s="57">
        <f t="shared" si="5"/>
        <v>43909.79833333334</v>
      </c>
      <c r="F50" s="57">
        <f t="shared" si="5"/>
        <v>1960.2588541666664</v>
      </c>
      <c r="G50" s="58">
        <f t="shared" si="1"/>
        <v>45870.057187500002</v>
      </c>
      <c r="H50" s="59">
        <f t="shared" si="2"/>
        <v>9816192.2381250132</v>
      </c>
    </row>
    <row r="51" spans="1:8" ht="14">
      <c r="A51" s="55">
        <f t="shared" si="0"/>
        <v>28</v>
      </c>
      <c r="B51" s="55"/>
      <c r="C51" s="55" t="s">
        <v>134</v>
      </c>
      <c r="D51" s="56">
        <f t="shared" ca="1" si="3"/>
        <v>45088</v>
      </c>
      <c r="E51" s="57">
        <f t="shared" si="5"/>
        <v>43909.79833333334</v>
      </c>
      <c r="F51" s="57">
        <f t="shared" si="5"/>
        <v>1960.2588541666664</v>
      </c>
      <c r="G51" s="58">
        <f t="shared" si="1"/>
        <v>45870.057187500002</v>
      </c>
      <c r="H51" s="59">
        <f t="shared" si="2"/>
        <v>9770322.1809375137</v>
      </c>
    </row>
    <row r="52" spans="1:8" ht="14">
      <c r="A52" s="55">
        <f t="shared" si="0"/>
        <v>29</v>
      </c>
      <c r="B52" s="55"/>
      <c r="C52" s="55" t="s">
        <v>135</v>
      </c>
      <c r="D52" s="56">
        <f t="shared" ca="1" si="3"/>
        <v>45118</v>
      </c>
      <c r="E52" s="57">
        <f t="shared" si="5"/>
        <v>43909.79833333334</v>
      </c>
      <c r="F52" s="57">
        <f t="shared" si="5"/>
        <v>1960.2588541666664</v>
      </c>
      <c r="G52" s="58">
        <f t="shared" si="1"/>
        <v>45870.057187500002</v>
      </c>
      <c r="H52" s="59">
        <f t="shared" si="2"/>
        <v>9724452.1237500142</v>
      </c>
    </row>
    <row r="53" spans="1:8" ht="14">
      <c r="A53" s="55">
        <f t="shared" si="0"/>
        <v>30</v>
      </c>
      <c r="B53" s="55"/>
      <c r="C53" s="55" t="s">
        <v>136</v>
      </c>
      <c r="D53" s="56">
        <f t="shared" ca="1" si="3"/>
        <v>45149</v>
      </c>
      <c r="E53" s="57">
        <f t="shared" si="5"/>
        <v>43909.79833333334</v>
      </c>
      <c r="F53" s="57">
        <f t="shared" si="5"/>
        <v>1960.2588541666664</v>
      </c>
      <c r="G53" s="58">
        <f t="shared" si="1"/>
        <v>45870.057187500002</v>
      </c>
      <c r="H53" s="59">
        <f t="shared" si="2"/>
        <v>9678582.0665625148</v>
      </c>
    </row>
    <row r="54" spans="1:8" ht="14">
      <c r="A54" s="55">
        <f t="shared" si="0"/>
        <v>31</v>
      </c>
      <c r="B54" s="55"/>
      <c r="C54" s="55" t="s">
        <v>137</v>
      </c>
      <c r="D54" s="56">
        <f t="shared" ca="1" si="3"/>
        <v>45180</v>
      </c>
      <c r="E54" s="57">
        <f t="shared" si="5"/>
        <v>43909.79833333334</v>
      </c>
      <c r="F54" s="57">
        <f t="shared" si="5"/>
        <v>1960.2588541666664</v>
      </c>
      <c r="G54" s="58">
        <f t="shared" si="1"/>
        <v>45870.057187500002</v>
      </c>
      <c r="H54" s="59">
        <f t="shared" si="2"/>
        <v>9632712.0093750153</v>
      </c>
    </row>
    <row r="55" spans="1:8" ht="14">
      <c r="A55" s="55">
        <f t="shared" si="0"/>
        <v>32</v>
      </c>
      <c r="B55" s="55"/>
      <c r="C55" s="55" t="s">
        <v>138</v>
      </c>
      <c r="D55" s="56">
        <f t="shared" ca="1" si="3"/>
        <v>45210</v>
      </c>
      <c r="E55" s="57">
        <f t="shared" si="5"/>
        <v>43909.79833333334</v>
      </c>
      <c r="F55" s="57">
        <f t="shared" si="5"/>
        <v>1960.2588541666664</v>
      </c>
      <c r="G55" s="58">
        <f t="shared" si="1"/>
        <v>45870.057187500002</v>
      </c>
      <c r="H55" s="59">
        <f t="shared" si="2"/>
        <v>9586841.9521875158</v>
      </c>
    </row>
    <row r="56" spans="1:8" ht="14">
      <c r="A56" s="55">
        <f t="shared" si="0"/>
        <v>33</v>
      </c>
      <c r="B56" s="55"/>
      <c r="C56" s="55" t="s">
        <v>139</v>
      </c>
      <c r="D56" s="56">
        <f t="shared" ca="1" si="3"/>
        <v>45241</v>
      </c>
      <c r="E56" s="57">
        <f t="shared" si="5"/>
        <v>43909.79833333334</v>
      </c>
      <c r="F56" s="57">
        <f t="shared" si="5"/>
        <v>1960.2588541666664</v>
      </c>
      <c r="G56" s="58">
        <f t="shared" si="1"/>
        <v>45870.057187500002</v>
      </c>
      <c r="H56" s="59">
        <f t="shared" si="2"/>
        <v>9540971.8950000163</v>
      </c>
    </row>
    <row r="57" spans="1:8" ht="14">
      <c r="A57" s="55">
        <f t="shared" si="0"/>
        <v>34</v>
      </c>
      <c r="B57" s="55"/>
      <c r="C57" s="55" t="s">
        <v>140</v>
      </c>
      <c r="D57" s="56">
        <f t="shared" ca="1" si="3"/>
        <v>45271</v>
      </c>
      <c r="E57" s="57">
        <f t="shared" si="5"/>
        <v>43909.79833333334</v>
      </c>
      <c r="F57" s="57">
        <f t="shared" si="5"/>
        <v>1960.2588541666664</v>
      </c>
      <c r="G57" s="58">
        <f t="shared" si="1"/>
        <v>45870.057187500002</v>
      </c>
      <c r="H57" s="59">
        <f t="shared" si="2"/>
        <v>9495101.8378125168</v>
      </c>
    </row>
    <row r="58" spans="1:8" ht="14">
      <c r="A58" s="55">
        <f t="shared" si="0"/>
        <v>35</v>
      </c>
      <c r="B58" s="55"/>
      <c r="C58" s="55" t="s">
        <v>141</v>
      </c>
      <c r="D58" s="56">
        <f t="shared" ca="1" si="3"/>
        <v>45302</v>
      </c>
      <c r="E58" s="57">
        <f t="shared" si="5"/>
        <v>43909.79833333334</v>
      </c>
      <c r="F58" s="57">
        <f t="shared" si="5"/>
        <v>1960.2588541666664</v>
      </c>
      <c r="G58" s="58">
        <f t="shared" si="1"/>
        <v>45870.057187500002</v>
      </c>
      <c r="H58" s="59">
        <f t="shared" si="2"/>
        <v>9449231.7806250174</v>
      </c>
    </row>
    <row r="59" spans="1:8" ht="14">
      <c r="A59" s="55">
        <f t="shared" si="0"/>
        <v>36</v>
      </c>
      <c r="B59" s="55"/>
      <c r="C59" s="55" t="s">
        <v>142</v>
      </c>
      <c r="D59" s="56">
        <f t="shared" ca="1" si="3"/>
        <v>45333</v>
      </c>
      <c r="E59" s="57">
        <f t="shared" si="5"/>
        <v>43909.79833333334</v>
      </c>
      <c r="F59" s="57">
        <f t="shared" si="5"/>
        <v>1960.2588541666664</v>
      </c>
      <c r="G59" s="58">
        <f t="shared" si="1"/>
        <v>45870.057187500002</v>
      </c>
      <c r="H59" s="59">
        <f t="shared" si="2"/>
        <v>9403361.7234375179</v>
      </c>
    </row>
    <row r="60" spans="1:8" ht="14">
      <c r="A60" s="55">
        <f t="shared" si="0"/>
        <v>37</v>
      </c>
      <c r="B60" s="55"/>
      <c r="C60" s="55" t="s">
        <v>143</v>
      </c>
      <c r="D60" s="56">
        <f t="shared" ca="1" si="3"/>
        <v>45362</v>
      </c>
      <c r="E60" s="57">
        <f t="shared" ref="E60:F75" si="6">E59</f>
        <v>43909.79833333334</v>
      </c>
      <c r="F60" s="57">
        <f t="shared" si="6"/>
        <v>1960.2588541666664</v>
      </c>
      <c r="G60" s="58">
        <f t="shared" si="1"/>
        <v>45870.057187500002</v>
      </c>
      <c r="H60" s="59">
        <f t="shared" si="2"/>
        <v>9357491.6662500184</v>
      </c>
    </row>
    <row r="61" spans="1:8" ht="14">
      <c r="A61" s="55">
        <f t="shared" si="0"/>
        <v>38</v>
      </c>
      <c r="B61" s="55"/>
      <c r="C61" s="55" t="s">
        <v>144</v>
      </c>
      <c r="D61" s="56">
        <f t="shared" ca="1" si="3"/>
        <v>45393</v>
      </c>
      <c r="E61" s="57">
        <f t="shared" si="6"/>
        <v>43909.79833333334</v>
      </c>
      <c r="F61" s="57">
        <f t="shared" si="6"/>
        <v>1960.2588541666664</v>
      </c>
      <c r="G61" s="58">
        <f t="shared" si="1"/>
        <v>45870.057187500002</v>
      </c>
      <c r="H61" s="59">
        <f t="shared" si="2"/>
        <v>9311621.6090625189</v>
      </c>
    </row>
    <row r="62" spans="1:8" ht="14">
      <c r="A62" s="55">
        <f t="shared" si="0"/>
        <v>39</v>
      </c>
      <c r="B62" s="55"/>
      <c r="C62" s="55" t="s">
        <v>145</v>
      </c>
      <c r="D62" s="56">
        <f t="shared" ca="1" si="3"/>
        <v>45423</v>
      </c>
      <c r="E62" s="57">
        <f t="shared" si="6"/>
        <v>43909.79833333334</v>
      </c>
      <c r="F62" s="57">
        <f t="shared" si="6"/>
        <v>1960.2588541666664</v>
      </c>
      <c r="G62" s="58">
        <f t="shared" si="1"/>
        <v>45870.057187500002</v>
      </c>
      <c r="H62" s="59">
        <f t="shared" si="2"/>
        <v>9265751.5518750194</v>
      </c>
    </row>
    <row r="63" spans="1:8" ht="14">
      <c r="A63" s="55">
        <f t="shared" si="0"/>
        <v>40</v>
      </c>
      <c r="B63" s="55"/>
      <c r="C63" s="55" t="s">
        <v>146</v>
      </c>
      <c r="D63" s="56">
        <f t="shared" ca="1" si="3"/>
        <v>45454</v>
      </c>
      <c r="E63" s="57">
        <f t="shared" si="6"/>
        <v>43909.79833333334</v>
      </c>
      <c r="F63" s="57">
        <f t="shared" si="6"/>
        <v>1960.2588541666664</v>
      </c>
      <c r="G63" s="58">
        <f t="shared" si="1"/>
        <v>45870.057187500002</v>
      </c>
      <c r="H63" s="59">
        <f t="shared" si="2"/>
        <v>9219881.49468752</v>
      </c>
    </row>
    <row r="64" spans="1:8" ht="14">
      <c r="A64" s="55">
        <f t="shared" si="0"/>
        <v>41</v>
      </c>
      <c r="B64" s="55"/>
      <c r="C64" s="55" t="s">
        <v>147</v>
      </c>
      <c r="D64" s="56">
        <f t="shared" ca="1" si="3"/>
        <v>45484</v>
      </c>
      <c r="E64" s="57">
        <f t="shared" si="6"/>
        <v>43909.79833333334</v>
      </c>
      <c r="F64" s="57">
        <f t="shared" si="6"/>
        <v>1960.2588541666664</v>
      </c>
      <c r="G64" s="58">
        <f t="shared" si="1"/>
        <v>45870.057187500002</v>
      </c>
      <c r="H64" s="59">
        <f t="shared" si="2"/>
        <v>9174011.4375000205</v>
      </c>
    </row>
    <row r="65" spans="1:8" ht="14">
      <c r="A65" s="55">
        <f t="shared" si="0"/>
        <v>42</v>
      </c>
      <c r="B65" s="55"/>
      <c r="C65" s="55" t="s">
        <v>148</v>
      </c>
      <c r="D65" s="56">
        <f t="shared" ca="1" si="3"/>
        <v>45515</v>
      </c>
      <c r="E65" s="57">
        <f t="shared" si="6"/>
        <v>43909.79833333334</v>
      </c>
      <c r="F65" s="57">
        <f t="shared" si="6"/>
        <v>1960.2588541666664</v>
      </c>
      <c r="G65" s="58">
        <f t="shared" si="1"/>
        <v>45870.057187500002</v>
      </c>
      <c r="H65" s="59">
        <f t="shared" si="2"/>
        <v>9128141.380312521</v>
      </c>
    </row>
    <row r="66" spans="1:8" ht="14">
      <c r="A66" s="55">
        <f t="shared" si="0"/>
        <v>43</v>
      </c>
      <c r="B66" s="55"/>
      <c r="C66" s="55" t="s">
        <v>149</v>
      </c>
      <c r="D66" s="56">
        <f t="shared" ca="1" si="3"/>
        <v>45546</v>
      </c>
      <c r="E66" s="57">
        <f t="shared" si="6"/>
        <v>43909.79833333334</v>
      </c>
      <c r="F66" s="57">
        <f t="shared" si="6"/>
        <v>1960.2588541666664</v>
      </c>
      <c r="G66" s="58">
        <f t="shared" si="1"/>
        <v>45870.057187500002</v>
      </c>
      <c r="H66" s="59">
        <f t="shared" si="2"/>
        <v>9082271.3231250215</v>
      </c>
    </row>
    <row r="67" spans="1:8" ht="14">
      <c r="A67" s="55">
        <f t="shared" si="0"/>
        <v>44</v>
      </c>
      <c r="B67" s="55"/>
      <c r="C67" s="55" t="s">
        <v>150</v>
      </c>
      <c r="D67" s="56">
        <f t="shared" ca="1" si="3"/>
        <v>45576</v>
      </c>
      <c r="E67" s="57">
        <f t="shared" si="6"/>
        <v>43909.79833333334</v>
      </c>
      <c r="F67" s="57">
        <f t="shared" si="6"/>
        <v>1960.2588541666664</v>
      </c>
      <c r="G67" s="58">
        <f t="shared" si="1"/>
        <v>45870.057187500002</v>
      </c>
      <c r="H67" s="59">
        <f t="shared" si="2"/>
        <v>9036401.2659375221</v>
      </c>
    </row>
    <row r="68" spans="1:8" ht="14">
      <c r="A68" s="55">
        <f t="shared" si="0"/>
        <v>45</v>
      </c>
      <c r="B68" s="55"/>
      <c r="C68" s="55" t="s">
        <v>151</v>
      </c>
      <c r="D68" s="56">
        <f t="shared" ca="1" si="3"/>
        <v>45607</v>
      </c>
      <c r="E68" s="57">
        <f t="shared" si="6"/>
        <v>43909.79833333334</v>
      </c>
      <c r="F68" s="57">
        <f t="shared" si="6"/>
        <v>1960.2588541666664</v>
      </c>
      <c r="G68" s="58">
        <f t="shared" si="1"/>
        <v>45870.057187500002</v>
      </c>
      <c r="H68" s="59">
        <f t="shared" si="2"/>
        <v>8990531.2087500226</v>
      </c>
    </row>
    <row r="69" spans="1:8" ht="14">
      <c r="A69" s="55">
        <f t="shared" si="0"/>
        <v>46</v>
      </c>
      <c r="B69" s="55"/>
      <c r="C69" s="55" t="s">
        <v>152</v>
      </c>
      <c r="D69" s="56">
        <f t="shared" ca="1" si="3"/>
        <v>45637</v>
      </c>
      <c r="E69" s="57">
        <f t="shared" si="6"/>
        <v>43909.79833333334</v>
      </c>
      <c r="F69" s="57">
        <f t="shared" si="6"/>
        <v>1960.2588541666664</v>
      </c>
      <c r="G69" s="58">
        <f t="shared" si="1"/>
        <v>45870.057187500002</v>
      </c>
      <c r="H69" s="59">
        <f t="shared" si="2"/>
        <v>8944661.1515625231</v>
      </c>
    </row>
    <row r="70" spans="1:8" ht="14">
      <c r="A70" s="55">
        <f t="shared" si="0"/>
        <v>47</v>
      </c>
      <c r="B70" s="55"/>
      <c r="C70" s="55" t="s">
        <v>153</v>
      </c>
      <c r="D70" s="56">
        <f t="shared" ca="1" si="3"/>
        <v>45668</v>
      </c>
      <c r="E70" s="57">
        <f t="shared" si="6"/>
        <v>43909.79833333334</v>
      </c>
      <c r="F70" s="57">
        <f t="shared" si="6"/>
        <v>1960.2588541666664</v>
      </c>
      <c r="G70" s="58">
        <f t="shared" si="1"/>
        <v>45870.057187500002</v>
      </c>
      <c r="H70" s="59">
        <f t="shared" si="2"/>
        <v>8898791.0943750236</v>
      </c>
    </row>
    <row r="71" spans="1:8" ht="14">
      <c r="A71" s="55">
        <f t="shared" si="0"/>
        <v>48</v>
      </c>
      <c r="B71" s="55"/>
      <c r="C71" s="55" t="s">
        <v>154</v>
      </c>
      <c r="D71" s="56">
        <f t="shared" ca="1" si="3"/>
        <v>45699</v>
      </c>
      <c r="E71" s="57">
        <f t="shared" si="6"/>
        <v>43909.79833333334</v>
      </c>
      <c r="F71" s="57">
        <f t="shared" si="6"/>
        <v>1960.2588541666664</v>
      </c>
      <c r="G71" s="58">
        <f t="shared" si="1"/>
        <v>45870.057187500002</v>
      </c>
      <c r="H71" s="59">
        <f t="shared" si="2"/>
        <v>8852921.0371875241</v>
      </c>
    </row>
    <row r="72" spans="1:8" ht="14">
      <c r="A72" s="55">
        <f t="shared" si="0"/>
        <v>49</v>
      </c>
      <c r="B72" s="55"/>
      <c r="C72" s="55" t="s">
        <v>155</v>
      </c>
      <c r="D72" s="56">
        <f t="shared" ca="1" si="3"/>
        <v>45727</v>
      </c>
      <c r="E72" s="57">
        <f t="shared" si="6"/>
        <v>43909.79833333334</v>
      </c>
      <c r="F72" s="57">
        <f t="shared" si="6"/>
        <v>1960.2588541666664</v>
      </c>
      <c r="G72" s="58">
        <f t="shared" si="1"/>
        <v>45870.057187500002</v>
      </c>
      <c r="H72" s="59">
        <f t="shared" si="2"/>
        <v>8807050.9800000247</v>
      </c>
    </row>
    <row r="73" spans="1:8" ht="14">
      <c r="A73" s="55">
        <f t="shared" si="0"/>
        <v>50</v>
      </c>
      <c r="B73" s="55"/>
      <c r="C73" s="55" t="s">
        <v>156</v>
      </c>
      <c r="D73" s="56">
        <f t="shared" ca="1" si="3"/>
        <v>45758</v>
      </c>
      <c r="E73" s="57">
        <f t="shared" si="6"/>
        <v>43909.79833333334</v>
      </c>
      <c r="F73" s="57">
        <f t="shared" si="6"/>
        <v>1960.2588541666664</v>
      </c>
      <c r="G73" s="58">
        <f t="shared" si="1"/>
        <v>45870.057187500002</v>
      </c>
      <c r="H73" s="59">
        <f t="shared" si="2"/>
        <v>8761180.9228125252</v>
      </c>
    </row>
    <row r="74" spans="1:8" ht="14">
      <c r="A74" s="55">
        <f t="shared" si="0"/>
        <v>51</v>
      </c>
      <c r="B74" s="55"/>
      <c r="C74" s="55" t="s">
        <v>157</v>
      </c>
      <c r="D74" s="56">
        <f t="shared" ca="1" si="3"/>
        <v>45788</v>
      </c>
      <c r="E74" s="57">
        <f t="shared" si="6"/>
        <v>43909.79833333334</v>
      </c>
      <c r="F74" s="57">
        <f t="shared" si="6"/>
        <v>1960.2588541666664</v>
      </c>
      <c r="G74" s="58">
        <f t="shared" si="1"/>
        <v>45870.057187500002</v>
      </c>
      <c r="H74" s="59">
        <f t="shared" si="2"/>
        <v>8715310.8656250257</v>
      </c>
    </row>
    <row r="75" spans="1:8" ht="14">
      <c r="A75" s="55">
        <f t="shared" si="0"/>
        <v>52</v>
      </c>
      <c r="B75" s="55"/>
      <c r="C75" s="55" t="s">
        <v>158</v>
      </c>
      <c r="D75" s="56">
        <f t="shared" ca="1" si="3"/>
        <v>45819</v>
      </c>
      <c r="E75" s="57">
        <f t="shared" si="6"/>
        <v>43909.79833333334</v>
      </c>
      <c r="F75" s="57">
        <f t="shared" si="6"/>
        <v>1960.2588541666664</v>
      </c>
      <c r="G75" s="58">
        <f t="shared" si="1"/>
        <v>45870.057187500002</v>
      </c>
      <c r="H75" s="59">
        <f t="shared" si="2"/>
        <v>8669440.8084375262</v>
      </c>
    </row>
    <row r="76" spans="1:8" ht="14">
      <c r="A76" s="55">
        <f t="shared" si="0"/>
        <v>53</v>
      </c>
      <c r="B76" s="55"/>
      <c r="C76" s="55" t="s">
        <v>159</v>
      </c>
      <c r="D76" s="56">
        <f t="shared" ca="1" si="3"/>
        <v>45849</v>
      </c>
      <c r="E76" s="57">
        <f t="shared" ref="E76:F84" si="7">E75</f>
        <v>43909.79833333334</v>
      </c>
      <c r="F76" s="57">
        <f t="shared" si="7"/>
        <v>1960.2588541666664</v>
      </c>
      <c r="G76" s="58">
        <f t="shared" si="1"/>
        <v>45870.057187500002</v>
      </c>
      <c r="H76" s="59">
        <f t="shared" si="2"/>
        <v>8623570.7512500267</v>
      </c>
    </row>
    <row r="77" spans="1:8" ht="14">
      <c r="A77" s="55">
        <f t="shared" si="0"/>
        <v>54</v>
      </c>
      <c r="B77" s="55"/>
      <c r="C77" s="55" t="s">
        <v>160</v>
      </c>
      <c r="D77" s="56">
        <f t="shared" ca="1" si="3"/>
        <v>45880</v>
      </c>
      <c r="E77" s="57">
        <f t="shared" si="7"/>
        <v>43909.79833333334</v>
      </c>
      <c r="F77" s="57">
        <f t="shared" si="7"/>
        <v>1960.2588541666664</v>
      </c>
      <c r="G77" s="58">
        <f t="shared" si="1"/>
        <v>45870.057187500002</v>
      </c>
      <c r="H77" s="59">
        <f t="shared" si="2"/>
        <v>8577700.6940625273</v>
      </c>
    </row>
    <row r="78" spans="1:8" ht="14">
      <c r="A78" s="55">
        <f t="shared" si="0"/>
        <v>55</v>
      </c>
      <c r="B78" s="55"/>
      <c r="C78" s="55" t="s">
        <v>161</v>
      </c>
      <c r="D78" s="56">
        <f t="shared" ca="1" si="3"/>
        <v>45911</v>
      </c>
      <c r="E78" s="57">
        <f t="shared" si="7"/>
        <v>43909.79833333334</v>
      </c>
      <c r="F78" s="57">
        <f t="shared" si="7"/>
        <v>1960.2588541666664</v>
      </c>
      <c r="G78" s="58">
        <f t="shared" si="1"/>
        <v>45870.057187500002</v>
      </c>
      <c r="H78" s="59">
        <f t="shared" si="2"/>
        <v>8531830.6368750278</v>
      </c>
    </row>
    <row r="79" spans="1:8" ht="14">
      <c r="A79" s="55">
        <f t="shared" si="0"/>
        <v>56</v>
      </c>
      <c r="B79" s="55"/>
      <c r="C79" s="55" t="s">
        <v>162</v>
      </c>
      <c r="D79" s="56">
        <f t="shared" ca="1" si="3"/>
        <v>45941</v>
      </c>
      <c r="E79" s="57">
        <f t="shared" si="7"/>
        <v>43909.79833333334</v>
      </c>
      <c r="F79" s="57">
        <f t="shared" si="7"/>
        <v>1960.2588541666664</v>
      </c>
      <c r="G79" s="58">
        <f t="shared" si="1"/>
        <v>45870.057187500002</v>
      </c>
      <c r="H79" s="59">
        <f t="shared" si="2"/>
        <v>8485960.5796875283</v>
      </c>
    </row>
    <row r="80" spans="1:8" ht="14">
      <c r="A80" s="55">
        <f t="shared" si="0"/>
        <v>57</v>
      </c>
      <c r="B80" s="55"/>
      <c r="C80" s="55" t="s">
        <v>163</v>
      </c>
      <c r="D80" s="56">
        <f t="shared" ca="1" si="3"/>
        <v>45972</v>
      </c>
      <c r="E80" s="57">
        <f t="shared" si="7"/>
        <v>43909.79833333334</v>
      </c>
      <c r="F80" s="57">
        <f t="shared" si="7"/>
        <v>1960.2588541666664</v>
      </c>
      <c r="G80" s="58">
        <f t="shared" si="1"/>
        <v>45870.057187500002</v>
      </c>
      <c r="H80" s="59">
        <f t="shared" si="2"/>
        <v>8440090.5225000288</v>
      </c>
    </row>
    <row r="81" spans="1:8" ht="14">
      <c r="A81" s="55">
        <f t="shared" si="0"/>
        <v>58</v>
      </c>
      <c r="B81" s="55"/>
      <c r="C81" s="55" t="s">
        <v>164</v>
      </c>
      <c r="D81" s="56">
        <f t="shared" ca="1" si="3"/>
        <v>46002</v>
      </c>
      <c r="E81" s="57">
        <f t="shared" si="7"/>
        <v>43909.79833333334</v>
      </c>
      <c r="F81" s="57">
        <f t="shared" si="7"/>
        <v>1960.2588541666664</v>
      </c>
      <c r="G81" s="58">
        <f t="shared" si="1"/>
        <v>45870.057187500002</v>
      </c>
      <c r="H81" s="59">
        <f t="shared" si="2"/>
        <v>8394220.4653125294</v>
      </c>
    </row>
    <row r="82" spans="1:8" ht="14">
      <c r="A82" s="55">
        <f t="shared" si="0"/>
        <v>59</v>
      </c>
      <c r="B82" s="55"/>
      <c r="C82" s="55" t="s">
        <v>165</v>
      </c>
      <c r="D82" s="56">
        <f t="shared" ca="1" si="3"/>
        <v>46033</v>
      </c>
      <c r="E82" s="57">
        <f t="shared" si="7"/>
        <v>43909.79833333334</v>
      </c>
      <c r="F82" s="57">
        <f t="shared" si="7"/>
        <v>1960.2588541666664</v>
      </c>
      <c r="G82" s="58">
        <f t="shared" si="1"/>
        <v>45870.057187500002</v>
      </c>
      <c r="H82" s="59">
        <f t="shared" si="2"/>
        <v>8348350.4081250289</v>
      </c>
    </row>
    <row r="83" spans="1:8" ht="14">
      <c r="A83" s="55">
        <f t="shared" si="0"/>
        <v>60</v>
      </c>
      <c r="B83" s="55"/>
      <c r="C83" s="55" t="s">
        <v>166</v>
      </c>
      <c r="D83" s="56">
        <f t="shared" ca="1" si="3"/>
        <v>46064</v>
      </c>
      <c r="E83" s="57">
        <f t="shared" si="7"/>
        <v>43909.79833333334</v>
      </c>
      <c r="F83" s="57">
        <f t="shared" si="7"/>
        <v>1960.2588541666664</v>
      </c>
      <c r="G83" s="58">
        <f t="shared" si="1"/>
        <v>45870.057187500002</v>
      </c>
      <c r="H83" s="59">
        <f t="shared" si="2"/>
        <v>8302480.3509375285</v>
      </c>
    </row>
    <row r="84" spans="1:8" ht="14">
      <c r="A84" s="55">
        <f t="shared" si="0"/>
        <v>61</v>
      </c>
      <c r="B84" s="55"/>
      <c r="C84" s="55" t="s">
        <v>167</v>
      </c>
      <c r="D84" s="56">
        <f t="shared" ca="1" si="3"/>
        <v>46092</v>
      </c>
      <c r="E84" s="57">
        <f t="shared" si="7"/>
        <v>43909.79833333334</v>
      </c>
      <c r="F84" s="57">
        <f t="shared" si="7"/>
        <v>1960.2588541666664</v>
      </c>
      <c r="G84" s="58">
        <f t="shared" si="1"/>
        <v>45870.057187500002</v>
      </c>
      <c r="H84" s="59">
        <f t="shared" si="2"/>
        <v>8256610.2937500281</v>
      </c>
    </row>
    <row r="85" spans="1:8" ht="14">
      <c r="A85" s="430">
        <f t="shared" si="0"/>
        <v>62</v>
      </c>
      <c r="B85" s="60">
        <f>100%-SUM(B24:B84)</f>
        <v>0.6</v>
      </c>
      <c r="C85" s="55" t="s">
        <v>189</v>
      </c>
      <c r="D85" s="56">
        <f t="shared" ca="1" si="3"/>
        <v>46123</v>
      </c>
      <c r="E85" s="57">
        <f>B85*D17</f>
        <v>7903763.6999999993</v>
      </c>
      <c r="F85" s="57">
        <f>B85*D18</f>
        <v>352846.59374999994</v>
      </c>
      <c r="G85" s="58">
        <f t="shared" ref="G85" si="8">+SUM(E85:F85)</f>
        <v>8256610.2937499993</v>
      </c>
      <c r="H85" s="59">
        <f t="shared" ref="H85" si="9">H84-G85</f>
        <v>2.8870999813079834E-8</v>
      </c>
    </row>
    <row r="86" spans="1:8" ht="14">
      <c r="A86" s="513" t="s">
        <v>102</v>
      </c>
      <c r="B86" s="513"/>
      <c r="C86" s="513"/>
      <c r="D86" s="513"/>
      <c r="E86" s="61">
        <f>SUM(E23:E85)</f>
        <v>13172939.500000011</v>
      </c>
      <c r="F86" s="61">
        <f>SUM(F23:F85)</f>
        <v>588077.65624999977</v>
      </c>
      <c r="G86" s="61">
        <f>SUM(G23:G85)</f>
        <v>13761017.156250009</v>
      </c>
      <c r="H86" s="62"/>
    </row>
    <row r="87" spans="1:8" s="13" customFormat="1" ht="14">
      <c r="C87" s="23"/>
      <c r="D87" s="24"/>
      <c r="E87" s="25"/>
      <c r="F87" s="25"/>
      <c r="G87" s="25"/>
    </row>
    <row r="88" spans="1:8" s="13" customFormat="1" ht="14">
      <c r="A88" s="508" t="s">
        <v>66</v>
      </c>
      <c r="B88" s="508"/>
      <c r="C88" s="508"/>
      <c r="D88" s="508"/>
      <c r="E88" s="508"/>
      <c r="F88" s="508"/>
      <c r="G88" s="508"/>
      <c r="H88" s="508"/>
    </row>
    <row r="89" spans="1:8" s="13" customFormat="1" ht="29.25" customHeight="1">
      <c r="A89" s="497" t="s">
        <v>103</v>
      </c>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07.25" customHeight="1">
      <c r="A93" s="497"/>
      <c r="B93" s="497"/>
      <c r="C93" s="497"/>
      <c r="D93" s="497"/>
      <c r="E93" s="497"/>
      <c r="F93" s="497"/>
      <c r="G93" s="497"/>
      <c r="H93" s="497"/>
    </row>
    <row r="94" spans="1:8" s="13" customFormat="1" ht="42" customHeight="1">
      <c r="A94" s="497"/>
      <c r="B94" s="497"/>
      <c r="C94" s="497"/>
      <c r="D94" s="497"/>
      <c r="E94" s="497"/>
      <c r="F94" s="497"/>
      <c r="G94" s="497"/>
      <c r="H94" s="497"/>
    </row>
    <row r="95" spans="1:8" s="13" customFormat="1" ht="17.25" customHeight="1">
      <c r="A95" s="497"/>
      <c r="B95" s="497"/>
      <c r="C95" s="497"/>
      <c r="D95" s="497"/>
      <c r="E95" s="497"/>
      <c r="F95" s="497"/>
      <c r="G95" s="497"/>
      <c r="H95" s="497"/>
    </row>
    <row r="96" spans="1:8" s="13" customFormat="1" ht="14">
      <c r="A96" s="497"/>
      <c r="B96" s="497"/>
      <c r="C96" s="497"/>
      <c r="D96" s="497"/>
      <c r="E96" s="497"/>
      <c r="F96" s="497"/>
      <c r="G96" s="497"/>
      <c r="H96" s="497"/>
    </row>
    <row r="97" spans="1:7" s="13" customFormat="1" ht="14">
      <c r="A97" s="13" t="s">
        <v>104</v>
      </c>
      <c r="D97" s="26"/>
      <c r="G97" s="14"/>
    </row>
    <row r="98" spans="1:7" s="13" customFormat="1" ht="14">
      <c r="D98" s="26"/>
      <c r="G98" s="14"/>
    </row>
    <row r="99" spans="1:7" s="13" customFormat="1" ht="15" customHeight="1">
      <c r="A99" s="27"/>
      <c r="B99" s="27"/>
      <c r="C99" s="27"/>
      <c r="D99" s="26"/>
      <c r="E99" s="27"/>
      <c r="F99" s="27"/>
      <c r="G99" s="28"/>
    </row>
    <row r="100" spans="1:7" s="13" customFormat="1" ht="14">
      <c r="A100" s="498" t="s">
        <v>105</v>
      </c>
      <c r="B100" s="498"/>
      <c r="C100" s="498"/>
      <c r="D100" s="26"/>
      <c r="E100" s="498" t="s">
        <v>106</v>
      </c>
      <c r="F100" s="498"/>
      <c r="G100" s="498"/>
    </row>
    <row r="101" spans="1:7" ht="14"/>
    <row r="102" spans="1:7" ht="12.75" customHeight="1"/>
    <row r="103" spans="1:7" ht="12.75" customHeight="1"/>
    <row r="104" spans="1:7" ht="12.75" customHeight="1"/>
  </sheetData>
  <sheetProtection password="EA9B" sheet="1" objects="1" scenarios="1" selectLockedCells="1"/>
  <mergeCells count="13">
    <mergeCell ref="A100:C100"/>
    <mergeCell ref="E100:G100"/>
    <mergeCell ref="H1:H2"/>
    <mergeCell ref="C5:H5"/>
    <mergeCell ref="C6:H6"/>
    <mergeCell ref="C7:H7"/>
    <mergeCell ref="C8:H8"/>
    <mergeCell ref="C9:H9"/>
    <mergeCell ref="C10:H10"/>
    <mergeCell ref="A22:G22"/>
    <mergeCell ref="A86:D86"/>
    <mergeCell ref="A88:H88"/>
    <mergeCell ref="A89:H96"/>
  </mergeCells>
  <hyperlinks>
    <hyperlink ref="C1" location="'DATA SHEET'!A1" display="HIGHLANDS PRIME, INC." xr:uid="{00000000-0004-0000-0E00-000000000000}"/>
    <hyperlink ref="J3" location="'DATA SHEET'!A1" display="Return to Data Sheet" xr:uid="{00000000-0004-0000-0E00-000001000000}"/>
  </hyperlinks>
  <printOptions horizontalCentered="1" verticalCentered="1"/>
  <pageMargins left="0.7" right="0.7" top="0.25" bottom="0.25" header="0.3" footer="0.3"/>
  <pageSetup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18061"/>
    <pageSetUpPr fitToPage="1"/>
  </sheetPr>
  <dimension ref="A1:L104"/>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DP Term1_Member'!$C$2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SHEET'!C63:D63</f>
        <v>10% DP, 25% over 60 months, 65% Lumpsum</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40"/>
      <c r="D14" s="38"/>
      <c r="E14" s="39"/>
    </row>
    <row r="15" spans="1:10" ht="14">
      <c r="A15" s="40" t="s">
        <v>327</v>
      </c>
      <c r="B15" s="41"/>
      <c r="C15" s="79">
        <v>0.03</v>
      </c>
      <c r="D15" s="42">
        <f>IF(C15&lt;=3%,((D13-D14)*C15),"BEYOND MAX DISC.")</f>
        <v>415725</v>
      </c>
      <c r="E15" s="44"/>
      <c r="F15" s="70"/>
    </row>
    <row r="16" spans="1:10" ht="14">
      <c r="A16" s="40" t="s">
        <v>85</v>
      </c>
      <c r="B16" s="41"/>
      <c r="C16" s="79">
        <v>0.01</v>
      </c>
      <c r="D16" s="42">
        <f>IF(C16&lt;=1%,((D13-D14-D15)*C16),"BEYOND MAX")</f>
        <v>134417.75</v>
      </c>
      <c r="E16" s="39"/>
      <c r="F16" s="70"/>
    </row>
    <row r="17" spans="1:8" ht="14">
      <c r="A17" s="46" t="s">
        <v>170</v>
      </c>
      <c r="B17" s="14"/>
      <c r="C17" s="14"/>
      <c r="D17" s="47">
        <f>+D13-SUM(D14:D16)</f>
        <v>13307357.25</v>
      </c>
      <c r="E17" s="44"/>
    </row>
    <row r="18" spans="1:8" ht="14">
      <c r="A18" s="48" t="s">
        <v>90</v>
      </c>
      <c r="B18" s="48"/>
      <c r="C18" s="15">
        <v>0.05</v>
      </c>
      <c r="D18" s="49">
        <f>(D17/1.12)*C18</f>
        <v>594078.44866071432</v>
      </c>
      <c r="E18" s="44"/>
    </row>
    <row r="19" spans="1:8" ht="15" thickBot="1">
      <c r="A19" s="14" t="s">
        <v>91</v>
      </c>
      <c r="B19" s="14"/>
      <c r="C19" s="14"/>
      <c r="D19" s="50">
        <f>+SUM(D17:D18)</f>
        <v>13901435.698660715</v>
      </c>
      <c r="E19" s="30"/>
    </row>
    <row r="20" spans="1:8" ht="15" thickTop="1"/>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13901435.698660715</v>
      </c>
    </row>
    <row r="23" spans="1:8" ht="13.5" customHeight="1">
      <c r="A23" s="55">
        <v>0</v>
      </c>
      <c r="B23" s="55"/>
      <c r="C23" s="55" t="s">
        <v>101</v>
      </c>
      <c r="D23" s="56">
        <f ca="1">'R DP Term2_Member'!D23</f>
        <v>44238</v>
      </c>
      <c r="E23" s="57">
        <f>IF(E13="1-Bedroom",50000,100000)</f>
        <v>100000</v>
      </c>
      <c r="F23" s="57"/>
      <c r="G23" s="58">
        <f>+SUM(E23:F23)</f>
        <v>100000</v>
      </c>
      <c r="H23" s="59">
        <f>D19-G23</f>
        <v>13801435.698660715</v>
      </c>
    </row>
    <row r="24" spans="1:8" ht="14">
      <c r="A24" s="55">
        <f>+A23+1</f>
        <v>1</v>
      </c>
      <c r="B24" s="60">
        <v>0.1</v>
      </c>
      <c r="C24" s="55" t="s">
        <v>190</v>
      </c>
      <c r="D24" s="56">
        <f ca="1">EDATE(D23,1)</f>
        <v>44266</v>
      </c>
      <c r="E24" s="57">
        <f>(($D$17*B24)-$E$23)</f>
        <v>1230735.7250000001</v>
      </c>
      <c r="F24" s="57">
        <f>(($D$18*B24))</f>
        <v>59407.844866071435</v>
      </c>
      <c r="G24" s="58">
        <f>+SUM(E24:F24)</f>
        <v>1290143.5698660715</v>
      </c>
      <c r="H24" s="59">
        <f>H23-G24</f>
        <v>12511292.128794644</v>
      </c>
    </row>
    <row r="25" spans="1:8" ht="14">
      <c r="A25" s="55">
        <f>+A24+1</f>
        <v>2</v>
      </c>
      <c r="B25" s="60">
        <v>0.25</v>
      </c>
      <c r="C25" s="55" t="s">
        <v>108</v>
      </c>
      <c r="D25" s="56">
        <f ca="1">EDATE(D24,1)</f>
        <v>44297</v>
      </c>
      <c r="E25" s="57">
        <f>($D$17*B25)/60</f>
        <v>55447.321875000001</v>
      </c>
      <c r="F25" s="57">
        <f>($D$18*B25/60)</f>
        <v>2475.3268694196431</v>
      </c>
      <c r="G25" s="58">
        <f>+SUM(E25:F25)</f>
        <v>57922.648744419646</v>
      </c>
      <c r="H25" s="59">
        <f>H24-G25</f>
        <v>12453369.480050225</v>
      </c>
    </row>
    <row r="26" spans="1:8" ht="14">
      <c r="A26" s="55">
        <f t="shared" ref="A26:A85" si="0">+A25+1</f>
        <v>3</v>
      </c>
      <c r="B26" s="55"/>
      <c r="C26" s="55" t="s">
        <v>109</v>
      </c>
      <c r="D26" s="56">
        <f ca="1">EDATE(D25,1)</f>
        <v>44327</v>
      </c>
      <c r="E26" s="57">
        <f>E25</f>
        <v>55447.321875000001</v>
      </c>
      <c r="F26" s="57">
        <f>F25</f>
        <v>2475.3268694196431</v>
      </c>
      <c r="G26" s="58">
        <f t="shared" ref="G26:G85" si="1">+SUM(E26:F26)</f>
        <v>57922.648744419646</v>
      </c>
      <c r="H26" s="59">
        <f t="shared" ref="H26:H85" si="2">H25-G26</f>
        <v>12395446.831305806</v>
      </c>
    </row>
    <row r="27" spans="1:8" ht="14">
      <c r="A27" s="55">
        <f t="shared" si="0"/>
        <v>4</v>
      </c>
      <c r="B27" s="55"/>
      <c r="C27" s="55" t="s">
        <v>110</v>
      </c>
      <c r="D27" s="56">
        <f t="shared" ref="D27:D85" ca="1" si="3">EDATE(D26,1)</f>
        <v>44358</v>
      </c>
      <c r="E27" s="57">
        <f>E26</f>
        <v>55447.321875000001</v>
      </c>
      <c r="F27" s="57">
        <f>F26</f>
        <v>2475.3268694196431</v>
      </c>
      <c r="G27" s="58">
        <f t="shared" si="1"/>
        <v>57922.648744419646</v>
      </c>
      <c r="H27" s="59">
        <f t="shared" si="2"/>
        <v>12337524.182561386</v>
      </c>
    </row>
    <row r="28" spans="1:8" ht="14">
      <c r="A28" s="55">
        <f t="shared" si="0"/>
        <v>5</v>
      </c>
      <c r="B28" s="55"/>
      <c r="C28" s="55" t="s">
        <v>111</v>
      </c>
      <c r="D28" s="56">
        <f t="shared" ca="1" si="3"/>
        <v>44388</v>
      </c>
      <c r="E28" s="57">
        <f t="shared" ref="E28:F43" si="4">E27</f>
        <v>55447.321875000001</v>
      </c>
      <c r="F28" s="57">
        <f t="shared" si="4"/>
        <v>2475.3268694196431</v>
      </c>
      <c r="G28" s="58">
        <f t="shared" si="1"/>
        <v>57922.648744419646</v>
      </c>
      <c r="H28" s="59">
        <f t="shared" si="2"/>
        <v>12279601.533816967</v>
      </c>
    </row>
    <row r="29" spans="1:8" ht="14">
      <c r="A29" s="55">
        <f t="shared" si="0"/>
        <v>6</v>
      </c>
      <c r="B29" s="55"/>
      <c r="C29" s="55" t="s">
        <v>112</v>
      </c>
      <c r="D29" s="56">
        <f t="shared" ca="1" si="3"/>
        <v>44419</v>
      </c>
      <c r="E29" s="57">
        <f t="shared" si="4"/>
        <v>55447.321875000001</v>
      </c>
      <c r="F29" s="57">
        <f t="shared" si="4"/>
        <v>2475.3268694196431</v>
      </c>
      <c r="G29" s="58">
        <f t="shared" si="1"/>
        <v>57922.648744419646</v>
      </c>
      <c r="H29" s="59">
        <f t="shared" si="2"/>
        <v>12221678.885072548</v>
      </c>
    </row>
    <row r="30" spans="1:8" ht="14">
      <c r="A30" s="55">
        <f t="shared" si="0"/>
        <v>7</v>
      </c>
      <c r="B30" s="55"/>
      <c r="C30" s="55" t="s">
        <v>113</v>
      </c>
      <c r="D30" s="56">
        <f t="shared" ca="1" si="3"/>
        <v>44450</v>
      </c>
      <c r="E30" s="57">
        <f t="shared" si="4"/>
        <v>55447.321875000001</v>
      </c>
      <c r="F30" s="57">
        <f t="shared" si="4"/>
        <v>2475.3268694196431</v>
      </c>
      <c r="G30" s="58">
        <f t="shared" si="1"/>
        <v>57922.648744419646</v>
      </c>
      <c r="H30" s="59">
        <f t="shared" si="2"/>
        <v>12163756.236328129</v>
      </c>
    </row>
    <row r="31" spans="1:8" ht="14">
      <c r="A31" s="55">
        <f t="shared" si="0"/>
        <v>8</v>
      </c>
      <c r="B31" s="55"/>
      <c r="C31" s="55" t="s">
        <v>114</v>
      </c>
      <c r="D31" s="56">
        <f t="shared" ca="1" si="3"/>
        <v>44480</v>
      </c>
      <c r="E31" s="57">
        <f t="shared" si="4"/>
        <v>55447.321875000001</v>
      </c>
      <c r="F31" s="57">
        <f t="shared" si="4"/>
        <v>2475.3268694196431</v>
      </c>
      <c r="G31" s="58">
        <f t="shared" si="1"/>
        <v>57922.648744419646</v>
      </c>
      <c r="H31" s="59">
        <f t="shared" si="2"/>
        <v>12105833.58758371</v>
      </c>
    </row>
    <row r="32" spans="1:8" ht="14">
      <c r="A32" s="55">
        <f t="shared" si="0"/>
        <v>9</v>
      </c>
      <c r="B32" s="55"/>
      <c r="C32" s="55" t="s">
        <v>115</v>
      </c>
      <c r="D32" s="56">
        <f t="shared" ca="1" si="3"/>
        <v>44511</v>
      </c>
      <c r="E32" s="57">
        <f t="shared" si="4"/>
        <v>55447.321875000001</v>
      </c>
      <c r="F32" s="57">
        <f t="shared" si="4"/>
        <v>2475.3268694196431</v>
      </c>
      <c r="G32" s="58">
        <f t="shared" si="1"/>
        <v>57922.648744419646</v>
      </c>
      <c r="H32" s="59">
        <f t="shared" si="2"/>
        <v>12047910.93883929</v>
      </c>
    </row>
    <row r="33" spans="1:8" ht="14">
      <c r="A33" s="55">
        <f t="shared" si="0"/>
        <v>10</v>
      </c>
      <c r="B33" s="55"/>
      <c r="C33" s="55" t="s">
        <v>116</v>
      </c>
      <c r="D33" s="56">
        <f t="shared" ca="1" si="3"/>
        <v>44541</v>
      </c>
      <c r="E33" s="57">
        <f t="shared" si="4"/>
        <v>55447.321875000001</v>
      </c>
      <c r="F33" s="57">
        <f t="shared" si="4"/>
        <v>2475.3268694196431</v>
      </c>
      <c r="G33" s="58">
        <f t="shared" si="1"/>
        <v>57922.648744419646</v>
      </c>
      <c r="H33" s="59">
        <f t="shared" si="2"/>
        <v>11989988.290094871</v>
      </c>
    </row>
    <row r="34" spans="1:8" ht="14">
      <c r="A34" s="55">
        <f t="shared" si="0"/>
        <v>11</v>
      </c>
      <c r="B34" s="55"/>
      <c r="C34" s="55" t="s">
        <v>117</v>
      </c>
      <c r="D34" s="56">
        <f t="shared" ca="1" si="3"/>
        <v>44572</v>
      </c>
      <c r="E34" s="57">
        <f t="shared" si="4"/>
        <v>55447.321875000001</v>
      </c>
      <c r="F34" s="57">
        <f t="shared" si="4"/>
        <v>2475.3268694196431</v>
      </c>
      <c r="G34" s="58">
        <f t="shared" si="1"/>
        <v>57922.648744419646</v>
      </c>
      <c r="H34" s="59">
        <f t="shared" si="2"/>
        <v>11932065.641350452</v>
      </c>
    </row>
    <row r="35" spans="1:8" ht="14">
      <c r="A35" s="55">
        <f t="shared" si="0"/>
        <v>12</v>
      </c>
      <c r="B35" s="55"/>
      <c r="C35" s="55" t="s">
        <v>118</v>
      </c>
      <c r="D35" s="56">
        <f t="shared" ca="1" si="3"/>
        <v>44603</v>
      </c>
      <c r="E35" s="57">
        <f t="shared" si="4"/>
        <v>55447.321875000001</v>
      </c>
      <c r="F35" s="57">
        <f t="shared" si="4"/>
        <v>2475.3268694196431</v>
      </c>
      <c r="G35" s="58">
        <f t="shared" si="1"/>
        <v>57922.648744419646</v>
      </c>
      <c r="H35" s="59">
        <f t="shared" si="2"/>
        <v>11874142.992606033</v>
      </c>
    </row>
    <row r="36" spans="1:8" ht="14">
      <c r="A36" s="55">
        <f t="shared" si="0"/>
        <v>13</v>
      </c>
      <c r="B36" s="55"/>
      <c r="C36" s="55" t="s">
        <v>119</v>
      </c>
      <c r="D36" s="56">
        <f t="shared" ca="1" si="3"/>
        <v>44631</v>
      </c>
      <c r="E36" s="57">
        <f t="shared" si="4"/>
        <v>55447.321875000001</v>
      </c>
      <c r="F36" s="57">
        <f t="shared" si="4"/>
        <v>2475.3268694196431</v>
      </c>
      <c r="G36" s="58">
        <f t="shared" si="1"/>
        <v>57922.648744419646</v>
      </c>
      <c r="H36" s="59">
        <f t="shared" si="2"/>
        <v>11816220.343861613</v>
      </c>
    </row>
    <row r="37" spans="1:8" ht="14">
      <c r="A37" s="55">
        <f t="shared" si="0"/>
        <v>14</v>
      </c>
      <c r="B37" s="55"/>
      <c r="C37" s="55" t="s">
        <v>120</v>
      </c>
      <c r="D37" s="56">
        <f t="shared" ca="1" si="3"/>
        <v>44662</v>
      </c>
      <c r="E37" s="57">
        <f t="shared" si="4"/>
        <v>55447.321875000001</v>
      </c>
      <c r="F37" s="57">
        <f t="shared" si="4"/>
        <v>2475.3268694196431</v>
      </c>
      <c r="G37" s="58">
        <f t="shared" si="1"/>
        <v>57922.648744419646</v>
      </c>
      <c r="H37" s="59">
        <f t="shared" si="2"/>
        <v>11758297.695117194</v>
      </c>
    </row>
    <row r="38" spans="1:8" ht="14">
      <c r="A38" s="55">
        <f t="shared" si="0"/>
        <v>15</v>
      </c>
      <c r="B38" s="55"/>
      <c r="C38" s="55" t="s">
        <v>121</v>
      </c>
      <c r="D38" s="56">
        <f t="shared" ca="1" si="3"/>
        <v>44692</v>
      </c>
      <c r="E38" s="57">
        <f t="shared" si="4"/>
        <v>55447.321875000001</v>
      </c>
      <c r="F38" s="57">
        <f t="shared" si="4"/>
        <v>2475.3268694196431</v>
      </c>
      <c r="G38" s="58">
        <f t="shared" si="1"/>
        <v>57922.648744419646</v>
      </c>
      <c r="H38" s="59">
        <f t="shared" si="2"/>
        <v>11700375.046372775</v>
      </c>
    </row>
    <row r="39" spans="1:8" ht="14">
      <c r="A39" s="55">
        <f t="shared" si="0"/>
        <v>16</v>
      </c>
      <c r="B39" s="55"/>
      <c r="C39" s="55" t="s">
        <v>122</v>
      </c>
      <c r="D39" s="56">
        <f t="shared" ca="1" si="3"/>
        <v>44723</v>
      </c>
      <c r="E39" s="57">
        <f t="shared" si="4"/>
        <v>55447.321875000001</v>
      </c>
      <c r="F39" s="57">
        <f t="shared" si="4"/>
        <v>2475.3268694196431</v>
      </c>
      <c r="G39" s="58">
        <f t="shared" si="1"/>
        <v>57922.648744419646</v>
      </c>
      <c r="H39" s="59">
        <f t="shared" si="2"/>
        <v>11642452.397628356</v>
      </c>
    </row>
    <row r="40" spans="1:8" ht="14">
      <c r="A40" s="55">
        <f t="shared" si="0"/>
        <v>17</v>
      </c>
      <c r="B40" s="55"/>
      <c r="C40" s="55" t="s">
        <v>123</v>
      </c>
      <c r="D40" s="56">
        <f t="shared" ca="1" si="3"/>
        <v>44753</v>
      </c>
      <c r="E40" s="57">
        <f t="shared" si="4"/>
        <v>55447.321875000001</v>
      </c>
      <c r="F40" s="57">
        <f t="shared" si="4"/>
        <v>2475.3268694196431</v>
      </c>
      <c r="G40" s="58">
        <f t="shared" si="1"/>
        <v>57922.648744419646</v>
      </c>
      <c r="H40" s="59">
        <f t="shared" si="2"/>
        <v>11584529.748883937</v>
      </c>
    </row>
    <row r="41" spans="1:8" ht="14">
      <c r="A41" s="55">
        <f t="shared" si="0"/>
        <v>18</v>
      </c>
      <c r="B41" s="55"/>
      <c r="C41" s="55" t="s">
        <v>124</v>
      </c>
      <c r="D41" s="56">
        <f t="shared" ca="1" si="3"/>
        <v>44784</v>
      </c>
      <c r="E41" s="57">
        <f t="shared" si="4"/>
        <v>55447.321875000001</v>
      </c>
      <c r="F41" s="57">
        <f t="shared" si="4"/>
        <v>2475.3268694196431</v>
      </c>
      <c r="G41" s="58">
        <f t="shared" si="1"/>
        <v>57922.648744419646</v>
      </c>
      <c r="H41" s="59">
        <f t="shared" si="2"/>
        <v>11526607.100139517</v>
      </c>
    </row>
    <row r="42" spans="1:8" ht="14">
      <c r="A42" s="55">
        <f t="shared" si="0"/>
        <v>19</v>
      </c>
      <c r="B42" s="55"/>
      <c r="C42" s="55" t="s">
        <v>125</v>
      </c>
      <c r="D42" s="56">
        <f t="shared" ca="1" si="3"/>
        <v>44815</v>
      </c>
      <c r="E42" s="57">
        <f t="shared" si="4"/>
        <v>55447.321875000001</v>
      </c>
      <c r="F42" s="57">
        <f t="shared" si="4"/>
        <v>2475.3268694196431</v>
      </c>
      <c r="G42" s="58">
        <f t="shared" si="1"/>
        <v>57922.648744419646</v>
      </c>
      <c r="H42" s="59">
        <f t="shared" si="2"/>
        <v>11468684.451395098</v>
      </c>
    </row>
    <row r="43" spans="1:8" ht="14">
      <c r="A43" s="55">
        <f t="shared" si="0"/>
        <v>20</v>
      </c>
      <c r="B43" s="55"/>
      <c r="C43" s="55" t="s">
        <v>126</v>
      </c>
      <c r="D43" s="56">
        <f t="shared" ca="1" si="3"/>
        <v>44845</v>
      </c>
      <c r="E43" s="57">
        <f t="shared" si="4"/>
        <v>55447.321875000001</v>
      </c>
      <c r="F43" s="57">
        <f t="shared" si="4"/>
        <v>2475.3268694196431</v>
      </c>
      <c r="G43" s="58">
        <f t="shared" si="1"/>
        <v>57922.648744419646</v>
      </c>
      <c r="H43" s="59">
        <f t="shared" si="2"/>
        <v>11410761.802650679</v>
      </c>
    </row>
    <row r="44" spans="1:8" ht="14">
      <c r="A44" s="55">
        <f t="shared" si="0"/>
        <v>21</v>
      </c>
      <c r="B44" s="55"/>
      <c r="C44" s="55" t="s">
        <v>127</v>
      </c>
      <c r="D44" s="56">
        <f t="shared" ca="1" si="3"/>
        <v>44876</v>
      </c>
      <c r="E44" s="57">
        <f t="shared" ref="E44:F59" si="5">E43</f>
        <v>55447.321875000001</v>
      </c>
      <c r="F44" s="57">
        <f t="shared" si="5"/>
        <v>2475.3268694196431</v>
      </c>
      <c r="G44" s="58">
        <f t="shared" si="1"/>
        <v>57922.648744419646</v>
      </c>
      <c r="H44" s="59">
        <f t="shared" si="2"/>
        <v>11352839.15390626</v>
      </c>
    </row>
    <row r="45" spans="1:8" ht="14">
      <c r="A45" s="55">
        <f t="shared" si="0"/>
        <v>22</v>
      </c>
      <c r="B45" s="55"/>
      <c r="C45" s="55" t="s">
        <v>128</v>
      </c>
      <c r="D45" s="56">
        <f t="shared" ca="1" si="3"/>
        <v>44906</v>
      </c>
      <c r="E45" s="57">
        <f t="shared" si="5"/>
        <v>55447.321875000001</v>
      </c>
      <c r="F45" s="57">
        <f t="shared" si="5"/>
        <v>2475.3268694196431</v>
      </c>
      <c r="G45" s="58">
        <f t="shared" si="1"/>
        <v>57922.648744419646</v>
      </c>
      <c r="H45" s="59">
        <f t="shared" si="2"/>
        <v>11294916.50516184</v>
      </c>
    </row>
    <row r="46" spans="1:8" ht="14">
      <c r="A46" s="55">
        <f t="shared" si="0"/>
        <v>23</v>
      </c>
      <c r="B46" s="55"/>
      <c r="C46" s="55" t="s">
        <v>129</v>
      </c>
      <c r="D46" s="56">
        <f t="shared" ca="1" si="3"/>
        <v>44937</v>
      </c>
      <c r="E46" s="57">
        <f t="shared" si="5"/>
        <v>55447.321875000001</v>
      </c>
      <c r="F46" s="57">
        <f t="shared" si="5"/>
        <v>2475.3268694196431</v>
      </c>
      <c r="G46" s="58">
        <f t="shared" si="1"/>
        <v>57922.648744419646</v>
      </c>
      <c r="H46" s="59">
        <f t="shared" si="2"/>
        <v>11236993.856417421</v>
      </c>
    </row>
    <row r="47" spans="1:8" ht="14">
      <c r="A47" s="55">
        <f t="shared" si="0"/>
        <v>24</v>
      </c>
      <c r="B47" s="55"/>
      <c r="C47" s="55" t="s">
        <v>130</v>
      </c>
      <c r="D47" s="56">
        <f t="shared" ca="1" si="3"/>
        <v>44968</v>
      </c>
      <c r="E47" s="57">
        <f t="shared" si="5"/>
        <v>55447.321875000001</v>
      </c>
      <c r="F47" s="57">
        <f t="shared" si="5"/>
        <v>2475.3268694196431</v>
      </c>
      <c r="G47" s="58">
        <f t="shared" si="1"/>
        <v>57922.648744419646</v>
      </c>
      <c r="H47" s="59">
        <f t="shared" si="2"/>
        <v>11179071.207673002</v>
      </c>
    </row>
    <row r="48" spans="1:8" ht="14">
      <c r="A48" s="55">
        <f t="shared" si="0"/>
        <v>25</v>
      </c>
      <c r="B48" s="55"/>
      <c r="C48" s="55" t="s">
        <v>131</v>
      </c>
      <c r="D48" s="56">
        <f t="shared" ca="1" si="3"/>
        <v>44996</v>
      </c>
      <c r="E48" s="57">
        <f t="shared" si="5"/>
        <v>55447.321875000001</v>
      </c>
      <c r="F48" s="57">
        <f t="shared" si="5"/>
        <v>2475.3268694196431</v>
      </c>
      <c r="G48" s="58">
        <f t="shared" si="1"/>
        <v>57922.648744419646</v>
      </c>
      <c r="H48" s="59">
        <f t="shared" si="2"/>
        <v>11121148.558928583</v>
      </c>
    </row>
    <row r="49" spans="1:8" ht="14">
      <c r="A49" s="55">
        <f t="shared" si="0"/>
        <v>26</v>
      </c>
      <c r="B49" s="55"/>
      <c r="C49" s="55" t="s">
        <v>132</v>
      </c>
      <c r="D49" s="56">
        <f t="shared" ca="1" si="3"/>
        <v>45027</v>
      </c>
      <c r="E49" s="57">
        <f t="shared" si="5"/>
        <v>55447.321875000001</v>
      </c>
      <c r="F49" s="57">
        <f t="shared" si="5"/>
        <v>2475.3268694196431</v>
      </c>
      <c r="G49" s="58">
        <f t="shared" si="1"/>
        <v>57922.648744419646</v>
      </c>
      <c r="H49" s="59">
        <f t="shared" si="2"/>
        <v>11063225.910184164</v>
      </c>
    </row>
    <row r="50" spans="1:8" ht="14">
      <c r="A50" s="55">
        <f t="shared" si="0"/>
        <v>27</v>
      </c>
      <c r="B50" s="55"/>
      <c r="C50" s="55" t="s">
        <v>133</v>
      </c>
      <c r="D50" s="56">
        <f t="shared" ca="1" si="3"/>
        <v>45057</v>
      </c>
      <c r="E50" s="57">
        <f t="shared" si="5"/>
        <v>55447.321875000001</v>
      </c>
      <c r="F50" s="57">
        <f t="shared" si="5"/>
        <v>2475.3268694196431</v>
      </c>
      <c r="G50" s="58">
        <f t="shared" si="1"/>
        <v>57922.648744419646</v>
      </c>
      <c r="H50" s="59">
        <f t="shared" si="2"/>
        <v>11005303.261439744</v>
      </c>
    </row>
    <row r="51" spans="1:8" ht="14">
      <c r="A51" s="55">
        <f t="shared" si="0"/>
        <v>28</v>
      </c>
      <c r="B51" s="55"/>
      <c r="C51" s="55" t="s">
        <v>134</v>
      </c>
      <c r="D51" s="56">
        <f t="shared" ca="1" si="3"/>
        <v>45088</v>
      </c>
      <c r="E51" s="57">
        <f t="shared" si="5"/>
        <v>55447.321875000001</v>
      </c>
      <c r="F51" s="57">
        <f t="shared" si="5"/>
        <v>2475.3268694196431</v>
      </c>
      <c r="G51" s="58">
        <f t="shared" si="1"/>
        <v>57922.648744419646</v>
      </c>
      <c r="H51" s="59">
        <f t="shared" si="2"/>
        <v>10947380.612695325</v>
      </c>
    </row>
    <row r="52" spans="1:8" ht="14">
      <c r="A52" s="55">
        <f t="shared" si="0"/>
        <v>29</v>
      </c>
      <c r="B52" s="55"/>
      <c r="C52" s="55" t="s">
        <v>135</v>
      </c>
      <c r="D52" s="56">
        <f t="shared" ca="1" si="3"/>
        <v>45118</v>
      </c>
      <c r="E52" s="57">
        <f t="shared" si="5"/>
        <v>55447.321875000001</v>
      </c>
      <c r="F52" s="57">
        <f t="shared" si="5"/>
        <v>2475.3268694196431</v>
      </c>
      <c r="G52" s="58">
        <f t="shared" si="1"/>
        <v>57922.648744419646</v>
      </c>
      <c r="H52" s="59">
        <f t="shared" si="2"/>
        <v>10889457.963950906</v>
      </c>
    </row>
    <row r="53" spans="1:8" ht="14">
      <c r="A53" s="55">
        <f t="shared" si="0"/>
        <v>30</v>
      </c>
      <c r="B53" s="55"/>
      <c r="C53" s="55" t="s">
        <v>136</v>
      </c>
      <c r="D53" s="56">
        <f t="shared" ca="1" si="3"/>
        <v>45149</v>
      </c>
      <c r="E53" s="57">
        <f t="shared" si="5"/>
        <v>55447.321875000001</v>
      </c>
      <c r="F53" s="57">
        <f t="shared" si="5"/>
        <v>2475.3268694196431</v>
      </c>
      <c r="G53" s="58">
        <f t="shared" si="1"/>
        <v>57922.648744419646</v>
      </c>
      <c r="H53" s="59">
        <f t="shared" si="2"/>
        <v>10831535.315206487</v>
      </c>
    </row>
    <row r="54" spans="1:8" ht="14">
      <c r="A54" s="55">
        <f t="shared" si="0"/>
        <v>31</v>
      </c>
      <c r="B54" s="55"/>
      <c r="C54" s="55" t="s">
        <v>137</v>
      </c>
      <c r="D54" s="56">
        <f t="shared" ca="1" si="3"/>
        <v>45180</v>
      </c>
      <c r="E54" s="57">
        <f t="shared" si="5"/>
        <v>55447.321875000001</v>
      </c>
      <c r="F54" s="57">
        <f t="shared" si="5"/>
        <v>2475.3268694196431</v>
      </c>
      <c r="G54" s="58">
        <f t="shared" si="1"/>
        <v>57922.648744419646</v>
      </c>
      <c r="H54" s="59">
        <f t="shared" si="2"/>
        <v>10773612.666462068</v>
      </c>
    </row>
    <row r="55" spans="1:8" ht="14">
      <c r="A55" s="55">
        <f t="shared" si="0"/>
        <v>32</v>
      </c>
      <c r="B55" s="55"/>
      <c r="C55" s="55" t="s">
        <v>138</v>
      </c>
      <c r="D55" s="56">
        <f t="shared" ca="1" si="3"/>
        <v>45210</v>
      </c>
      <c r="E55" s="57">
        <f t="shared" si="5"/>
        <v>55447.321875000001</v>
      </c>
      <c r="F55" s="57">
        <f t="shared" si="5"/>
        <v>2475.3268694196431</v>
      </c>
      <c r="G55" s="58">
        <f t="shared" si="1"/>
        <v>57922.648744419646</v>
      </c>
      <c r="H55" s="59">
        <f t="shared" si="2"/>
        <v>10715690.017717648</v>
      </c>
    </row>
    <row r="56" spans="1:8" ht="14">
      <c r="A56" s="55">
        <f t="shared" si="0"/>
        <v>33</v>
      </c>
      <c r="B56" s="55"/>
      <c r="C56" s="55" t="s">
        <v>139</v>
      </c>
      <c r="D56" s="56">
        <f t="shared" ca="1" si="3"/>
        <v>45241</v>
      </c>
      <c r="E56" s="57">
        <f t="shared" si="5"/>
        <v>55447.321875000001</v>
      </c>
      <c r="F56" s="57">
        <f t="shared" si="5"/>
        <v>2475.3268694196431</v>
      </c>
      <c r="G56" s="58">
        <f t="shared" si="1"/>
        <v>57922.648744419646</v>
      </c>
      <c r="H56" s="59">
        <f t="shared" si="2"/>
        <v>10657767.368973229</v>
      </c>
    </row>
    <row r="57" spans="1:8" ht="14">
      <c r="A57" s="55">
        <f t="shared" si="0"/>
        <v>34</v>
      </c>
      <c r="B57" s="55"/>
      <c r="C57" s="55" t="s">
        <v>140</v>
      </c>
      <c r="D57" s="56">
        <f t="shared" ca="1" si="3"/>
        <v>45271</v>
      </c>
      <c r="E57" s="57">
        <f t="shared" si="5"/>
        <v>55447.321875000001</v>
      </c>
      <c r="F57" s="57">
        <f t="shared" si="5"/>
        <v>2475.3268694196431</v>
      </c>
      <c r="G57" s="58">
        <f t="shared" si="1"/>
        <v>57922.648744419646</v>
      </c>
      <c r="H57" s="59">
        <f t="shared" si="2"/>
        <v>10599844.72022881</v>
      </c>
    </row>
    <row r="58" spans="1:8" ht="14">
      <c r="A58" s="55">
        <f t="shared" si="0"/>
        <v>35</v>
      </c>
      <c r="B58" s="55"/>
      <c r="C58" s="55" t="s">
        <v>141</v>
      </c>
      <c r="D58" s="56">
        <f t="shared" ca="1" si="3"/>
        <v>45302</v>
      </c>
      <c r="E58" s="57">
        <f t="shared" si="5"/>
        <v>55447.321875000001</v>
      </c>
      <c r="F58" s="57">
        <f t="shared" si="5"/>
        <v>2475.3268694196431</v>
      </c>
      <c r="G58" s="58">
        <f t="shared" si="1"/>
        <v>57922.648744419646</v>
      </c>
      <c r="H58" s="59">
        <f t="shared" si="2"/>
        <v>10541922.071484391</v>
      </c>
    </row>
    <row r="59" spans="1:8" ht="14">
      <c r="A59" s="55">
        <f t="shared" si="0"/>
        <v>36</v>
      </c>
      <c r="B59" s="55"/>
      <c r="C59" s="55" t="s">
        <v>142</v>
      </c>
      <c r="D59" s="56">
        <f t="shared" ca="1" si="3"/>
        <v>45333</v>
      </c>
      <c r="E59" s="57">
        <f t="shared" si="5"/>
        <v>55447.321875000001</v>
      </c>
      <c r="F59" s="57">
        <f t="shared" si="5"/>
        <v>2475.3268694196431</v>
      </c>
      <c r="G59" s="58">
        <f t="shared" si="1"/>
        <v>57922.648744419646</v>
      </c>
      <c r="H59" s="59">
        <f t="shared" si="2"/>
        <v>10483999.422739971</v>
      </c>
    </row>
    <row r="60" spans="1:8" ht="14">
      <c r="A60" s="55">
        <f t="shared" si="0"/>
        <v>37</v>
      </c>
      <c r="B60" s="55"/>
      <c r="C60" s="55" t="s">
        <v>143</v>
      </c>
      <c r="D60" s="56">
        <f t="shared" ca="1" si="3"/>
        <v>45362</v>
      </c>
      <c r="E60" s="57">
        <f t="shared" ref="E60:F75" si="6">E59</f>
        <v>55447.321875000001</v>
      </c>
      <c r="F60" s="57">
        <f t="shared" si="6"/>
        <v>2475.3268694196431</v>
      </c>
      <c r="G60" s="58">
        <f t="shared" si="1"/>
        <v>57922.648744419646</v>
      </c>
      <c r="H60" s="59">
        <f t="shared" si="2"/>
        <v>10426076.773995552</v>
      </c>
    </row>
    <row r="61" spans="1:8" ht="14">
      <c r="A61" s="55">
        <f t="shared" si="0"/>
        <v>38</v>
      </c>
      <c r="B61" s="55"/>
      <c r="C61" s="55" t="s">
        <v>144</v>
      </c>
      <c r="D61" s="56">
        <f t="shared" ca="1" si="3"/>
        <v>45393</v>
      </c>
      <c r="E61" s="57">
        <f t="shared" si="6"/>
        <v>55447.321875000001</v>
      </c>
      <c r="F61" s="57">
        <f t="shared" si="6"/>
        <v>2475.3268694196431</v>
      </c>
      <c r="G61" s="58">
        <f t="shared" si="1"/>
        <v>57922.648744419646</v>
      </c>
      <c r="H61" s="59">
        <f t="shared" si="2"/>
        <v>10368154.125251133</v>
      </c>
    </row>
    <row r="62" spans="1:8" ht="14">
      <c r="A62" s="55">
        <f t="shared" si="0"/>
        <v>39</v>
      </c>
      <c r="B62" s="55"/>
      <c r="C62" s="55" t="s">
        <v>145</v>
      </c>
      <c r="D62" s="56">
        <f t="shared" ca="1" si="3"/>
        <v>45423</v>
      </c>
      <c r="E62" s="57">
        <f t="shared" si="6"/>
        <v>55447.321875000001</v>
      </c>
      <c r="F62" s="57">
        <f t="shared" si="6"/>
        <v>2475.3268694196431</v>
      </c>
      <c r="G62" s="58">
        <f t="shared" si="1"/>
        <v>57922.648744419646</v>
      </c>
      <c r="H62" s="59">
        <f t="shared" si="2"/>
        <v>10310231.476506714</v>
      </c>
    </row>
    <row r="63" spans="1:8" ht="14">
      <c r="A63" s="55">
        <f t="shared" si="0"/>
        <v>40</v>
      </c>
      <c r="B63" s="55"/>
      <c r="C63" s="55" t="s">
        <v>146</v>
      </c>
      <c r="D63" s="56">
        <f t="shared" ca="1" si="3"/>
        <v>45454</v>
      </c>
      <c r="E63" s="57">
        <f t="shared" si="6"/>
        <v>55447.321875000001</v>
      </c>
      <c r="F63" s="57">
        <f t="shared" si="6"/>
        <v>2475.3268694196431</v>
      </c>
      <c r="G63" s="58">
        <f t="shared" si="1"/>
        <v>57922.648744419646</v>
      </c>
      <c r="H63" s="59">
        <f t="shared" si="2"/>
        <v>10252308.827762295</v>
      </c>
    </row>
    <row r="64" spans="1:8" ht="14">
      <c r="A64" s="55">
        <f t="shared" si="0"/>
        <v>41</v>
      </c>
      <c r="B64" s="55"/>
      <c r="C64" s="55" t="s">
        <v>147</v>
      </c>
      <c r="D64" s="56">
        <f t="shared" ca="1" si="3"/>
        <v>45484</v>
      </c>
      <c r="E64" s="57">
        <f t="shared" si="6"/>
        <v>55447.321875000001</v>
      </c>
      <c r="F64" s="57">
        <f t="shared" si="6"/>
        <v>2475.3268694196431</v>
      </c>
      <c r="G64" s="58">
        <f t="shared" si="1"/>
        <v>57922.648744419646</v>
      </c>
      <c r="H64" s="59">
        <f t="shared" si="2"/>
        <v>10194386.179017875</v>
      </c>
    </row>
    <row r="65" spans="1:8" ht="14">
      <c r="A65" s="55">
        <f t="shared" si="0"/>
        <v>42</v>
      </c>
      <c r="B65" s="55"/>
      <c r="C65" s="55" t="s">
        <v>148</v>
      </c>
      <c r="D65" s="56">
        <f t="shared" ca="1" si="3"/>
        <v>45515</v>
      </c>
      <c r="E65" s="57">
        <f t="shared" si="6"/>
        <v>55447.321875000001</v>
      </c>
      <c r="F65" s="57">
        <f t="shared" si="6"/>
        <v>2475.3268694196431</v>
      </c>
      <c r="G65" s="58">
        <f t="shared" si="1"/>
        <v>57922.648744419646</v>
      </c>
      <c r="H65" s="59">
        <f t="shared" si="2"/>
        <v>10136463.530273456</v>
      </c>
    </row>
    <row r="66" spans="1:8" ht="14">
      <c r="A66" s="55">
        <f t="shared" si="0"/>
        <v>43</v>
      </c>
      <c r="B66" s="55"/>
      <c r="C66" s="55" t="s">
        <v>149</v>
      </c>
      <c r="D66" s="56">
        <f t="shared" ca="1" si="3"/>
        <v>45546</v>
      </c>
      <c r="E66" s="57">
        <f t="shared" si="6"/>
        <v>55447.321875000001</v>
      </c>
      <c r="F66" s="57">
        <f t="shared" si="6"/>
        <v>2475.3268694196431</v>
      </c>
      <c r="G66" s="58">
        <f t="shared" si="1"/>
        <v>57922.648744419646</v>
      </c>
      <c r="H66" s="59">
        <f t="shared" si="2"/>
        <v>10078540.881529037</v>
      </c>
    </row>
    <row r="67" spans="1:8" ht="14">
      <c r="A67" s="55">
        <f t="shared" si="0"/>
        <v>44</v>
      </c>
      <c r="B67" s="55"/>
      <c r="C67" s="55" t="s">
        <v>150</v>
      </c>
      <c r="D67" s="56">
        <f t="shared" ca="1" si="3"/>
        <v>45576</v>
      </c>
      <c r="E67" s="57">
        <f t="shared" si="6"/>
        <v>55447.321875000001</v>
      </c>
      <c r="F67" s="57">
        <f t="shared" si="6"/>
        <v>2475.3268694196431</v>
      </c>
      <c r="G67" s="58">
        <f t="shared" si="1"/>
        <v>57922.648744419646</v>
      </c>
      <c r="H67" s="59">
        <f t="shared" si="2"/>
        <v>10020618.232784618</v>
      </c>
    </row>
    <row r="68" spans="1:8" ht="14">
      <c r="A68" s="55">
        <f t="shared" si="0"/>
        <v>45</v>
      </c>
      <c r="B68" s="55"/>
      <c r="C68" s="55" t="s">
        <v>151</v>
      </c>
      <c r="D68" s="56">
        <f t="shared" ca="1" si="3"/>
        <v>45607</v>
      </c>
      <c r="E68" s="57">
        <f t="shared" si="6"/>
        <v>55447.321875000001</v>
      </c>
      <c r="F68" s="57">
        <f t="shared" si="6"/>
        <v>2475.3268694196431</v>
      </c>
      <c r="G68" s="58">
        <f t="shared" si="1"/>
        <v>57922.648744419646</v>
      </c>
      <c r="H68" s="59">
        <f t="shared" si="2"/>
        <v>9962695.5840401985</v>
      </c>
    </row>
    <row r="69" spans="1:8" ht="14">
      <c r="A69" s="55">
        <f t="shared" si="0"/>
        <v>46</v>
      </c>
      <c r="B69" s="55"/>
      <c r="C69" s="55" t="s">
        <v>152</v>
      </c>
      <c r="D69" s="56">
        <f t="shared" ca="1" si="3"/>
        <v>45637</v>
      </c>
      <c r="E69" s="57">
        <f t="shared" si="6"/>
        <v>55447.321875000001</v>
      </c>
      <c r="F69" s="57">
        <f t="shared" si="6"/>
        <v>2475.3268694196431</v>
      </c>
      <c r="G69" s="58">
        <f t="shared" si="1"/>
        <v>57922.648744419646</v>
      </c>
      <c r="H69" s="59">
        <f t="shared" si="2"/>
        <v>9904772.9352957793</v>
      </c>
    </row>
    <row r="70" spans="1:8" ht="14">
      <c r="A70" s="55">
        <f t="shared" si="0"/>
        <v>47</v>
      </c>
      <c r="B70" s="55"/>
      <c r="C70" s="55" t="s">
        <v>153</v>
      </c>
      <c r="D70" s="56">
        <f t="shared" ca="1" si="3"/>
        <v>45668</v>
      </c>
      <c r="E70" s="57">
        <f t="shared" si="6"/>
        <v>55447.321875000001</v>
      </c>
      <c r="F70" s="57">
        <f t="shared" si="6"/>
        <v>2475.3268694196431</v>
      </c>
      <c r="G70" s="58">
        <f t="shared" si="1"/>
        <v>57922.648744419646</v>
      </c>
      <c r="H70" s="59">
        <f t="shared" si="2"/>
        <v>9846850.28655136</v>
      </c>
    </row>
    <row r="71" spans="1:8" ht="14">
      <c r="A71" s="55">
        <f t="shared" si="0"/>
        <v>48</v>
      </c>
      <c r="B71" s="55"/>
      <c r="C71" s="55" t="s">
        <v>154</v>
      </c>
      <c r="D71" s="56">
        <f t="shared" ca="1" si="3"/>
        <v>45699</v>
      </c>
      <c r="E71" s="57">
        <f t="shared" si="6"/>
        <v>55447.321875000001</v>
      </c>
      <c r="F71" s="57">
        <f t="shared" si="6"/>
        <v>2475.3268694196431</v>
      </c>
      <c r="G71" s="58">
        <f t="shared" si="1"/>
        <v>57922.648744419646</v>
      </c>
      <c r="H71" s="59">
        <f t="shared" si="2"/>
        <v>9788927.6378069408</v>
      </c>
    </row>
    <row r="72" spans="1:8" ht="14">
      <c r="A72" s="55">
        <f t="shared" si="0"/>
        <v>49</v>
      </c>
      <c r="B72" s="55"/>
      <c r="C72" s="55" t="s">
        <v>155</v>
      </c>
      <c r="D72" s="56">
        <f t="shared" ca="1" si="3"/>
        <v>45727</v>
      </c>
      <c r="E72" s="57">
        <f t="shared" si="6"/>
        <v>55447.321875000001</v>
      </c>
      <c r="F72" s="57">
        <f t="shared" si="6"/>
        <v>2475.3268694196431</v>
      </c>
      <c r="G72" s="58">
        <f t="shared" si="1"/>
        <v>57922.648744419646</v>
      </c>
      <c r="H72" s="59">
        <f t="shared" si="2"/>
        <v>9731004.9890625216</v>
      </c>
    </row>
    <row r="73" spans="1:8" ht="14">
      <c r="A73" s="55">
        <f t="shared" si="0"/>
        <v>50</v>
      </c>
      <c r="B73" s="55"/>
      <c r="C73" s="55" t="s">
        <v>156</v>
      </c>
      <c r="D73" s="56">
        <f t="shared" ca="1" si="3"/>
        <v>45758</v>
      </c>
      <c r="E73" s="57">
        <f t="shared" si="6"/>
        <v>55447.321875000001</v>
      </c>
      <c r="F73" s="57">
        <f t="shared" si="6"/>
        <v>2475.3268694196431</v>
      </c>
      <c r="G73" s="58">
        <f t="shared" si="1"/>
        <v>57922.648744419646</v>
      </c>
      <c r="H73" s="59">
        <f t="shared" si="2"/>
        <v>9673082.3403181024</v>
      </c>
    </row>
    <row r="74" spans="1:8" ht="14">
      <c r="A74" s="55">
        <f t="shared" si="0"/>
        <v>51</v>
      </c>
      <c r="B74" s="55"/>
      <c r="C74" s="55" t="s">
        <v>157</v>
      </c>
      <c r="D74" s="56">
        <f t="shared" ca="1" si="3"/>
        <v>45788</v>
      </c>
      <c r="E74" s="57">
        <f t="shared" si="6"/>
        <v>55447.321875000001</v>
      </c>
      <c r="F74" s="57">
        <f t="shared" si="6"/>
        <v>2475.3268694196431</v>
      </c>
      <c r="G74" s="58">
        <f t="shared" si="1"/>
        <v>57922.648744419646</v>
      </c>
      <c r="H74" s="59">
        <f t="shared" si="2"/>
        <v>9615159.6915736832</v>
      </c>
    </row>
    <row r="75" spans="1:8" ht="14">
      <c r="A75" s="55">
        <f t="shared" si="0"/>
        <v>52</v>
      </c>
      <c r="B75" s="55"/>
      <c r="C75" s="55" t="s">
        <v>158</v>
      </c>
      <c r="D75" s="56">
        <f t="shared" ca="1" si="3"/>
        <v>45819</v>
      </c>
      <c r="E75" s="57">
        <f t="shared" si="6"/>
        <v>55447.321875000001</v>
      </c>
      <c r="F75" s="57">
        <f t="shared" si="6"/>
        <v>2475.3268694196431</v>
      </c>
      <c r="G75" s="58">
        <f t="shared" si="1"/>
        <v>57922.648744419646</v>
      </c>
      <c r="H75" s="59">
        <f t="shared" si="2"/>
        <v>9557237.042829264</v>
      </c>
    </row>
    <row r="76" spans="1:8" ht="14">
      <c r="A76" s="55">
        <f t="shared" si="0"/>
        <v>53</v>
      </c>
      <c r="B76" s="55"/>
      <c r="C76" s="55" t="s">
        <v>159</v>
      </c>
      <c r="D76" s="56">
        <f t="shared" ca="1" si="3"/>
        <v>45849</v>
      </c>
      <c r="E76" s="57">
        <f t="shared" ref="E76:F84" si="7">E75</f>
        <v>55447.321875000001</v>
      </c>
      <c r="F76" s="57">
        <f t="shared" si="7"/>
        <v>2475.3268694196431</v>
      </c>
      <c r="G76" s="58">
        <f t="shared" si="1"/>
        <v>57922.648744419646</v>
      </c>
      <c r="H76" s="59">
        <f t="shared" si="2"/>
        <v>9499314.3940848447</v>
      </c>
    </row>
    <row r="77" spans="1:8" ht="14">
      <c r="A77" s="55">
        <f t="shared" si="0"/>
        <v>54</v>
      </c>
      <c r="B77" s="55"/>
      <c r="C77" s="55" t="s">
        <v>160</v>
      </c>
      <c r="D77" s="56">
        <f t="shared" ca="1" si="3"/>
        <v>45880</v>
      </c>
      <c r="E77" s="57">
        <f t="shared" si="7"/>
        <v>55447.321875000001</v>
      </c>
      <c r="F77" s="57">
        <f t="shared" si="7"/>
        <v>2475.3268694196431</v>
      </c>
      <c r="G77" s="58">
        <f t="shared" si="1"/>
        <v>57922.648744419646</v>
      </c>
      <c r="H77" s="59">
        <f t="shared" si="2"/>
        <v>9441391.7453404255</v>
      </c>
    </row>
    <row r="78" spans="1:8" ht="14">
      <c r="A78" s="55">
        <f t="shared" si="0"/>
        <v>55</v>
      </c>
      <c r="B78" s="55"/>
      <c r="C78" s="55" t="s">
        <v>161</v>
      </c>
      <c r="D78" s="56">
        <f t="shared" ca="1" si="3"/>
        <v>45911</v>
      </c>
      <c r="E78" s="57">
        <f t="shared" si="7"/>
        <v>55447.321875000001</v>
      </c>
      <c r="F78" s="57">
        <f t="shared" si="7"/>
        <v>2475.3268694196431</v>
      </c>
      <c r="G78" s="58">
        <f t="shared" si="1"/>
        <v>57922.648744419646</v>
      </c>
      <c r="H78" s="59">
        <f t="shared" si="2"/>
        <v>9383469.0965960063</v>
      </c>
    </row>
    <row r="79" spans="1:8" ht="14">
      <c r="A79" s="55">
        <f t="shared" si="0"/>
        <v>56</v>
      </c>
      <c r="B79" s="55"/>
      <c r="C79" s="55" t="s">
        <v>162</v>
      </c>
      <c r="D79" s="56">
        <f t="shared" ca="1" si="3"/>
        <v>45941</v>
      </c>
      <c r="E79" s="57">
        <f t="shared" si="7"/>
        <v>55447.321875000001</v>
      </c>
      <c r="F79" s="57">
        <f t="shared" si="7"/>
        <v>2475.3268694196431</v>
      </c>
      <c r="G79" s="58">
        <f t="shared" si="1"/>
        <v>57922.648744419646</v>
      </c>
      <c r="H79" s="59">
        <f t="shared" si="2"/>
        <v>9325546.4478515871</v>
      </c>
    </row>
    <row r="80" spans="1:8" ht="14">
      <c r="A80" s="55">
        <f t="shared" si="0"/>
        <v>57</v>
      </c>
      <c r="B80" s="55"/>
      <c r="C80" s="55" t="s">
        <v>163</v>
      </c>
      <c r="D80" s="56">
        <f t="shared" ca="1" si="3"/>
        <v>45972</v>
      </c>
      <c r="E80" s="57">
        <f t="shared" si="7"/>
        <v>55447.321875000001</v>
      </c>
      <c r="F80" s="57">
        <f t="shared" si="7"/>
        <v>2475.3268694196431</v>
      </c>
      <c r="G80" s="58">
        <f t="shared" si="1"/>
        <v>57922.648744419646</v>
      </c>
      <c r="H80" s="59">
        <f t="shared" si="2"/>
        <v>9267623.7991071679</v>
      </c>
    </row>
    <row r="81" spans="1:8" ht="14">
      <c r="A81" s="55">
        <f t="shared" si="0"/>
        <v>58</v>
      </c>
      <c r="B81" s="55"/>
      <c r="C81" s="55" t="s">
        <v>164</v>
      </c>
      <c r="D81" s="56">
        <f t="shared" ca="1" si="3"/>
        <v>46002</v>
      </c>
      <c r="E81" s="57">
        <f t="shared" si="7"/>
        <v>55447.321875000001</v>
      </c>
      <c r="F81" s="57">
        <f t="shared" si="7"/>
        <v>2475.3268694196431</v>
      </c>
      <c r="G81" s="58">
        <f t="shared" si="1"/>
        <v>57922.648744419646</v>
      </c>
      <c r="H81" s="59">
        <f t="shared" si="2"/>
        <v>9209701.1503627487</v>
      </c>
    </row>
    <row r="82" spans="1:8" ht="14">
      <c r="A82" s="55">
        <f t="shared" si="0"/>
        <v>59</v>
      </c>
      <c r="B82" s="55"/>
      <c r="C82" s="55" t="s">
        <v>165</v>
      </c>
      <c r="D82" s="56">
        <f t="shared" ca="1" si="3"/>
        <v>46033</v>
      </c>
      <c r="E82" s="57">
        <f t="shared" si="7"/>
        <v>55447.321875000001</v>
      </c>
      <c r="F82" s="57">
        <f t="shared" si="7"/>
        <v>2475.3268694196431</v>
      </c>
      <c r="G82" s="58">
        <f t="shared" si="1"/>
        <v>57922.648744419646</v>
      </c>
      <c r="H82" s="59">
        <f t="shared" si="2"/>
        <v>9151778.5016183294</v>
      </c>
    </row>
    <row r="83" spans="1:8" ht="14">
      <c r="A83" s="55">
        <f t="shared" si="0"/>
        <v>60</v>
      </c>
      <c r="B83" s="55"/>
      <c r="C83" s="55" t="s">
        <v>166</v>
      </c>
      <c r="D83" s="56">
        <f t="shared" ca="1" si="3"/>
        <v>46064</v>
      </c>
      <c r="E83" s="57">
        <f t="shared" si="7"/>
        <v>55447.321875000001</v>
      </c>
      <c r="F83" s="57">
        <f t="shared" si="7"/>
        <v>2475.3268694196431</v>
      </c>
      <c r="G83" s="58">
        <f t="shared" si="1"/>
        <v>57922.648744419646</v>
      </c>
      <c r="H83" s="59">
        <f t="shared" si="2"/>
        <v>9093855.8528739102</v>
      </c>
    </row>
    <row r="84" spans="1:8" ht="14">
      <c r="A84" s="55">
        <f t="shared" si="0"/>
        <v>61</v>
      </c>
      <c r="B84" s="55"/>
      <c r="C84" s="55" t="s">
        <v>167</v>
      </c>
      <c r="D84" s="56">
        <f t="shared" ca="1" si="3"/>
        <v>46092</v>
      </c>
      <c r="E84" s="57">
        <f t="shared" si="7"/>
        <v>55447.321875000001</v>
      </c>
      <c r="F84" s="57">
        <f t="shared" si="7"/>
        <v>2475.3268694196431</v>
      </c>
      <c r="G84" s="58">
        <f t="shared" si="1"/>
        <v>57922.648744419646</v>
      </c>
      <c r="H84" s="59">
        <f t="shared" si="2"/>
        <v>9035933.204129491</v>
      </c>
    </row>
    <row r="85" spans="1:8" ht="14">
      <c r="A85" s="55">
        <f t="shared" si="0"/>
        <v>62</v>
      </c>
      <c r="B85" s="60">
        <f>100%-SUM(B24:B84)</f>
        <v>0.65</v>
      </c>
      <c r="C85" s="55" t="s">
        <v>189</v>
      </c>
      <c r="D85" s="56">
        <f t="shared" ca="1" si="3"/>
        <v>46123</v>
      </c>
      <c r="E85" s="57">
        <f>B85*D17</f>
        <v>8649782.2125000004</v>
      </c>
      <c r="F85" s="57">
        <f>B85*D18</f>
        <v>386150.99162946432</v>
      </c>
      <c r="G85" s="58">
        <f t="shared" si="1"/>
        <v>9035933.2041294649</v>
      </c>
      <c r="H85" s="59">
        <f t="shared" si="2"/>
        <v>2.6077032089233398E-8</v>
      </c>
    </row>
    <row r="86" spans="1:8" ht="14">
      <c r="A86" s="513" t="s">
        <v>102</v>
      </c>
      <c r="B86" s="513"/>
      <c r="C86" s="513"/>
      <c r="D86" s="513"/>
      <c r="E86" s="61">
        <f>SUM(E23:E85)</f>
        <v>13307357.25</v>
      </c>
      <c r="F86" s="61">
        <f>SUM(F23:F85)</f>
        <v>594078.44866071397</v>
      </c>
      <c r="G86" s="61">
        <f>SUM(G23:G85)</f>
        <v>13901435.698660713</v>
      </c>
      <c r="H86" s="62"/>
    </row>
    <row r="87" spans="1:8" s="13" customFormat="1" ht="14">
      <c r="C87" s="23"/>
      <c r="D87" s="24"/>
      <c r="E87" s="25"/>
      <c r="F87" s="25"/>
      <c r="G87" s="25"/>
    </row>
    <row r="88" spans="1:8" s="13" customFormat="1" ht="14">
      <c r="A88" s="508" t="s">
        <v>66</v>
      </c>
      <c r="B88" s="508"/>
      <c r="C88" s="508"/>
      <c r="D88" s="508"/>
      <c r="E88" s="508"/>
      <c r="F88" s="508"/>
      <c r="G88" s="508"/>
      <c r="H88" s="508"/>
    </row>
    <row r="89" spans="1:8" s="13" customFormat="1" ht="29.25" customHeight="1">
      <c r="A89" s="497" t="s">
        <v>103</v>
      </c>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07.25" customHeight="1">
      <c r="A93" s="497"/>
      <c r="B93" s="497"/>
      <c r="C93" s="497"/>
      <c r="D93" s="497"/>
      <c r="E93" s="497"/>
      <c r="F93" s="497"/>
      <c r="G93" s="497"/>
      <c r="H93" s="497"/>
    </row>
    <row r="94" spans="1:8" s="13" customFormat="1" ht="42" customHeight="1">
      <c r="A94" s="497"/>
      <c r="B94" s="497"/>
      <c r="C94" s="497"/>
      <c r="D94" s="497"/>
      <c r="E94" s="497"/>
      <c r="F94" s="497"/>
      <c r="G94" s="497"/>
      <c r="H94" s="497"/>
    </row>
    <row r="95" spans="1:8" s="13" customFormat="1" ht="17.25" customHeight="1">
      <c r="A95" s="497"/>
      <c r="B95" s="497"/>
      <c r="C95" s="497"/>
      <c r="D95" s="497"/>
      <c r="E95" s="497"/>
      <c r="F95" s="497"/>
      <c r="G95" s="497"/>
      <c r="H95" s="497"/>
    </row>
    <row r="96" spans="1:8" s="13" customFormat="1" ht="14">
      <c r="A96" s="497"/>
      <c r="B96" s="497"/>
      <c r="C96" s="497"/>
      <c r="D96" s="497"/>
      <c r="E96" s="497"/>
      <c r="F96" s="497"/>
      <c r="G96" s="497"/>
      <c r="H96" s="497"/>
    </row>
    <row r="97" spans="1:7" s="13" customFormat="1" ht="14">
      <c r="A97" s="13" t="s">
        <v>104</v>
      </c>
      <c r="D97" s="26"/>
      <c r="G97" s="14"/>
    </row>
    <row r="98" spans="1:7" s="13" customFormat="1" ht="14">
      <c r="D98" s="26"/>
      <c r="G98" s="14"/>
    </row>
    <row r="99" spans="1:7" s="13" customFormat="1" ht="15" customHeight="1">
      <c r="A99" s="27"/>
      <c r="B99" s="27"/>
      <c r="C99" s="27"/>
      <c r="D99" s="26"/>
      <c r="E99" s="27"/>
      <c r="F99" s="27"/>
      <c r="G99" s="28"/>
    </row>
    <row r="100" spans="1:7" s="13" customFormat="1" ht="14">
      <c r="A100" s="498" t="s">
        <v>105</v>
      </c>
      <c r="B100" s="498"/>
      <c r="C100" s="498"/>
      <c r="D100" s="26"/>
      <c r="E100" s="498" t="s">
        <v>106</v>
      </c>
      <c r="F100" s="498"/>
      <c r="G100" s="498"/>
    </row>
    <row r="101" spans="1:7" ht="14"/>
    <row r="102" spans="1:7" ht="12.75" customHeight="1"/>
    <row r="103" spans="1:7" ht="12.75" customHeight="1"/>
    <row r="104" spans="1:7" ht="12.75" customHeight="1"/>
  </sheetData>
  <sheetProtection password="EA9B" sheet="1" objects="1" scenarios="1" selectLockedCells="1"/>
  <mergeCells count="13">
    <mergeCell ref="A100:C100"/>
    <mergeCell ref="E100:G100"/>
    <mergeCell ref="H1:H2"/>
    <mergeCell ref="C5:H5"/>
    <mergeCell ref="C6:H6"/>
    <mergeCell ref="C7:H7"/>
    <mergeCell ref="C8:H8"/>
    <mergeCell ref="C9:H9"/>
    <mergeCell ref="C10:H10"/>
    <mergeCell ref="A22:G22"/>
    <mergeCell ref="A86:D86"/>
    <mergeCell ref="A88:H88"/>
    <mergeCell ref="A89:H96"/>
  </mergeCells>
  <hyperlinks>
    <hyperlink ref="C1" location="'DATA SHEET'!A1" display="HIGHLANDS PRIME, INC." xr:uid="{00000000-0004-0000-0F00-000000000000}"/>
    <hyperlink ref="J3" location="'DATA SHEET'!A1" display="Return to Data Sheet" xr:uid="{00000000-0004-0000-0F00-000001000000}"/>
  </hyperlinks>
  <printOptions horizontalCentered="1" verticalCentered="1"/>
  <pageMargins left="0.7" right="0.7" top="0.25" bottom="0.25" header="0.3" footer="0.3"/>
  <pageSetup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18061"/>
    <pageSetUpPr fitToPage="1"/>
  </sheetPr>
  <dimension ref="A1:L104"/>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DP Term1_Member'!$C$2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SHEET'!C64:D64</f>
        <v>30% in 60 months, 70% Lump Sum</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40"/>
      <c r="D14" s="38"/>
      <c r="E14" s="39"/>
    </row>
    <row r="15" spans="1:10" ht="14">
      <c r="A15" s="40" t="s">
        <v>327</v>
      </c>
      <c r="B15" s="41"/>
      <c r="C15" s="79">
        <v>0.03</v>
      </c>
      <c r="D15" s="42">
        <f>IF(C15&lt;=3%,((D13-D14)*C15),"BEYOND MAX DISC.")</f>
        <v>415725</v>
      </c>
      <c r="E15" s="44"/>
      <c r="F15" s="70"/>
    </row>
    <row r="16" spans="1:10" ht="14" hidden="1">
      <c r="A16" s="40" t="s">
        <v>85</v>
      </c>
      <c r="B16" s="41"/>
      <c r="C16" s="79">
        <v>0</v>
      </c>
      <c r="D16" s="42">
        <f>IF(C16&lt;=1%,((D13-D14-D15)*C16),"BEYOND MAX")</f>
        <v>0</v>
      </c>
      <c r="E16" s="39"/>
      <c r="F16" s="70"/>
    </row>
    <row r="17" spans="1:8" ht="14">
      <c r="A17" s="46" t="s">
        <v>170</v>
      </c>
      <c r="B17" s="14"/>
      <c r="C17" s="14"/>
      <c r="D17" s="47">
        <f>+D13-SUM(D14:D16)</f>
        <v>13441775</v>
      </c>
      <c r="E17" s="44"/>
    </row>
    <row r="18" spans="1:8" ht="14">
      <c r="A18" s="48" t="s">
        <v>90</v>
      </c>
      <c r="B18" s="48"/>
      <c r="C18" s="15">
        <v>0.05</v>
      </c>
      <c r="D18" s="49">
        <f>(D17/1.12)*C18</f>
        <v>600079.24107142852</v>
      </c>
      <c r="E18" s="44"/>
    </row>
    <row r="19" spans="1:8" ht="15" thickBot="1">
      <c r="A19" s="14" t="s">
        <v>91</v>
      </c>
      <c r="B19" s="14"/>
      <c r="C19" s="14"/>
      <c r="D19" s="50">
        <f>+SUM(D17:D18)</f>
        <v>14041854.241071429</v>
      </c>
      <c r="E19" s="30"/>
    </row>
    <row r="20" spans="1:8" ht="15" thickTop="1"/>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14041854.241071429</v>
      </c>
    </row>
    <row r="23" spans="1:8" ht="13.5" customHeight="1">
      <c r="A23" s="55">
        <v>0</v>
      </c>
      <c r="B23" s="55"/>
      <c r="C23" s="55" t="s">
        <v>101</v>
      </c>
      <c r="D23" s="56">
        <f ca="1">'R DP Term3_Member'!D23</f>
        <v>44238</v>
      </c>
      <c r="E23" s="57">
        <f>IF(E13="1-Bedroom",50000,100000)</f>
        <v>100000</v>
      </c>
      <c r="F23" s="57"/>
      <c r="G23" s="58">
        <f>+SUM(E23:F23)</f>
        <v>100000</v>
      </c>
      <c r="H23" s="59">
        <f>D19-G23</f>
        <v>13941854.241071429</v>
      </c>
    </row>
    <row r="24" spans="1:8" ht="14" hidden="1">
      <c r="A24" s="55"/>
      <c r="B24" s="60"/>
      <c r="C24" s="55"/>
      <c r="D24" s="56"/>
      <c r="E24" s="57"/>
      <c r="F24" s="57"/>
      <c r="G24" s="58"/>
      <c r="H24" s="59"/>
    </row>
    <row r="25" spans="1:8" ht="14">
      <c r="A25" s="55">
        <f>+A24+1</f>
        <v>1</v>
      </c>
      <c r="B25" s="60">
        <v>0.3</v>
      </c>
      <c r="C25" s="55" t="s">
        <v>108</v>
      </c>
      <c r="D25" s="56">
        <f ca="1">EDATE(D23,1)</f>
        <v>44266</v>
      </c>
      <c r="E25" s="57">
        <f>(($D$17*B25)-E23)/60</f>
        <v>65542.208333333328</v>
      </c>
      <c r="F25" s="57">
        <f>($D$18*B25/60)</f>
        <v>3000.3962053571427</v>
      </c>
      <c r="G25" s="58">
        <f>+SUM(E25:F25)</f>
        <v>68542.604538690473</v>
      </c>
      <c r="H25" s="59">
        <f>H23-G25</f>
        <v>13873311.636532739</v>
      </c>
    </row>
    <row r="26" spans="1:8" ht="14">
      <c r="A26" s="55">
        <f t="shared" ref="A26:A85" si="0">+A25+1</f>
        <v>2</v>
      </c>
      <c r="B26" s="55"/>
      <c r="C26" s="55" t="s">
        <v>109</v>
      </c>
      <c r="D26" s="56">
        <f ca="1">EDATE(D25,1)</f>
        <v>44297</v>
      </c>
      <c r="E26" s="57">
        <f>E25</f>
        <v>65542.208333333328</v>
      </c>
      <c r="F26" s="57">
        <f>F25</f>
        <v>3000.3962053571427</v>
      </c>
      <c r="G26" s="58">
        <f t="shared" ref="G26:G85" si="1">+SUM(E26:F26)</f>
        <v>68542.604538690473</v>
      </c>
      <c r="H26" s="59">
        <f t="shared" ref="H26:H85" si="2">H25-G26</f>
        <v>13804769.031994049</v>
      </c>
    </row>
    <row r="27" spans="1:8" ht="14">
      <c r="A27" s="55">
        <f t="shared" si="0"/>
        <v>3</v>
      </c>
      <c r="B27" s="55"/>
      <c r="C27" s="55" t="s">
        <v>110</v>
      </c>
      <c r="D27" s="56">
        <f t="shared" ref="D27:D85" ca="1" si="3">EDATE(D26,1)</f>
        <v>44327</v>
      </c>
      <c r="E27" s="57">
        <f>E26</f>
        <v>65542.208333333328</v>
      </c>
      <c r="F27" s="57">
        <f>F26</f>
        <v>3000.3962053571427</v>
      </c>
      <c r="G27" s="58">
        <f t="shared" si="1"/>
        <v>68542.604538690473</v>
      </c>
      <c r="H27" s="59">
        <f t="shared" si="2"/>
        <v>13736226.427455358</v>
      </c>
    </row>
    <row r="28" spans="1:8" ht="14">
      <c r="A28" s="55">
        <f t="shared" si="0"/>
        <v>4</v>
      </c>
      <c r="B28" s="55"/>
      <c r="C28" s="55" t="s">
        <v>111</v>
      </c>
      <c r="D28" s="56">
        <f t="shared" ca="1" si="3"/>
        <v>44358</v>
      </c>
      <c r="E28" s="57">
        <f t="shared" ref="E28:F43" si="4">E27</f>
        <v>65542.208333333328</v>
      </c>
      <c r="F28" s="57">
        <f t="shared" si="4"/>
        <v>3000.3962053571427</v>
      </c>
      <c r="G28" s="58">
        <f t="shared" si="1"/>
        <v>68542.604538690473</v>
      </c>
      <c r="H28" s="59">
        <f t="shared" si="2"/>
        <v>13667683.822916668</v>
      </c>
    </row>
    <row r="29" spans="1:8" ht="14">
      <c r="A29" s="55">
        <f t="shared" si="0"/>
        <v>5</v>
      </c>
      <c r="B29" s="55"/>
      <c r="C29" s="55" t="s">
        <v>112</v>
      </c>
      <c r="D29" s="56">
        <f t="shared" ca="1" si="3"/>
        <v>44388</v>
      </c>
      <c r="E29" s="57">
        <f t="shared" si="4"/>
        <v>65542.208333333328</v>
      </c>
      <c r="F29" s="57">
        <f t="shared" si="4"/>
        <v>3000.3962053571427</v>
      </c>
      <c r="G29" s="58">
        <f t="shared" si="1"/>
        <v>68542.604538690473</v>
      </c>
      <c r="H29" s="59">
        <f t="shared" si="2"/>
        <v>13599141.218377978</v>
      </c>
    </row>
    <row r="30" spans="1:8" ht="14">
      <c r="A30" s="55">
        <f t="shared" si="0"/>
        <v>6</v>
      </c>
      <c r="B30" s="55"/>
      <c r="C30" s="55" t="s">
        <v>113</v>
      </c>
      <c r="D30" s="56">
        <f t="shared" ca="1" si="3"/>
        <v>44419</v>
      </c>
      <c r="E30" s="57">
        <f t="shared" si="4"/>
        <v>65542.208333333328</v>
      </c>
      <c r="F30" s="57">
        <f t="shared" si="4"/>
        <v>3000.3962053571427</v>
      </c>
      <c r="G30" s="58">
        <f t="shared" si="1"/>
        <v>68542.604538690473</v>
      </c>
      <c r="H30" s="59">
        <f t="shared" si="2"/>
        <v>13530598.613839287</v>
      </c>
    </row>
    <row r="31" spans="1:8" ht="14">
      <c r="A31" s="55">
        <f t="shared" si="0"/>
        <v>7</v>
      </c>
      <c r="B31" s="55"/>
      <c r="C31" s="55" t="s">
        <v>114</v>
      </c>
      <c r="D31" s="56">
        <f t="shared" ca="1" si="3"/>
        <v>44450</v>
      </c>
      <c r="E31" s="57">
        <f t="shared" si="4"/>
        <v>65542.208333333328</v>
      </c>
      <c r="F31" s="57">
        <f t="shared" si="4"/>
        <v>3000.3962053571427</v>
      </c>
      <c r="G31" s="58">
        <f t="shared" si="1"/>
        <v>68542.604538690473</v>
      </c>
      <c r="H31" s="59">
        <f t="shared" si="2"/>
        <v>13462056.009300597</v>
      </c>
    </row>
    <row r="32" spans="1:8" ht="14">
      <c r="A32" s="55">
        <f t="shared" si="0"/>
        <v>8</v>
      </c>
      <c r="B32" s="55"/>
      <c r="C32" s="55" t="s">
        <v>115</v>
      </c>
      <c r="D32" s="56">
        <f t="shared" ca="1" si="3"/>
        <v>44480</v>
      </c>
      <c r="E32" s="57">
        <f t="shared" si="4"/>
        <v>65542.208333333328</v>
      </c>
      <c r="F32" s="57">
        <f t="shared" si="4"/>
        <v>3000.3962053571427</v>
      </c>
      <c r="G32" s="58">
        <f t="shared" si="1"/>
        <v>68542.604538690473</v>
      </c>
      <c r="H32" s="59">
        <f t="shared" si="2"/>
        <v>13393513.404761907</v>
      </c>
    </row>
    <row r="33" spans="1:8" ht="14">
      <c r="A33" s="55">
        <f t="shared" si="0"/>
        <v>9</v>
      </c>
      <c r="B33" s="55"/>
      <c r="C33" s="55" t="s">
        <v>116</v>
      </c>
      <c r="D33" s="56">
        <f t="shared" ca="1" si="3"/>
        <v>44511</v>
      </c>
      <c r="E33" s="57">
        <f t="shared" si="4"/>
        <v>65542.208333333328</v>
      </c>
      <c r="F33" s="57">
        <f t="shared" si="4"/>
        <v>3000.3962053571427</v>
      </c>
      <c r="G33" s="58">
        <f t="shared" si="1"/>
        <v>68542.604538690473</v>
      </c>
      <c r="H33" s="59">
        <f t="shared" si="2"/>
        <v>13324970.800223216</v>
      </c>
    </row>
    <row r="34" spans="1:8" ht="14">
      <c r="A34" s="55">
        <f t="shared" si="0"/>
        <v>10</v>
      </c>
      <c r="B34" s="55"/>
      <c r="C34" s="55" t="s">
        <v>117</v>
      </c>
      <c r="D34" s="56">
        <f t="shared" ca="1" si="3"/>
        <v>44541</v>
      </c>
      <c r="E34" s="57">
        <f t="shared" si="4"/>
        <v>65542.208333333328</v>
      </c>
      <c r="F34" s="57">
        <f t="shared" si="4"/>
        <v>3000.3962053571427</v>
      </c>
      <c r="G34" s="58">
        <f t="shared" si="1"/>
        <v>68542.604538690473</v>
      </c>
      <c r="H34" s="59">
        <f t="shared" si="2"/>
        <v>13256428.195684526</v>
      </c>
    </row>
    <row r="35" spans="1:8" ht="14">
      <c r="A35" s="55">
        <f t="shared" si="0"/>
        <v>11</v>
      </c>
      <c r="B35" s="55"/>
      <c r="C35" s="55" t="s">
        <v>118</v>
      </c>
      <c r="D35" s="56">
        <f t="shared" ca="1" si="3"/>
        <v>44572</v>
      </c>
      <c r="E35" s="57">
        <f t="shared" si="4"/>
        <v>65542.208333333328</v>
      </c>
      <c r="F35" s="57">
        <f t="shared" si="4"/>
        <v>3000.3962053571427</v>
      </c>
      <c r="G35" s="58">
        <f t="shared" si="1"/>
        <v>68542.604538690473</v>
      </c>
      <c r="H35" s="59">
        <f t="shared" si="2"/>
        <v>13187885.591145836</v>
      </c>
    </row>
    <row r="36" spans="1:8" ht="14">
      <c r="A36" s="55">
        <f t="shared" si="0"/>
        <v>12</v>
      </c>
      <c r="B36" s="55"/>
      <c r="C36" s="55" t="s">
        <v>119</v>
      </c>
      <c r="D36" s="56">
        <f t="shared" ca="1" si="3"/>
        <v>44603</v>
      </c>
      <c r="E36" s="57">
        <f t="shared" si="4"/>
        <v>65542.208333333328</v>
      </c>
      <c r="F36" s="57">
        <f t="shared" si="4"/>
        <v>3000.3962053571427</v>
      </c>
      <c r="G36" s="58">
        <f t="shared" si="1"/>
        <v>68542.604538690473</v>
      </c>
      <c r="H36" s="59">
        <f t="shared" si="2"/>
        <v>13119342.986607146</v>
      </c>
    </row>
    <row r="37" spans="1:8" ht="14">
      <c r="A37" s="55">
        <f t="shared" si="0"/>
        <v>13</v>
      </c>
      <c r="B37" s="55"/>
      <c r="C37" s="55" t="s">
        <v>120</v>
      </c>
      <c r="D37" s="56">
        <f t="shared" ca="1" si="3"/>
        <v>44631</v>
      </c>
      <c r="E37" s="57">
        <f t="shared" si="4"/>
        <v>65542.208333333328</v>
      </c>
      <c r="F37" s="57">
        <f t="shared" si="4"/>
        <v>3000.3962053571427</v>
      </c>
      <c r="G37" s="58">
        <f t="shared" si="1"/>
        <v>68542.604538690473</v>
      </c>
      <c r="H37" s="59">
        <f t="shared" si="2"/>
        <v>13050800.382068455</v>
      </c>
    </row>
    <row r="38" spans="1:8" ht="14">
      <c r="A38" s="55">
        <f t="shared" si="0"/>
        <v>14</v>
      </c>
      <c r="B38" s="55"/>
      <c r="C38" s="55" t="s">
        <v>121</v>
      </c>
      <c r="D38" s="56">
        <f t="shared" ca="1" si="3"/>
        <v>44662</v>
      </c>
      <c r="E38" s="57">
        <f t="shared" si="4"/>
        <v>65542.208333333328</v>
      </c>
      <c r="F38" s="57">
        <f t="shared" si="4"/>
        <v>3000.3962053571427</v>
      </c>
      <c r="G38" s="58">
        <f t="shared" si="1"/>
        <v>68542.604538690473</v>
      </c>
      <c r="H38" s="59">
        <f t="shared" si="2"/>
        <v>12982257.777529765</v>
      </c>
    </row>
    <row r="39" spans="1:8" ht="14">
      <c r="A39" s="55">
        <f t="shared" si="0"/>
        <v>15</v>
      </c>
      <c r="B39" s="55"/>
      <c r="C39" s="55" t="s">
        <v>122</v>
      </c>
      <c r="D39" s="56">
        <f t="shared" ca="1" si="3"/>
        <v>44692</v>
      </c>
      <c r="E39" s="57">
        <f t="shared" si="4"/>
        <v>65542.208333333328</v>
      </c>
      <c r="F39" s="57">
        <f t="shared" si="4"/>
        <v>3000.3962053571427</v>
      </c>
      <c r="G39" s="58">
        <f t="shared" si="1"/>
        <v>68542.604538690473</v>
      </c>
      <c r="H39" s="59">
        <f t="shared" si="2"/>
        <v>12913715.172991075</v>
      </c>
    </row>
    <row r="40" spans="1:8" ht="14">
      <c r="A40" s="55">
        <f t="shared" si="0"/>
        <v>16</v>
      </c>
      <c r="B40" s="55"/>
      <c r="C40" s="55" t="s">
        <v>123</v>
      </c>
      <c r="D40" s="56">
        <f t="shared" ca="1" si="3"/>
        <v>44723</v>
      </c>
      <c r="E40" s="57">
        <f t="shared" si="4"/>
        <v>65542.208333333328</v>
      </c>
      <c r="F40" s="57">
        <f t="shared" si="4"/>
        <v>3000.3962053571427</v>
      </c>
      <c r="G40" s="58">
        <f t="shared" si="1"/>
        <v>68542.604538690473</v>
      </c>
      <c r="H40" s="59">
        <f t="shared" si="2"/>
        <v>12845172.568452384</v>
      </c>
    </row>
    <row r="41" spans="1:8" ht="14">
      <c r="A41" s="55">
        <f t="shared" si="0"/>
        <v>17</v>
      </c>
      <c r="B41" s="55"/>
      <c r="C41" s="55" t="s">
        <v>124</v>
      </c>
      <c r="D41" s="56">
        <f t="shared" ca="1" si="3"/>
        <v>44753</v>
      </c>
      <c r="E41" s="57">
        <f t="shared" si="4"/>
        <v>65542.208333333328</v>
      </c>
      <c r="F41" s="57">
        <f t="shared" si="4"/>
        <v>3000.3962053571427</v>
      </c>
      <c r="G41" s="58">
        <f t="shared" si="1"/>
        <v>68542.604538690473</v>
      </c>
      <c r="H41" s="59">
        <f t="shared" si="2"/>
        <v>12776629.963913694</v>
      </c>
    </row>
    <row r="42" spans="1:8" ht="14">
      <c r="A42" s="55">
        <f t="shared" si="0"/>
        <v>18</v>
      </c>
      <c r="B42" s="55"/>
      <c r="C42" s="55" t="s">
        <v>125</v>
      </c>
      <c r="D42" s="56">
        <f t="shared" ca="1" si="3"/>
        <v>44784</v>
      </c>
      <c r="E42" s="57">
        <f t="shared" si="4"/>
        <v>65542.208333333328</v>
      </c>
      <c r="F42" s="57">
        <f t="shared" si="4"/>
        <v>3000.3962053571427</v>
      </c>
      <c r="G42" s="58">
        <f t="shared" si="1"/>
        <v>68542.604538690473</v>
      </c>
      <c r="H42" s="59">
        <f t="shared" si="2"/>
        <v>12708087.359375004</v>
      </c>
    </row>
    <row r="43" spans="1:8" ht="14">
      <c r="A43" s="55">
        <f t="shared" si="0"/>
        <v>19</v>
      </c>
      <c r="B43" s="55"/>
      <c r="C43" s="55" t="s">
        <v>126</v>
      </c>
      <c r="D43" s="56">
        <f t="shared" ca="1" si="3"/>
        <v>44815</v>
      </c>
      <c r="E43" s="57">
        <f t="shared" si="4"/>
        <v>65542.208333333328</v>
      </c>
      <c r="F43" s="57">
        <f t="shared" si="4"/>
        <v>3000.3962053571427</v>
      </c>
      <c r="G43" s="58">
        <f t="shared" si="1"/>
        <v>68542.604538690473</v>
      </c>
      <c r="H43" s="59">
        <f t="shared" si="2"/>
        <v>12639544.754836313</v>
      </c>
    </row>
    <row r="44" spans="1:8" ht="14">
      <c r="A44" s="55">
        <f t="shared" si="0"/>
        <v>20</v>
      </c>
      <c r="B44" s="55"/>
      <c r="C44" s="55" t="s">
        <v>127</v>
      </c>
      <c r="D44" s="56">
        <f t="shared" ca="1" si="3"/>
        <v>44845</v>
      </c>
      <c r="E44" s="57">
        <f t="shared" ref="E44:F59" si="5">E43</f>
        <v>65542.208333333328</v>
      </c>
      <c r="F44" s="57">
        <f t="shared" si="5"/>
        <v>3000.3962053571427</v>
      </c>
      <c r="G44" s="58">
        <f t="shared" si="1"/>
        <v>68542.604538690473</v>
      </c>
      <c r="H44" s="59">
        <f t="shared" si="2"/>
        <v>12571002.150297623</v>
      </c>
    </row>
    <row r="45" spans="1:8" ht="14">
      <c r="A45" s="55">
        <f t="shared" si="0"/>
        <v>21</v>
      </c>
      <c r="B45" s="55"/>
      <c r="C45" s="55" t="s">
        <v>128</v>
      </c>
      <c r="D45" s="56">
        <f t="shared" ca="1" si="3"/>
        <v>44876</v>
      </c>
      <c r="E45" s="57">
        <f t="shared" si="5"/>
        <v>65542.208333333328</v>
      </c>
      <c r="F45" s="57">
        <f t="shared" si="5"/>
        <v>3000.3962053571427</v>
      </c>
      <c r="G45" s="58">
        <f t="shared" si="1"/>
        <v>68542.604538690473</v>
      </c>
      <c r="H45" s="59">
        <f t="shared" si="2"/>
        <v>12502459.545758933</v>
      </c>
    </row>
    <row r="46" spans="1:8" ht="14">
      <c r="A46" s="55">
        <f t="shared" si="0"/>
        <v>22</v>
      </c>
      <c r="B46" s="55"/>
      <c r="C46" s="55" t="s">
        <v>129</v>
      </c>
      <c r="D46" s="56">
        <f t="shared" ca="1" si="3"/>
        <v>44906</v>
      </c>
      <c r="E46" s="57">
        <f t="shared" si="5"/>
        <v>65542.208333333328</v>
      </c>
      <c r="F46" s="57">
        <f t="shared" si="5"/>
        <v>3000.3962053571427</v>
      </c>
      <c r="G46" s="58">
        <f t="shared" si="1"/>
        <v>68542.604538690473</v>
      </c>
      <c r="H46" s="59">
        <f t="shared" si="2"/>
        <v>12433916.941220243</v>
      </c>
    </row>
    <row r="47" spans="1:8" ht="14">
      <c r="A47" s="55">
        <f t="shared" si="0"/>
        <v>23</v>
      </c>
      <c r="B47" s="55"/>
      <c r="C47" s="55" t="s">
        <v>130</v>
      </c>
      <c r="D47" s="56">
        <f t="shared" ca="1" si="3"/>
        <v>44937</v>
      </c>
      <c r="E47" s="57">
        <f t="shared" si="5"/>
        <v>65542.208333333328</v>
      </c>
      <c r="F47" s="57">
        <f t="shared" si="5"/>
        <v>3000.3962053571427</v>
      </c>
      <c r="G47" s="58">
        <f t="shared" si="1"/>
        <v>68542.604538690473</v>
      </c>
      <c r="H47" s="59">
        <f t="shared" si="2"/>
        <v>12365374.336681552</v>
      </c>
    </row>
    <row r="48" spans="1:8" ht="14">
      <c r="A48" s="55">
        <f t="shared" si="0"/>
        <v>24</v>
      </c>
      <c r="B48" s="55"/>
      <c r="C48" s="55" t="s">
        <v>131</v>
      </c>
      <c r="D48" s="56">
        <f t="shared" ca="1" si="3"/>
        <v>44968</v>
      </c>
      <c r="E48" s="57">
        <f t="shared" si="5"/>
        <v>65542.208333333328</v>
      </c>
      <c r="F48" s="57">
        <f t="shared" si="5"/>
        <v>3000.3962053571427</v>
      </c>
      <c r="G48" s="58">
        <f t="shared" si="1"/>
        <v>68542.604538690473</v>
      </c>
      <c r="H48" s="59">
        <f t="shared" si="2"/>
        <v>12296831.732142862</v>
      </c>
    </row>
    <row r="49" spans="1:8" ht="14">
      <c r="A49" s="55">
        <f t="shared" si="0"/>
        <v>25</v>
      </c>
      <c r="B49" s="55"/>
      <c r="C49" s="55" t="s">
        <v>132</v>
      </c>
      <c r="D49" s="56">
        <f t="shared" ca="1" si="3"/>
        <v>44996</v>
      </c>
      <c r="E49" s="57">
        <f t="shared" si="5"/>
        <v>65542.208333333328</v>
      </c>
      <c r="F49" s="57">
        <f t="shared" si="5"/>
        <v>3000.3962053571427</v>
      </c>
      <c r="G49" s="58">
        <f t="shared" si="1"/>
        <v>68542.604538690473</v>
      </c>
      <c r="H49" s="59">
        <f t="shared" si="2"/>
        <v>12228289.127604172</v>
      </c>
    </row>
    <row r="50" spans="1:8" ht="14">
      <c r="A50" s="55">
        <f t="shared" si="0"/>
        <v>26</v>
      </c>
      <c r="B50" s="55"/>
      <c r="C50" s="55" t="s">
        <v>133</v>
      </c>
      <c r="D50" s="56">
        <f t="shared" ca="1" si="3"/>
        <v>45027</v>
      </c>
      <c r="E50" s="57">
        <f t="shared" si="5"/>
        <v>65542.208333333328</v>
      </c>
      <c r="F50" s="57">
        <f t="shared" si="5"/>
        <v>3000.3962053571427</v>
      </c>
      <c r="G50" s="58">
        <f t="shared" si="1"/>
        <v>68542.604538690473</v>
      </c>
      <c r="H50" s="59">
        <f t="shared" si="2"/>
        <v>12159746.523065481</v>
      </c>
    </row>
    <row r="51" spans="1:8" ht="14">
      <c r="A51" s="55">
        <f t="shared" si="0"/>
        <v>27</v>
      </c>
      <c r="B51" s="55"/>
      <c r="C51" s="55" t="s">
        <v>134</v>
      </c>
      <c r="D51" s="56">
        <f t="shared" ca="1" si="3"/>
        <v>45057</v>
      </c>
      <c r="E51" s="57">
        <f t="shared" si="5"/>
        <v>65542.208333333328</v>
      </c>
      <c r="F51" s="57">
        <f t="shared" si="5"/>
        <v>3000.3962053571427</v>
      </c>
      <c r="G51" s="58">
        <f t="shared" si="1"/>
        <v>68542.604538690473</v>
      </c>
      <c r="H51" s="59">
        <f t="shared" si="2"/>
        <v>12091203.918526791</v>
      </c>
    </row>
    <row r="52" spans="1:8" ht="14">
      <c r="A52" s="55">
        <f t="shared" si="0"/>
        <v>28</v>
      </c>
      <c r="B52" s="55"/>
      <c r="C52" s="55" t="s">
        <v>135</v>
      </c>
      <c r="D52" s="56">
        <f t="shared" ca="1" si="3"/>
        <v>45088</v>
      </c>
      <c r="E52" s="57">
        <f t="shared" si="5"/>
        <v>65542.208333333328</v>
      </c>
      <c r="F52" s="57">
        <f t="shared" si="5"/>
        <v>3000.3962053571427</v>
      </c>
      <c r="G52" s="58">
        <f t="shared" si="1"/>
        <v>68542.604538690473</v>
      </c>
      <c r="H52" s="59">
        <f t="shared" si="2"/>
        <v>12022661.313988101</v>
      </c>
    </row>
    <row r="53" spans="1:8" ht="14">
      <c r="A53" s="55">
        <f t="shared" si="0"/>
        <v>29</v>
      </c>
      <c r="B53" s="55"/>
      <c r="C53" s="55" t="s">
        <v>136</v>
      </c>
      <c r="D53" s="56">
        <f t="shared" ca="1" si="3"/>
        <v>45118</v>
      </c>
      <c r="E53" s="57">
        <f t="shared" si="5"/>
        <v>65542.208333333328</v>
      </c>
      <c r="F53" s="57">
        <f t="shared" si="5"/>
        <v>3000.3962053571427</v>
      </c>
      <c r="G53" s="58">
        <f t="shared" si="1"/>
        <v>68542.604538690473</v>
      </c>
      <c r="H53" s="59">
        <f t="shared" si="2"/>
        <v>11954118.70944941</v>
      </c>
    </row>
    <row r="54" spans="1:8" ht="14">
      <c r="A54" s="55">
        <f t="shared" si="0"/>
        <v>30</v>
      </c>
      <c r="B54" s="55"/>
      <c r="C54" s="55" t="s">
        <v>137</v>
      </c>
      <c r="D54" s="56">
        <f t="shared" ca="1" si="3"/>
        <v>45149</v>
      </c>
      <c r="E54" s="57">
        <f t="shared" si="5"/>
        <v>65542.208333333328</v>
      </c>
      <c r="F54" s="57">
        <f t="shared" si="5"/>
        <v>3000.3962053571427</v>
      </c>
      <c r="G54" s="58">
        <f t="shared" si="1"/>
        <v>68542.604538690473</v>
      </c>
      <c r="H54" s="59">
        <f t="shared" si="2"/>
        <v>11885576.10491072</v>
      </c>
    </row>
    <row r="55" spans="1:8" ht="14">
      <c r="A55" s="55">
        <f t="shared" si="0"/>
        <v>31</v>
      </c>
      <c r="B55" s="55"/>
      <c r="C55" s="55" t="s">
        <v>138</v>
      </c>
      <c r="D55" s="56">
        <f t="shared" ca="1" si="3"/>
        <v>45180</v>
      </c>
      <c r="E55" s="57">
        <f t="shared" si="5"/>
        <v>65542.208333333328</v>
      </c>
      <c r="F55" s="57">
        <f t="shared" si="5"/>
        <v>3000.3962053571427</v>
      </c>
      <c r="G55" s="58">
        <f t="shared" si="1"/>
        <v>68542.604538690473</v>
      </c>
      <c r="H55" s="59">
        <f t="shared" si="2"/>
        <v>11817033.50037203</v>
      </c>
    </row>
    <row r="56" spans="1:8" ht="14">
      <c r="A56" s="55">
        <f t="shared" si="0"/>
        <v>32</v>
      </c>
      <c r="B56" s="55"/>
      <c r="C56" s="55" t="s">
        <v>139</v>
      </c>
      <c r="D56" s="56">
        <f t="shared" ca="1" si="3"/>
        <v>45210</v>
      </c>
      <c r="E56" s="57">
        <f t="shared" si="5"/>
        <v>65542.208333333328</v>
      </c>
      <c r="F56" s="57">
        <f t="shared" si="5"/>
        <v>3000.3962053571427</v>
      </c>
      <c r="G56" s="58">
        <f t="shared" si="1"/>
        <v>68542.604538690473</v>
      </c>
      <c r="H56" s="59">
        <f t="shared" si="2"/>
        <v>11748490.89583334</v>
      </c>
    </row>
    <row r="57" spans="1:8" ht="14">
      <c r="A57" s="55">
        <f t="shared" si="0"/>
        <v>33</v>
      </c>
      <c r="B57" s="55"/>
      <c r="C57" s="55" t="s">
        <v>140</v>
      </c>
      <c r="D57" s="56">
        <f t="shared" ca="1" si="3"/>
        <v>45241</v>
      </c>
      <c r="E57" s="57">
        <f t="shared" si="5"/>
        <v>65542.208333333328</v>
      </c>
      <c r="F57" s="57">
        <f t="shared" si="5"/>
        <v>3000.3962053571427</v>
      </c>
      <c r="G57" s="58">
        <f t="shared" si="1"/>
        <v>68542.604538690473</v>
      </c>
      <c r="H57" s="59">
        <f t="shared" si="2"/>
        <v>11679948.291294649</v>
      </c>
    </row>
    <row r="58" spans="1:8" ht="14">
      <c r="A58" s="55">
        <f t="shared" si="0"/>
        <v>34</v>
      </c>
      <c r="B58" s="55"/>
      <c r="C58" s="55" t="s">
        <v>141</v>
      </c>
      <c r="D58" s="56">
        <f t="shared" ca="1" si="3"/>
        <v>45271</v>
      </c>
      <c r="E58" s="57">
        <f t="shared" si="5"/>
        <v>65542.208333333328</v>
      </c>
      <c r="F58" s="57">
        <f t="shared" si="5"/>
        <v>3000.3962053571427</v>
      </c>
      <c r="G58" s="58">
        <f t="shared" si="1"/>
        <v>68542.604538690473</v>
      </c>
      <c r="H58" s="59">
        <f t="shared" si="2"/>
        <v>11611405.686755959</v>
      </c>
    </row>
    <row r="59" spans="1:8" ht="14">
      <c r="A59" s="55">
        <f t="shared" si="0"/>
        <v>35</v>
      </c>
      <c r="B59" s="55"/>
      <c r="C59" s="55" t="s">
        <v>142</v>
      </c>
      <c r="D59" s="56">
        <f t="shared" ca="1" si="3"/>
        <v>45302</v>
      </c>
      <c r="E59" s="57">
        <f t="shared" si="5"/>
        <v>65542.208333333328</v>
      </c>
      <c r="F59" s="57">
        <f t="shared" si="5"/>
        <v>3000.3962053571427</v>
      </c>
      <c r="G59" s="58">
        <f t="shared" si="1"/>
        <v>68542.604538690473</v>
      </c>
      <c r="H59" s="59">
        <f t="shared" si="2"/>
        <v>11542863.082217269</v>
      </c>
    </row>
    <row r="60" spans="1:8" ht="14">
      <c r="A60" s="55">
        <f t="shared" si="0"/>
        <v>36</v>
      </c>
      <c r="B60" s="55"/>
      <c r="C60" s="55" t="s">
        <v>143</v>
      </c>
      <c r="D60" s="56">
        <f t="shared" ca="1" si="3"/>
        <v>45333</v>
      </c>
      <c r="E60" s="57">
        <f t="shared" ref="E60:F75" si="6">E59</f>
        <v>65542.208333333328</v>
      </c>
      <c r="F60" s="57">
        <f t="shared" si="6"/>
        <v>3000.3962053571427</v>
      </c>
      <c r="G60" s="58">
        <f t="shared" si="1"/>
        <v>68542.604538690473</v>
      </c>
      <c r="H60" s="59">
        <f t="shared" si="2"/>
        <v>11474320.477678578</v>
      </c>
    </row>
    <row r="61" spans="1:8" ht="14">
      <c r="A61" s="55">
        <f t="shared" si="0"/>
        <v>37</v>
      </c>
      <c r="B61" s="55"/>
      <c r="C61" s="55" t="s">
        <v>144</v>
      </c>
      <c r="D61" s="56">
        <f t="shared" ca="1" si="3"/>
        <v>45362</v>
      </c>
      <c r="E61" s="57">
        <f t="shared" si="6"/>
        <v>65542.208333333328</v>
      </c>
      <c r="F61" s="57">
        <f t="shared" si="6"/>
        <v>3000.3962053571427</v>
      </c>
      <c r="G61" s="58">
        <f t="shared" si="1"/>
        <v>68542.604538690473</v>
      </c>
      <c r="H61" s="59">
        <f t="shared" si="2"/>
        <v>11405777.873139888</v>
      </c>
    </row>
    <row r="62" spans="1:8" ht="14">
      <c r="A62" s="55">
        <f t="shared" si="0"/>
        <v>38</v>
      </c>
      <c r="B62" s="55"/>
      <c r="C62" s="55" t="s">
        <v>145</v>
      </c>
      <c r="D62" s="56">
        <f t="shared" ca="1" si="3"/>
        <v>45393</v>
      </c>
      <c r="E62" s="57">
        <f t="shared" si="6"/>
        <v>65542.208333333328</v>
      </c>
      <c r="F62" s="57">
        <f t="shared" si="6"/>
        <v>3000.3962053571427</v>
      </c>
      <c r="G62" s="58">
        <f t="shared" si="1"/>
        <v>68542.604538690473</v>
      </c>
      <c r="H62" s="59">
        <f t="shared" si="2"/>
        <v>11337235.268601198</v>
      </c>
    </row>
    <row r="63" spans="1:8" ht="14">
      <c r="A63" s="55">
        <f t="shared" si="0"/>
        <v>39</v>
      </c>
      <c r="B63" s="55"/>
      <c r="C63" s="55" t="s">
        <v>146</v>
      </c>
      <c r="D63" s="56">
        <f t="shared" ca="1" si="3"/>
        <v>45423</v>
      </c>
      <c r="E63" s="57">
        <f t="shared" si="6"/>
        <v>65542.208333333328</v>
      </c>
      <c r="F63" s="57">
        <f t="shared" si="6"/>
        <v>3000.3962053571427</v>
      </c>
      <c r="G63" s="58">
        <f t="shared" si="1"/>
        <v>68542.604538690473</v>
      </c>
      <c r="H63" s="59">
        <f t="shared" si="2"/>
        <v>11268692.664062507</v>
      </c>
    </row>
    <row r="64" spans="1:8" ht="14">
      <c r="A64" s="55">
        <f t="shared" si="0"/>
        <v>40</v>
      </c>
      <c r="B64" s="55"/>
      <c r="C64" s="55" t="s">
        <v>147</v>
      </c>
      <c r="D64" s="56">
        <f t="shared" ca="1" si="3"/>
        <v>45454</v>
      </c>
      <c r="E64" s="57">
        <f t="shared" si="6"/>
        <v>65542.208333333328</v>
      </c>
      <c r="F64" s="57">
        <f t="shared" si="6"/>
        <v>3000.3962053571427</v>
      </c>
      <c r="G64" s="58">
        <f t="shared" si="1"/>
        <v>68542.604538690473</v>
      </c>
      <c r="H64" s="59">
        <f t="shared" si="2"/>
        <v>11200150.059523817</v>
      </c>
    </row>
    <row r="65" spans="1:8" ht="14">
      <c r="A65" s="55">
        <f t="shared" si="0"/>
        <v>41</v>
      </c>
      <c r="B65" s="55"/>
      <c r="C65" s="55" t="s">
        <v>148</v>
      </c>
      <c r="D65" s="56">
        <f t="shared" ca="1" si="3"/>
        <v>45484</v>
      </c>
      <c r="E65" s="57">
        <f t="shared" si="6"/>
        <v>65542.208333333328</v>
      </c>
      <c r="F65" s="57">
        <f t="shared" si="6"/>
        <v>3000.3962053571427</v>
      </c>
      <c r="G65" s="58">
        <f t="shared" si="1"/>
        <v>68542.604538690473</v>
      </c>
      <c r="H65" s="59">
        <f t="shared" si="2"/>
        <v>11131607.454985127</v>
      </c>
    </row>
    <row r="66" spans="1:8" ht="14">
      <c r="A66" s="55">
        <f t="shared" si="0"/>
        <v>42</v>
      </c>
      <c r="B66" s="55"/>
      <c r="C66" s="55" t="s">
        <v>149</v>
      </c>
      <c r="D66" s="56">
        <f t="shared" ca="1" si="3"/>
        <v>45515</v>
      </c>
      <c r="E66" s="57">
        <f t="shared" si="6"/>
        <v>65542.208333333328</v>
      </c>
      <c r="F66" s="57">
        <f t="shared" si="6"/>
        <v>3000.3962053571427</v>
      </c>
      <c r="G66" s="58">
        <f t="shared" si="1"/>
        <v>68542.604538690473</v>
      </c>
      <c r="H66" s="59">
        <f t="shared" si="2"/>
        <v>11063064.850446437</v>
      </c>
    </row>
    <row r="67" spans="1:8" ht="14">
      <c r="A67" s="55">
        <f t="shared" si="0"/>
        <v>43</v>
      </c>
      <c r="B67" s="55"/>
      <c r="C67" s="55" t="s">
        <v>150</v>
      </c>
      <c r="D67" s="56">
        <f t="shared" ca="1" si="3"/>
        <v>45546</v>
      </c>
      <c r="E67" s="57">
        <f t="shared" si="6"/>
        <v>65542.208333333328</v>
      </c>
      <c r="F67" s="57">
        <f t="shared" si="6"/>
        <v>3000.3962053571427</v>
      </c>
      <c r="G67" s="58">
        <f t="shared" si="1"/>
        <v>68542.604538690473</v>
      </c>
      <c r="H67" s="59">
        <f t="shared" si="2"/>
        <v>10994522.245907746</v>
      </c>
    </row>
    <row r="68" spans="1:8" ht="14">
      <c r="A68" s="55">
        <f t="shared" si="0"/>
        <v>44</v>
      </c>
      <c r="B68" s="55"/>
      <c r="C68" s="55" t="s">
        <v>151</v>
      </c>
      <c r="D68" s="56">
        <f t="shared" ca="1" si="3"/>
        <v>45576</v>
      </c>
      <c r="E68" s="57">
        <f t="shared" si="6"/>
        <v>65542.208333333328</v>
      </c>
      <c r="F68" s="57">
        <f t="shared" si="6"/>
        <v>3000.3962053571427</v>
      </c>
      <c r="G68" s="58">
        <f t="shared" si="1"/>
        <v>68542.604538690473</v>
      </c>
      <c r="H68" s="59">
        <f t="shared" si="2"/>
        <v>10925979.641369056</v>
      </c>
    </row>
    <row r="69" spans="1:8" ht="14">
      <c r="A69" s="55">
        <f t="shared" si="0"/>
        <v>45</v>
      </c>
      <c r="B69" s="55"/>
      <c r="C69" s="55" t="s">
        <v>152</v>
      </c>
      <c r="D69" s="56">
        <f t="shared" ca="1" si="3"/>
        <v>45607</v>
      </c>
      <c r="E69" s="57">
        <f t="shared" si="6"/>
        <v>65542.208333333328</v>
      </c>
      <c r="F69" s="57">
        <f t="shared" si="6"/>
        <v>3000.3962053571427</v>
      </c>
      <c r="G69" s="58">
        <f t="shared" si="1"/>
        <v>68542.604538690473</v>
      </c>
      <c r="H69" s="59">
        <f t="shared" si="2"/>
        <v>10857437.036830366</v>
      </c>
    </row>
    <row r="70" spans="1:8" ht="14">
      <c r="A70" s="55">
        <f t="shared" si="0"/>
        <v>46</v>
      </c>
      <c r="B70" s="55"/>
      <c r="C70" s="55" t="s">
        <v>153</v>
      </c>
      <c r="D70" s="56">
        <f t="shared" ca="1" si="3"/>
        <v>45637</v>
      </c>
      <c r="E70" s="57">
        <f t="shared" si="6"/>
        <v>65542.208333333328</v>
      </c>
      <c r="F70" s="57">
        <f t="shared" si="6"/>
        <v>3000.3962053571427</v>
      </c>
      <c r="G70" s="58">
        <f t="shared" si="1"/>
        <v>68542.604538690473</v>
      </c>
      <c r="H70" s="59">
        <f t="shared" si="2"/>
        <v>10788894.432291675</v>
      </c>
    </row>
    <row r="71" spans="1:8" ht="14">
      <c r="A71" s="55">
        <f t="shared" si="0"/>
        <v>47</v>
      </c>
      <c r="B71" s="55"/>
      <c r="C71" s="55" t="s">
        <v>154</v>
      </c>
      <c r="D71" s="56">
        <f t="shared" ca="1" si="3"/>
        <v>45668</v>
      </c>
      <c r="E71" s="57">
        <f t="shared" si="6"/>
        <v>65542.208333333328</v>
      </c>
      <c r="F71" s="57">
        <f t="shared" si="6"/>
        <v>3000.3962053571427</v>
      </c>
      <c r="G71" s="58">
        <f t="shared" si="1"/>
        <v>68542.604538690473</v>
      </c>
      <c r="H71" s="59">
        <f t="shared" si="2"/>
        <v>10720351.827752985</v>
      </c>
    </row>
    <row r="72" spans="1:8" ht="14">
      <c r="A72" s="55">
        <f t="shared" si="0"/>
        <v>48</v>
      </c>
      <c r="B72" s="55"/>
      <c r="C72" s="55" t="s">
        <v>155</v>
      </c>
      <c r="D72" s="56">
        <f t="shared" ca="1" si="3"/>
        <v>45699</v>
      </c>
      <c r="E72" s="57">
        <f t="shared" si="6"/>
        <v>65542.208333333328</v>
      </c>
      <c r="F72" s="57">
        <f t="shared" si="6"/>
        <v>3000.3962053571427</v>
      </c>
      <c r="G72" s="58">
        <f t="shared" si="1"/>
        <v>68542.604538690473</v>
      </c>
      <c r="H72" s="59">
        <f t="shared" si="2"/>
        <v>10651809.223214295</v>
      </c>
    </row>
    <row r="73" spans="1:8" ht="14">
      <c r="A73" s="55">
        <f t="shared" si="0"/>
        <v>49</v>
      </c>
      <c r="B73" s="55"/>
      <c r="C73" s="55" t="s">
        <v>156</v>
      </c>
      <c r="D73" s="56">
        <f t="shared" ca="1" si="3"/>
        <v>45727</v>
      </c>
      <c r="E73" s="57">
        <f t="shared" si="6"/>
        <v>65542.208333333328</v>
      </c>
      <c r="F73" s="57">
        <f t="shared" si="6"/>
        <v>3000.3962053571427</v>
      </c>
      <c r="G73" s="58">
        <f t="shared" si="1"/>
        <v>68542.604538690473</v>
      </c>
      <c r="H73" s="59">
        <f t="shared" si="2"/>
        <v>10583266.618675604</v>
      </c>
    </row>
    <row r="74" spans="1:8" ht="14">
      <c r="A74" s="55">
        <f t="shared" si="0"/>
        <v>50</v>
      </c>
      <c r="B74" s="55"/>
      <c r="C74" s="55" t="s">
        <v>157</v>
      </c>
      <c r="D74" s="56">
        <f t="shared" ca="1" si="3"/>
        <v>45758</v>
      </c>
      <c r="E74" s="57">
        <f t="shared" si="6"/>
        <v>65542.208333333328</v>
      </c>
      <c r="F74" s="57">
        <f t="shared" si="6"/>
        <v>3000.3962053571427</v>
      </c>
      <c r="G74" s="58">
        <f t="shared" si="1"/>
        <v>68542.604538690473</v>
      </c>
      <c r="H74" s="59">
        <f t="shared" si="2"/>
        <v>10514724.014136914</v>
      </c>
    </row>
    <row r="75" spans="1:8" ht="14">
      <c r="A75" s="55">
        <f t="shared" si="0"/>
        <v>51</v>
      </c>
      <c r="B75" s="55"/>
      <c r="C75" s="55" t="s">
        <v>158</v>
      </c>
      <c r="D75" s="56">
        <f t="shared" ca="1" si="3"/>
        <v>45788</v>
      </c>
      <c r="E75" s="57">
        <f t="shared" si="6"/>
        <v>65542.208333333328</v>
      </c>
      <c r="F75" s="57">
        <f t="shared" si="6"/>
        <v>3000.3962053571427</v>
      </c>
      <c r="G75" s="58">
        <f t="shared" si="1"/>
        <v>68542.604538690473</v>
      </c>
      <c r="H75" s="59">
        <f t="shared" si="2"/>
        <v>10446181.409598224</v>
      </c>
    </row>
    <row r="76" spans="1:8" ht="14">
      <c r="A76" s="55">
        <f t="shared" si="0"/>
        <v>52</v>
      </c>
      <c r="B76" s="55"/>
      <c r="C76" s="55" t="s">
        <v>159</v>
      </c>
      <c r="D76" s="56">
        <f t="shared" ca="1" si="3"/>
        <v>45819</v>
      </c>
      <c r="E76" s="57">
        <f t="shared" ref="E76:F84" si="7">E75</f>
        <v>65542.208333333328</v>
      </c>
      <c r="F76" s="57">
        <f t="shared" si="7"/>
        <v>3000.3962053571427</v>
      </c>
      <c r="G76" s="58">
        <f t="shared" si="1"/>
        <v>68542.604538690473</v>
      </c>
      <c r="H76" s="59">
        <f t="shared" si="2"/>
        <v>10377638.805059534</v>
      </c>
    </row>
    <row r="77" spans="1:8" ht="14">
      <c r="A77" s="55">
        <f t="shared" si="0"/>
        <v>53</v>
      </c>
      <c r="B77" s="55"/>
      <c r="C77" s="55" t="s">
        <v>160</v>
      </c>
      <c r="D77" s="56">
        <f t="shared" ca="1" si="3"/>
        <v>45849</v>
      </c>
      <c r="E77" s="57">
        <f t="shared" si="7"/>
        <v>65542.208333333328</v>
      </c>
      <c r="F77" s="57">
        <f t="shared" si="7"/>
        <v>3000.3962053571427</v>
      </c>
      <c r="G77" s="58">
        <f t="shared" si="1"/>
        <v>68542.604538690473</v>
      </c>
      <c r="H77" s="59">
        <f t="shared" si="2"/>
        <v>10309096.200520843</v>
      </c>
    </row>
    <row r="78" spans="1:8" ht="14">
      <c r="A78" s="55">
        <f t="shared" si="0"/>
        <v>54</v>
      </c>
      <c r="B78" s="55"/>
      <c r="C78" s="55" t="s">
        <v>161</v>
      </c>
      <c r="D78" s="56">
        <f t="shared" ca="1" si="3"/>
        <v>45880</v>
      </c>
      <c r="E78" s="57">
        <f t="shared" si="7"/>
        <v>65542.208333333328</v>
      </c>
      <c r="F78" s="57">
        <f t="shared" si="7"/>
        <v>3000.3962053571427</v>
      </c>
      <c r="G78" s="58">
        <f t="shared" si="1"/>
        <v>68542.604538690473</v>
      </c>
      <c r="H78" s="59">
        <f t="shared" si="2"/>
        <v>10240553.595982153</v>
      </c>
    </row>
    <row r="79" spans="1:8" ht="14">
      <c r="A79" s="55">
        <f t="shared" si="0"/>
        <v>55</v>
      </c>
      <c r="B79" s="55"/>
      <c r="C79" s="55" t="s">
        <v>162</v>
      </c>
      <c r="D79" s="56">
        <f t="shared" ca="1" si="3"/>
        <v>45911</v>
      </c>
      <c r="E79" s="57">
        <f t="shared" si="7"/>
        <v>65542.208333333328</v>
      </c>
      <c r="F79" s="57">
        <f t="shared" si="7"/>
        <v>3000.3962053571427</v>
      </c>
      <c r="G79" s="58">
        <f t="shared" si="1"/>
        <v>68542.604538690473</v>
      </c>
      <c r="H79" s="59">
        <f t="shared" si="2"/>
        <v>10172010.991443463</v>
      </c>
    </row>
    <row r="80" spans="1:8" ht="14">
      <c r="A80" s="55">
        <f t="shared" si="0"/>
        <v>56</v>
      </c>
      <c r="B80" s="55"/>
      <c r="C80" s="55" t="s">
        <v>163</v>
      </c>
      <c r="D80" s="56">
        <f t="shared" ca="1" si="3"/>
        <v>45941</v>
      </c>
      <c r="E80" s="57">
        <f t="shared" si="7"/>
        <v>65542.208333333328</v>
      </c>
      <c r="F80" s="57">
        <f t="shared" si="7"/>
        <v>3000.3962053571427</v>
      </c>
      <c r="G80" s="58">
        <f t="shared" si="1"/>
        <v>68542.604538690473</v>
      </c>
      <c r="H80" s="59">
        <f t="shared" si="2"/>
        <v>10103468.386904772</v>
      </c>
    </row>
    <row r="81" spans="1:8" ht="14">
      <c r="A81" s="55">
        <f t="shared" si="0"/>
        <v>57</v>
      </c>
      <c r="B81" s="55"/>
      <c r="C81" s="55" t="s">
        <v>164</v>
      </c>
      <c r="D81" s="56">
        <f t="shared" ca="1" si="3"/>
        <v>45972</v>
      </c>
      <c r="E81" s="57">
        <f t="shared" si="7"/>
        <v>65542.208333333328</v>
      </c>
      <c r="F81" s="57">
        <f t="shared" si="7"/>
        <v>3000.3962053571427</v>
      </c>
      <c r="G81" s="58">
        <f t="shared" si="1"/>
        <v>68542.604538690473</v>
      </c>
      <c r="H81" s="59">
        <f t="shared" si="2"/>
        <v>10034925.782366082</v>
      </c>
    </row>
    <row r="82" spans="1:8" ht="14">
      <c r="A82" s="55">
        <f t="shared" si="0"/>
        <v>58</v>
      </c>
      <c r="B82" s="55"/>
      <c r="C82" s="55" t="s">
        <v>165</v>
      </c>
      <c r="D82" s="56">
        <f t="shared" ca="1" si="3"/>
        <v>46002</v>
      </c>
      <c r="E82" s="57">
        <f t="shared" si="7"/>
        <v>65542.208333333328</v>
      </c>
      <c r="F82" s="57">
        <f t="shared" si="7"/>
        <v>3000.3962053571427</v>
      </c>
      <c r="G82" s="58">
        <f t="shared" si="1"/>
        <v>68542.604538690473</v>
      </c>
      <c r="H82" s="59">
        <f t="shared" si="2"/>
        <v>9966383.1778273918</v>
      </c>
    </row>
    <row r="83" spans="1:8" ht="14">
      <c r="A83" s="55">
        <f t="shared" si="0"/>
        <v>59</v>
      </c>
      <c r="B83" s="55"/>
      <c r="C83" s="55" t="s">
        <v>166</v>
      </c>
      <c r="D83" s="56">
        <f t="shared" ca="1" si="3"/>
        <v>46033</v>
      </c>
      <c r="E83" s="57">
        <f t="shared" si="7"/>
        <v>65542.208333333328</v>
      </c>
      <c r="F83" s="57">
        <f t="shared" si="7"/>
        <v>3000.3962053571427</v>
      </c>
      <c r="G83" s="58">
        <f t="shared" si="1"/>
        <v>68542.604538690473</v>
      </c>
      <c r="H83" s="59">
        <f t="shared" si="2"/>
        <v>9897840.5732887015</v>
      </c>
    </row>
    <row r="84" spans="1:8" ht="14">
      <c r="A84" s="55">
        <f t="shared" si="0"/>
        <v>60</v>
      </c>
      <c r="B84" s="55"/>
      <c r="C84" s="55" t="s">
        <v>167</v>
      </c>
      <c r="D84" s="56">
        <f t="shared" ca="1" si="3"/>
        <v>46064</v>
      </c>
      <c r="E84" s="57">
        <f t="shared" si="7"/>
        <v>65542.208333333328</v>
      </c>
      <c r="F84" s="57">
        <f t="shared" si="7"/>
        <v>3000.3962053571427</v>
      </c>
      <c r="G84" s="58">
        <f t="shared" si="1"/>
        <v>68542.604538690473</v>
      </c>
      <c r="H84" s="59">
        <f t="shared" si="2"/>
        <v>9829297.9687500112</v>
      </c>
    </row>
    <row r="85" spans="1:8" ht="14">
      <c r="A85" s="55">
        <f t="shared" si="0"/>
        <v>61</v>
      </c>
      <c r="B85" s="60">
        <f>100%-SUM(B24:B84)</f>
        <v>0.7</v>
      </c>
      <c r="C85" s="55" t="s">
        <v>189</v>
      </c>
      <c r="D85" s="56">
        <f t="shared" ca="1" si="3"/>
        <v>46092</v>
      </c>
      <c r="E85" s="57">
        <f>B85*D17</f>
        <v>9409242.5</v>
      </c>
      <c r="F85" s="57">
        <f>B85*D18</f>
        <v>420055.46874999994</v>
      </c>
      <c r="G85" s="58">
        <f t="shared" si="1"/>
        <v>9829297.96875</v>
      </c>
      <c r="H85" s="59">
        <f t="shared" si="2"/>
        <v>0</v>
      </c>
    </row>
    <row r="86" spans="1:8" ht="14">
      <c r="A86" s="513" t="s">
        <v>102</v>
      </c>
      <c r="B86" s="513"/>
      <c r="C86" s="513"/>
      <c r="D86" s="513"/>
      <c r="E86" s="61">
        <f>SUM(E23:E85)</f>
        <v>13441775.000000004</v>
      </c>
      <c r="F86" s="61">
        <f>SUM(F23:F85)</f>
        <v>600079.24107142841</v>
      </c>
      <c r="G86" s="61">
        <f>SUM(G23:G85)</f>
        <v>14041854.241071425</v>
      </c>
      <c r="H86" s="62"/>
    </row>
    <row r="87" spans="1:8" s="13" customFormat="1" ht="14">
      <c r="C87" s="23"/>
      <c r="D87" s="24"/>
      <c r="E87" s="25"/>
      <c r="F87" s="25"/>
      <c r="G87" s="25"/>
    </row>
    <row r="88" spans="1:8" s="13" customFormat="1" ht="14">
      <c r="A88" s="508" t="s">
        <v>66</v>
      </c>
      <c r="B88" s="508"/>
      <c r="C88" s="508"/>
      <c r="D88" s="508"/>
      <c r="E88" s="508"/>
      <c r="F88" s="508"/>
      <c r="G88" s="508"/>
      <c r="H88" s="508"/>
    </row>
    <row r="89" spans="1:8" s="13" customFormat="1" ht="29.25" customHeight="1">
      <c r="A89" s="497" t="s">
        <v>103</v>
      </c>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07.25" customHeight="1">
      <c r="A93" s="497"/>
      <c r="B93" s="497"/>
      <c r="C93" s="497"/>
      <c r="D93" s="497"/>
      <c r="E93" s="497"/>
      <c r="F93" s="497"/>
      <c r="G93" s="497"/>
      <c r="H93" s="497"/>
    </row>
    <row r="94" spans="1:8" s="13" customFormat="1" ht="42" customHeight="1">
      <c r="A94" s="497"/>
      <c r="B94" s="497"/>
      <c r="C94" s="497"/>
      <c r="D94" s="497"/>
      <c r="E94" s="497"/>
      <c r="F94" s="497"/>
      <c r="G94" s="497"/>
      <c r="H94" s="497"/>
    </row>
    <row r="95" spans="1:8" s="13" customFormat="1" ht="17.25" customHeight="1">
      <c r="A95" s="497"/>
      <c r="B95" s="497"/>
      <c r="C95" s="497"/>
      <c r="D95" s="497"/>
      <c r="E95" s="497"/>
      <c r="F95" s="497"/>
      <c r="G95" s="497"/>
      <c r="H95" s="497"/>
    </row>
    <row r="96" spans="1:8" s="13" customFormat="1" ht="14">
      <c r="A96" s="497"/>
      <c r="B96" s="497"/>
      <c r="C96" s="497"/>
      <c r="D96" s="497"/>
      <c r="E96" s="497"/>
      <c r="F96" s="497"/>
      <c r="G96" s="497"/>
      <c r="H96" s="497"/>
    </row>
    <row r="97" spans="1:7" s="13" customFormat="1" ht="14">
      <c r="A97" s="13" t="s">
        <v>104</v>
      </c>
      <c r="D97" s="26"/>
      <c r="G97" s="14"/>
    </row>
    <row r="98" spans="1:7" s="13" customFormat="1" ht="14">
      <c r="D98" s="26"/>
      <c r="G98" s="14"/>
    </row>
    <row r="99" spans="1:7" s="13" customFormat="1" ht="15" customHeight="1">
      <c r="A99" s="27"/>
      <c r="B99" s="27"/>
      <c r="C99" s="27"/>
      <c r="D99" s="26"/>
      <c r="E99" s="27"/>
      <c r="F99" s="27"/>
      <c r="G99" s="28"/>
    </row>
    <row r="100" spans="1:7" s="13" customFormat="1" ht="14">
      <c r="A100" s="498" t="s">
        <v>105</v>
      </c>
      <c r="B100" s="498"/>
      <c r="C100" s="498"/>
      <c r="D100" s="26"/>
      <c r="E100" s="498" t="s">
        <v>106</v>
      </c>
      <c r="F100" s="498"/>
      <c r="G100" s="498"/>
    </row>
    <row r="101" spans="1:7" ht="14"/>
    <row r="102" spans="1:7" ht="12.75" customHeight="1"/>
    <row r="103" spans="1:7" ht="12.75" customHeight="1"/>
    <row r="104" spans="1:7" ht="12.75" customHeight="1"/>
  </sheetData>
  <sheetProtection password="EA9B" sheet="1" objects="1" scenarios="1" selectLockedCells="1"/>
  <mergeCells count="13">
    <mergeCell ref="A100:C100"/>
    <mergeCell ref="E100:G100"/>
    <mergeCell ref="H1:H2"/>
    <mergeCell ref="C5:H5"/>
    <mergeCell ref="C6:H6"/>
    <mergeCell ref="C7:H7"/>
    <mergeCell ref="C8:H8"/>
    <mergeCell ref="C9:H9"/>
    <mergeCell ref="C10:H10"/>
    <mergeCell ref="A22:G22"/>
    <mergeCell ref="A86:D86"/>
    <mergeCell ref="A88:H88"/>
    <mergeCell ref="A89:H96"/>
  </mergeCells>
  <hyperlinks>
    <hyperlink ref="C1" location="'DATA SHEET'!A1" display="HIGHLANDS PRIME, INC." xr:uid="{00000000-0004-0000-1000-000000000000}"/>
    <hyperlink ref="J3" location="'DATA SHEET'!A1" display="Return to Data Sheet" xr:uid="{00000000-0004-0000-1000-000001000000}"/>
  </hyperlinks>
  <printOptions horizontalCentered="1" verticalCentered="1"/>
  <pageMargins left="0.7" right="0.7" top="0.25" bottom="0.25" header="0.3" footer="0.3"/>
  <pageSetup scale="5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18061"/>
    <pageSetUpPr fitToPage="1"/>
  </sheetPr>
  <dimension ref="A1:L100"/>
  <sheetViews>
    <sheetView showGridLines="0" zoomScaleNormal="100" workbookViewId="0">
      <selection activeCell="J3" sqref="J3"/>
    </sheetView>
  </sheetViews>
  <sheetFormatPr baseColWidth="10" defaultColWidth="0" defaultRowHeight="15" customHeight="1" zeroHeight="1"/>
  <cols>
    <col min="1" max="1" width="12.33203125" style="12" customWidth="1"/>
    <col min="2" max="2" width="10.5" style="12" customWidth="1"/>
    <col min="3" max="3" width="24.164062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2" width="9.1640625" style="64" customWidth="1"/>
    <col min="13" max="16384" width="9.1640625" style="64" hidden="1"/>
  </cols>
  <sheetData>
    <row r="1" spans="1:10" ht="15" customHeight="1">
      <c r="C1" s="29" t="s">
        <v>75</v>
      </c>
      <c r="H1" s="509" t="s">
        <v>76</v>
      </c>
    </row>
    <row r="2" spans="1:10" ht="15" customHeight="1">
      <c r="C2" s="31" t="str">
        <f>'R PROMO Term_Member'!C2</f>
        <v>HORIZON TERRACES - REDSTONE (GARDEN SUITES 5)</v>
      </c>
      <c r="H2" s="509"/>
    </row>
    <row r="3" spans="1:10">
      <c r="C3" s="31" t="s">
        <v>77</v>
      </c>
      <c r="J3" s="63" t="s">
        <v>78</v>
      </c>
    </row>
    <row r="4" spans="1:10"/>
    <row r="5" spans="1:10">
      <c r="A5" s="32" t="s">
        <v>4</v>
      </c>
      <c r="B5" s="346"/>
      <c r="C5" s="494">
        <f>'DATA SHEET'!$C$52</f>
        <v>0</v>
      </c>
      <c r="D5" s="494"/>
      <c r="E5" s="494"/>
      <c r="F5" s="494"/>
      <c r="G5" s="494"/>
      <c r="H5" s="495"/>
    </row>
    <row r="6" spans="1:10">
      <c r="A6" s="350" t="s">
        <v>6</v>
      </c>
      <c r="B6" s="351"/>
      <c r="C6" s="491" t="str">
        <f>'DATA SHEET'!$C$53</f>
        <v>2C</v>
      </c>
      <c r="D6" s="491"/>
      <c r="E6" s="491"/>
      <c r="F6" s="491"/>
      <c r="G6" s="491"/>
      <c r="H6" s="496"/>
    </row>
    <row r="7" spans="1:10">
      <c r="A7" s="350" t="s">
        <v>79</v>
      </c>
      <c r="B7" s="351"/>
      <c r="C7" s="492">
        <f>'DATA SHEET'!$C$55</f>
        <v>69.98</v>
      </c>
      <c r="D7" s="492"/>
      <c r="E7" s="492"/>
      <c r="F7" s="492"/>
      <c r="G7" s="492"/>
      <c r="H7" s="493"/>
    </row>
    <row r="8" spans="1:10">
      <c r="A8" s="350" t="s">
        <v>7</v>
      </c>
      <c r="B8" s="351"/>
      <c r="C8" s="492" t="str">
        <f>'DATA SHEET'!$C$54</f>
        <v>2-Bedroom</v>
      </c>
      <c r="D8" s="492"/>
      <c r="E8" s="492"/>
      <c r="F8" s="492"/>
      <c r="G8" s="492"/>
      <c r="H8" s="493"/>
    </row>
    <row r="9" spans="1:10">
      <c r="A9" s="35" t="s">
        <v>80</v>
      </c>
      <c r="B9" s="351"/>
      <c r="C9" s="499">
        <f>'DATA SHEET'!$C$56</f>
        <v>14507500</v>
      </c>
      <c r="D9" s="499"/>
      <c r="E9" s="499"/>
      <c r="F9" s="499"/>
      <c r="G9" s="499"/>
      <c r="H9" s="500"/>
    </row>
    <row r="10" spans="1:10">
      <c r="A10" s="352" t="s">
        <v>81</v>
      </c>
      <c r="B10" s="353"/>
      <c r="C10" s="510" t="str">
        <f>'DATA SHEET'!C65:D65</f>
        <v>100% over 60 months</v>
      </c>
      <c r="D10" s="510"/>
      <c r="E10" s="510"/>
      <c r="F10" s="510"/>
      <c r="G10" s="510"/>
      <c r="H10" s="511"/>
    </row>
    <row r="11" spans="1:10"/>
    <row r="12" spans="1:10">
      <c r="A12" s="31" t="s">
        <v>82</v>
      </c>
      <c r="B12" s="31"/>
    </row>
    <row r="13" spans="1:10" s="12" customFormat="1" ht="14">
      <c r="A13" s="13" t="s">
        <v>83</v>
      </c>
      <c r="D13" s="38">
        <f>(C9-650000)</f>
        <v>13857500</v>
      </c>
      <c r="E13" s="39" t="str">
        <f>LEFT(C8,9)</f>
        <v>2-Bedroom</v>
      </c>
      <c r="G13" s="31"/>
    </row>
    <row r="14" spans="1:10" s="12" customFormat="1" ht="14" hidden="1">
      <c r="A14" s="40"/>
      <c r="B14" s="41"/>
      <c r="C14" s="79"/>
      <c r="D14" s="38"/>
      <c r="E14" s="39"/>
      <c r="G14" s="31"/>
    </row>
    <row r="15" spans="1:10" s="12" customFormat="1" ht="14">
      <c r="A15" s="40" t="s">
        <v>327</v>
      </c>
      <c r="B15" s="41"/>
      <c r="C15" s="79">
        <v>0.03</v>
      </c>
      <c r="D15" s="42">
        <f>IF(C15&lt;=3%,((D13-D14)*C15),"BEYOND MAX DISC.")</f>
        <v>415725</v>
      </c>
      <c r="E15" s="30"/>
      <c r="G15" s="31"/>
    </row>
    <row r="16" spans="1:10" s="12" customFormat="1" ht="14">
      <c r="A16" s="46" t="s">
        <v>170</v>
      </c>
      <c r="B16" s="14"/>
      <c r="C16" s="14"/>
      <c r="D16" s="47">
        <f>+D13-SUM(D14:D15)</f>
        <v>13441775</v>
      </c>
      <c r="E16" s="44"/>
      <c r="G16" s="31"/>
    </row>
    <row r="17" spans="1:8" s="12" customFormat="1" ht="14">
      <c r="A17" s="48" t="s">
        <v>90</v>
      </c>
      <c r="B17" s="48"/>
      <c r="C17" s="15">
        <v>0.05</v>
      </c>
      <c r="D17" s="49">
        <f>D16/1.12*C17</f>
        <v>600079.24107142852</v>
      </c>
      <c r="E17" s="44"/>
      <c r="G17" s="31"/>
    </row>
    <row r="18" spans="1:8" s="12" customFormat="1" thickBot="1">
      <c r="A18" s="14" t="s">
        <v>91</v>
      </c>
      <c r="B18" s="14"/>
      <c r="C18" s="14"/>
      <c r="D18" s="50">
        <f>+SUM(D16:D17)</f>
        <v>14041854.241071429</v>
      </c>
      <c r="E18" s="30"/>
      <c r="G18" s="31"/>
    </row>
    <row r="19" spans="1:8" ht="7.5" customHeight="1" thickTop="1"/>
    <row r="20" spans="1:8">
      <c r="A20" s="51" t="s">
        <v>92</v>
      </c>
      <c r="B20" s="51" t="s">
        <v>93</v>
      </c>
      <c r="C20" s="51" t="s">
        <v>94</v>
      </c>
      <c r="D20" s="51" t="s">
        <v>95</v>
      </c>
      <c r="E20" s="51" t="s">
        <v>169</v>
      </c>
      <c r="F20" s="51" t="s">
        <v>97</v>
      </c>
      <c r="G20" s="53" t="s">
        <v>98</v>
      </c>
      <c r="H20" s="51" t="s">
        <v>99</v>
      </c>
    </row>
    <row r="21" spans="1:8">
      <c r="A21" s="512" t="s">
        <v>100</v>
      </c>
      <c r="B21" s="512"/>
      <c r="C21" s="512"/>
      <c r="D21" s="512"/>
      <c r="E21" s="512"/>
      <c r="F21" s="512"/>
      <c r="G21" s="512"/>
      <c r="H21" s="54">
        <f>+D18</f>
        <v>14041854.241071429</v>
      </c>
    </row>
    <row r="22" spans="1:8">
      <c r="A22" s="55">
        <v>0</v>
      </c>
      <c r="B22" s="55"/>
      <c r="C22" s="55" t="s">
        <v>101</v>
      </c>
      <c r="D22" s="56">
        <f ca="1">'R PROMO Term_Member'!D23</f>
        <v>44238</v>
      </c>
      <c r="E22" s="57">
        <f>IF(E13="1-Bedroom",50000,100000)</f>
        <v>100000</v>
      </c>
      <c r="F22" s="57"/>
      <c r="G22" s="57">
        <f>+SUM(E22:F22)</f>
        <v>100000</v>
      </c>
      <c r="H22" s="59">
        <f>D18-G22</f>
        <v>13941854.241071429</v>
      </c>
    </row>
    <row r="23" spans="1:8">
      <c r="A23" s="55"/>
      <c r="B23" s="60">
        <v>1</v>
      </c>
      <c r="C23" s="55" t="s">
        <v>107</v>
      </c>
      <c r="D23" s="56"/>
      <c r="E23" s="57"/>
      <c r="F23" s="57"/>
      <c r="G23" s="57"/>
      <c r="H23" s="59"/>
    </row>
    <row r="24" spans="1:8">
      <c r="A24" s="55">
        <v>1</v>
      </c>
      <c r="B24" s="55"/>
      <c r="C24" s="55" t="s">
        <v>108</v>
      </c>
      <c r="D24" s="56">
        <f ca="1">EDATE(D22,1)</f>
        <v>44266</v>
      </c>
      <c r="E24" s="57">
        <f t="shared" ref="E24:E83" si="0">($D$16-$E$22)/60</f>
        <v>222362.91666666666</v>
      </c>
      <c r="F24" s="57">
        <f>($D$17)/60</f>
        <v>10001.320684523809</v>
      </c>
      <c r="G24" s="57">
        <f>+SUM(E24:F24)</f>
        <v>232364.23735119047</v>
      </c>
      <c r="H24" s="59">
        <f>H22-G24</f>
        <v>13709490.003720239</v>
      </c>
    </row>
    <row r="25" spans="1:8">
      <c r="A25" s="55">
        <f>+A24+1</f>
        <v>2</v>
      </c>
      <c r="B25" s="55"/>
      <c r="C25" s="55" t="s">
        <v>109</v>
      </c>
      <c r="D25" s="56">
        <f t="shared" ref="D25:D83" ca="1" si="1">EDATE(D24,1)</f>
        <v>44297</v>
      </c>
      <c r="E25" s="57">
        <f t="shared" si="0"/>
        <v>222362.91666666666</v>
      </c>
      <c r="F25" s="57">
        <f t="shared" ref="F25:F83" si="2">($D$17)/60</f>
        <v>10001.320684523809</v>
      </c>
      <c r="G25" s="57">
        <f t="shared" ref="G25:G83" si="3">+SUM(E25:F25)</f>
        <v>232364.23735119047</v>
      </c>
      <c r="H25" s="59">
        <f t="shared" ref="H25:H83" si="4">H24-G25</f>
        <v>13477125.766369049</v>
      </c>
    </row>
    <row r="26" spans="1:8">
      <c r="A26" s="55">
        <f t="shared" ref="A26:A83" si="5">+A25+1</f>
        <v>3</v>
      </c>
      <c r="B26" s="55"/>
      <c r="C26" s="55" t="s">
        <v>110</v>
      </c>
      <c r="D26" s="56">
        <f t="shared" ca="1" si="1"/>
        <v>44327</v>
      </c>
      <c r="E26" s="57">
        <f t="shared" si="0"/>
        <v>222362.91666666666</v>
      </c>
      <c r="F26" s="57">
        <f t="shared" si="2"/>
        <v>10001.320684523809</v>
      </c>
      <c r="G26" s="57">
        <f t="shared" si="3"/>
        <v>232364.23735119047</v>
      </c>
      <c r="H26" s="59">
        <f t="shared" si="4"/>
        <v>13244761.529017858</v>
      </c>
    </row>
    <row r="27" spans="1:8">
      <c r="A27" s="55">
        <f t="shared" si="5"/>
        <v>4</v>
      </c>
      <c r="B27" s="55"/>
      <c r="C27" s="55" t="s">
        <v>111</v>
      </c>
      <c r="D27" s="56">
        <f t="shared" ca="1" si="1"/>
        <v>44358</v>
      </c>
      <c r="E27" s="57">
        <f t="shared" si="0"/>
        <v>222362.91666666666</v>
      </c>
      <c r="F27" s="57">
        <f t="shared" si="2"/>
        <v>10001.320684523809</v>
      </c>
      <c r="G27" s="57">
        <f t="shared" si="3"/>
        <v>232364.23735119047</v>
      </c>
      <c r="H27" s="59">
        <f t="shared" si="4"/>
        <v>13012397.291666668</v>
      </c>
    </row>
    <row r="28" spans="1:8">
      <c r="A28" s="55">
        <f t="shared" si="5"/>
        <v>5</v>
      </c>
      <c r="B28" s="55"/>
      <c r="C28" s="55" t="s">
        <v>112</v>
      </c>
      <c r="D28" s="56">
        <f t="shared" ca="1" si="1"/>
        <v>44388</v>
      </c>
      <c r="E28" s="57">
        <f t="shared" si="0"/>
        <v>222362.91666666666</v>
      </c>
      <c r="F28" s="57">
        <f t="shared" si="2"/>
        <v>10001.320684523809</v>
      </c>
      <c r="G28" s="57">
        <f t="shared" si="3"/>
        <v>232364.23735119047</v>
      </c>
      <c r="H28" s="59">
        <f t="shared" si="4"/>
        <v>12780033.054315478</v>
      </c>
    </row>
    <row r="29" spans="1:8">
      <c r="A29" s="55">
        <f t="shared" si="5"/>
        <v>6</v>
      </c>
      <c r="B29" s="55"/>
      <c r="C29" s="55" t="s">
        <v>113</v>
      </c>
      <c r="D29" s="56">
        <f t="shared" ca="1" si="1"/>
        <v>44419</v>
      </c>
      <c r="E29" s="57">
        <f t="shared" si="0"/>
        <v>222362.91666666666</v>
      </c>
      <c r="F29" s="57">
        <f t="shared" si="2"/>
        <v>10001.320684523809</v>
      </c>
      <c r="G29" s="57">
        <f t="shared" si="3"/>
        <v>232364.23735119047</v>
      </c>
      <c r="H29" s="59">
        <f t="shared" si="4"/>
        <v>12547668.816964287</v>
      </c>
    </row>
    <row r="30" spans="1:8">
      <c r="A30" s="55">
        <f t="shared" si="5"/>
        <v>7</v>
      </c>
      <c r="B30" s="55"/>
      <c r="C30" s="55" t="s">
        <v>114</v>
      </c>
      <c r="D30" s="56">
        <f t="shared" ca="1" si="1"/>
        <v>44450</v>
      </c>
      <c r="E30" s="57">
        <f t="shared" si="0"/>
        <v>222362.91666666666</v>
      </c>
      <c r="F30" s="57">
        <f t="shared" si="2"/>
        <v>10001.320684523809</v>
      </c>
      <c r="G30" s="57">
        <f t="shared" si="3"/>
        <v>232364.23735119047</v>
      </c>
      <c r="H30" s="59">
        <f t="shared" si="4"/>
        <v>12315304.579613097</v>
      </c>
    </row>
    <row r="31" spans="1:8">
      <c r="A31" s="55">
        <f t="shared" si="5"/>
        <v>8</v>
      </c>
      <c r="B31" s="55"/>
      <c r="C31" s="55" t="s">
        <v>115</v>
      </c>
      <c r="D31" s="56">
        <f t="shared" ca="1" si="1"/>
        <v>44480</v>
      </c>
      <c r="E31" s="57">
        <f t="shared" si="0"/>
        <v>222362.91666666666</v>
      </c>
      <c r="F31" s="57">
        <f t="shared" si="2"/>
        <v>10001.320684523809</v>
      </c>
      <c r="G31" s="57">
        <f t="shared" si="3"/>
        <v>232364.23735119047</v>
      </c>
      <c r="H31" s="59">
        <f t="shared" si="4"/>
        <v>12082940.342261907</v>
      </c>
    </row>
    <row r="32" spans="1:8">
      <c r="A32" s="55">
        <f t="shared" si="5"/>
        <v>9</v>
      </c>
      <c r="B32" s="55"/>
      <c r="C32" s="55" t="s">
        <v>116</v>
      </c>
      <c r="D32" s="56">
        <f t="shared" ca="1" si="1"/>
        <v>44511</v>
      </c>
      <c r="E32" s="57">
        <f t="shared" si="0"/>
        <v>222362.91666666666</v>
      </c>
      <c r="F32" s="57">
        <f t="shared" si="2"/>
        <v>10001.320684523809</v>
      </c>
      <c r="G32" s="57">
        <f t="shared" si="3"/>
        <v>232364.23735119047</v>
      </c>
      <c r="H32" s="59">
        <f t="shared" si="4"/>
        <v>11850576.104910716</v>
      </c>
    </row>
    <row r="33" spans="1:8">
      <c r="A33" s="55">
        <f t="shared" si="5"/>
        <v>10</v>
      </c>
      <c r="B33" s="55"/>
      <c r="C33" s="55" t="s">
        <v>117</v>
      </c>
      <c r="D33" s="56">
        <f t="shared" ca="1" si="1"/>
        <v>44541</v>
      </c>
      <c r="E33" s="57">
        <f t="shared" si="0"/>
        <v>222362.91666666666</v>
      </c>
      <c r="F33" s="57">
        <f t="shared" si="2"/>
        <v>10001.320684523809</v>
      </c>
      <c r="G33" s="57">
        <f t="shared" si="3"/>
        <v>232364.23735119047</v>
      </c>
      <c r="H33" s="59">
        <f t="shared" si="4"/>
        <v>11618211.867559526</v>
      </c>
    </row>
    <row r="34" spans="1:8">
      <c r="A34" s="55">
        <f t="shared" si="5"/>
        <v>11</v>
      </c>
      <c r="B34" s="55"/>
      <c r="C34" s="55" t="s">
        <v>118</v>
      </c>
      <c r="D34" s="56">
        <f t="shared" ca="1" si="1"/>
        <v>44572</v>
      </c>
      <c r="E34" s="57">
        <f t="shared" si="0"/>
        <v>222362.91666666666</v>
      </c>
      <c r="F34" s="57">
        <f t="shared" si="2"/>
        <v>10001.320684523809</v>
      </c>
      <c r="G34" s="57">
        <f t="shared" si="3"/>
        <v>232364.23735119047</v>
      </c>
      <c r="H34" s="59">
        <f t="shared" si="4"/>
        <v>11385847.630208336</v>
      </c>
    </row>
    <row r="35" spans="1:8">
      <c r="A35" s="55">
        <f t="shared" si="5"/>
        <v>12</v>
      </c>
      <c r="B35" s="55"/>
      <c r="C35" s="55" t="s">
        <v>119</v>
      </c>
      <c r="D35" s="56">
        <f t="shared" ca="1" si="1"/>
        <v>44603</v>
      </c>
      <c r="E35" s="57">
        <f t="shared" si="0"/>
        <v>222362.91666666666</v>
      </c>
      <c r="F35" s="57">
        <f t="shared" si="2"/>
        <v>10001.320684523809</v>
      </c>
      <c r="G35" s="57">
        <f t="shared" si="3"/>
        <v>232364.23735119047</v>
      </c>
      <c r="H35" s="59">
        <f t="shared" si="4"/>
        <v>11153483.392857146</v>
      </c>
    </row>
    <row r="36" spans="1:8">
      <c r="A36" s="55">
        <f t="shared" si="5"/>
        <v>13</v>
      </c>
      <c r="B36" s="55"/>
      <c r="C36" s="55" t="s">
        <v>120</v>
      </c>
      <c r="D36" s="56">
        <f t="shared" ca="1" si="1"/>
        <v>44631</v>
      </c>
      <c r="E36" s="57">
        <f t="shared" si="0"/>
        <v>222362.91666666666</v>
      </c>
      <c r="F36" s="57">
        <f t="shared" si="2"/>
        <v>10001.320684523809</v>
      </c>
      <c r="G36" s="57">
        <f t="shared" si="3"/>
        <v>232364.23735119047</v>
      </c>
      <c r="H36" s="59">
        <f t="shared" si="4"/>
        <v>10921119.155505955</v>
      </c>
    </row>
    <row r="37" spans="1:8">
      <c r="A37" s="55">
        <f t="shared" si="5"/>
        <v>14</v>
      </c>
      <c r="B37" s="55"/>
      <c r="C37" s="55" t="s">
        <v>121</v>
      </c>
      <c r="D37" s="56">
        <f t="shared" ca="1" si="1"/>
        <v>44662</v>
      </c>
      <c r="E37" s="57">
        <f t="shared" si="0"/>
        <v>222362.91666666666</v>
      </c>
      <c r="F37" s="57">
        <f t="shared" si="2"/>
        <v>10001.320684523809</v>
      </c>
      <c r="G37" s="57">
        <f t="shared" si="3"/>
        <v>232364.23735119047</v>
      </c>
      <c r="H37" s="59">
        <f t="shared" si="4"/>
        <v>10688754.918154765</v>
      </c>
    </row>
    <row r="38" spans="1:8">
      <c r="A38" s="55">
        <f t="shared" si="5"/>
        <v>15</v>
      </c>
      <c r="B38" s="55"/>
      <c r="C38" s="55" t="s">
        <v>122</v>
      </c>
      <c r="D38" s="56">
        <f t="shared" ca="1" si="1"/>
        <v>44692</v>
      </c>
      <c r="E38" s="57">
        <f t="shared" si="0"/>
        <v>222362.91666666666</v>
      </c>
      <c r="F38" s="57">
        <f t="shared" si="2"/>
        <v>10001.320684523809</v>
      </c>
      <c r="G38" s="57">
        <f t="shared" si="3"/>
        <v>232364.23735119047</v>
      </c>
      <c r="H38" s="59">
        <f t="shared" si="4"/>
        <v>10456390.680803575</v>
      </c>
    </row>
    <row r="39" spans="1:8">
      <c r="A39" s="55">
        <f t="shared" si="5"/>
        <v>16</v>
      </c>
      <c r="B39" s="55"/>
      <c r="C39" s="55" t="s">
        <v>123</v>
      </c>
      <c r="D39" s="56">
        <f t="shared" ca="1" si="1"/>
        <v>44723</v>
      </c>
      <c r="E39" s="57">
        <f t="shared" si="0"/>
        <v>222362.91666666666</v>
      </c>
      <c r="F39" s="57">
        <f t="shared" si="2"/>
        <v>10001.320684523809</v>
      </c>
      <c r="G39" s="57">
        <f t="shared" si="3"/>
        <v>232364.23735119047</v>
      </c>
      <c r="H39" s="59">
        <f t="shared" si="4"/>
        <v>10224026.443452384</v>
      </c>
    </row>
    <row r="40" spans="1:8">
      <c r="A40" s="55">
        <f t="shared" si="5"/>
        <v>17</v>
      </c>
      <c r="B40" s="55"/>
      <c r="C40" s="55" t="s">
        <v>124</v>
      </c>
      <c r="D40" s="56">
        <f t="shared" ca="1" si="1"/>
        <v>44753</v>
      </c>
      <c r="E40" s="57">
        <f t="shared" si="0"/>
        <v>222362.91666666666</v>
      </c>
      <c r="F40" s="57">
        <f t="shared" si="2"/>
        <v>10001.320684523809</v>
      </c>
      <c r="G40" s="57">
        <f t="shared" si="3"/>
        <v>232364.23735119047</v>
      </c>
      <c r="H40" s="59">
        <f t="shared" si="4"/>
        <v>9991662.206101194</v>
      </c>
    </row>
    <row r="41" spans="1:8">
      <c r="A41" s="55">
        <f t="shared" si="5"/>
        <v>18</v>
      </c>
      <c r="B41" s="55"/>
      <c r="C41" s="55" t="s">
        <v>125</v>
      </c>
      <c r="D41" s="56">
        <f t="shared" ca="1" si="1"/>
        <v>44784</v>
      </c>
      <c r="E41" s="57">
        <f t="shared" si="0"/>
        <v>222362.91666666666</v>
      </c>
      <c r="F41" s="57">
        <f t="shared" si="2"/>
        <v>10001.320684523809</v>
      </c>
      <c r="G41" s="57">
        <f t="shared" si="3"/>
        <v>232364.23735119047</v>
      </c>
      <c r="H41" s="59">
        <f t="shared" si="4"/>
        <v>9759297.9687500037</v>
      </c>
    </row>
    <row r="42" spans="1:8">
      <c r="A42" s="55">
        <f t="shared" si="5"/>
        <v>19</v>
      </c>
      <c r="B42" s="55"/>
      <c r="C42" s="55" t="s">
        <v>126</v>
      </c>
      <c r="D42" s="56">
        <f t="shared" ca="1" si="1"/>
        <v>44815</v>
      </c>
      <c r="E42" s="57">
        <f t="shared" si="0"/>
        <v>222362.91666666666</v>
      </c>
      <c r="F42" s="57">
        <f t="shared" si="2"/>
        <v>10001.320684523809</v>
      </c>
      <c r="G42" s="57">
        <f t="shared" si="3"/>
        <v>232364.23735119047</v>
      </c>
      <c r="H42" s="59">
        <f t="shared" si="4"/>
        <v>9526933.7313988134</v>
      </c>
    </row>
    <row r="43" spans="1:8">
      <c r="A43" s="55">
        <f t="shared" si="5"/>
        <v>20</v>
      </c>
      <c r="B43" s="55"/>
      <c r="C43" s="55" t="s">
        <v>127</v>
      </c>
      <c r="D43" s="56">
        <f t="shared" ca="1" si="1"/>
        <v>44845</v>
      </c>
      <c r="E43" s="57">
        <f t="shared" si="0"/>
        <v>222362.91666666666</v>
      </c>
      <c r="F43" s="57">
        <f t="shared" si="2"/>
        <v>10001.320684523809</v>
      </c>
      <c r="G43" s="57">
        <f t="shared" si="3"/>
        <v>232364.23735119047</v>
      </c>
      <c r="H43" s="59">
        <f t="shared" si="4"/>
        <v>9294569.4940476231</v>
      </c>
    </row>
    <row r="44" spans="1:8">
      <c r="A44" s="55">
        <f t="shared" si="5"/>
        <v>21</v>
      </c>
      <c r="B44" s="55"/>
      <c r="C44" s="55" t="s">
        <v>128</v>
      </c>
      <c r="D44" s="56">
        <f t="shared" ca="1" si="1"/>
        <v>44876</v>
      </c>
      <c r="E44" s="57">
        <f t="shared" si="0"/>
        <v>222362.91666666666</v>
      </c>
      <c r="F44" s="57">
        <f t="shared" si="2"/>
        <v>10001.320684523809</v>
      </c>
      <c r="G44" s="57">
        <f t="shared" si="3"/>
        <v>232364.23735119047</v>
      </c>
      <c r="H44" s="59">
        <f t="shared" si="4"/>
        <v>9062205.2566964328</v>
      </c>
    </row>
    <row r="45" spans="1:8">
      <c r="A45" s="55">
        <f t="shared" si="5"/>
        <v>22</v>
      </c>
      <c r="B45" s="55"/>
      <c r="C45" s="55" t="s">
        <v>129</v>
      </c>
      <c r="D45" s="56">
        <f t="shared" ca="1" si="1"/>
        <v>44906</v>
      </c>
      <c r="E45" s="57">
        <f t="shared" si="0"/>
        <v>222362.91666666666</v>
      </c>
      <c r="F45" s="57">
        <f t="shared" si="2"/>
        <v>10001.320684523809</v>
      </c>
      <c r="G45" s="57">
        <f t="shared" si="3"/>
        <v>232364.23735119047</v>
      </c>
      <c r="H45" s="59">
        <f t="shared" si="4"/>
        <v>8829841.0193452425</v>
      </c>
    </row>
    <row r="46" spans="1:8">
      <c r="A46" s="55">
        <f t="shared" si="5"/>
        <v>23</v>
      </c>
      <c r="B46" s="55"/>
      <c r="C46" s="55" t="s">
        <v>130</v>
      </c>
      <c r="D46" s="56">
        <f t="shared" ca="1" si="1"/>
        <v>44937</v>
      </c>
      <c r="E46" s="57">
        <f t="shared" si="0"/>
        <v>222362.91666666666</v>
      </c>
      <c r="F46" s="57">
        <f t="shared" si="2"/>
        <v>10001.320684523809</v>
      </c>
      <c r="G46" s="57">
        <f t="shared" si="3"/>
        <v>232364.23735119047</v>
      </c>
      <c r="H46" s="59">
        <f t="shared" si="4"/>
        <v>8597476.7819940522</v>
      </c>
    </row>
    <row r="47" spans="1:8">
      <c r="A47" s="55">
        <f t="shared" si="5"/>
        <v>24</v>
      </c>
      <c r="B47" s="55"/>
      <c r="C47" s="55" t="s">
        <v>131</v>
      </c>
      <c r="D47" s="56">
        <f t="shared" ca="1" si="1"/>
        <v>44968</v>
      </c>
      <c r="E47" s="57">
        <f t="shared" si="0"/>
        <v>222362.91666666666</v>
      </c>
      <c r="F47" s="57">
        <f t="shared" si="2"/>
        <v>10001.320684523809</v>
      </c>
      <c r="G47" s="57">
        <f t="shared" si="3"/>
        <v>232364.23735119047</v>
      </c>
      <c r="H47" s="59">
        <f t="shared" si="4"/>
        <v>8365112.5446428619</v>
      </c>
    </row>
    <row r="48" spans="1:8">
      <c r="A48" s="55">
        <f t="shared" si="5"/>
        <v>25</v>
      </c>
      <c r="B48" s="55"/>
      <c r="C48" s="55" t="s">
        <v>132</v>
      </c>
      <c r="D48" s="56">
        <f t="shared" ca="1" si="1"/>
        <v>44996</v>
      </c>
      <c r="E48" s="57">
        <f t="shared" si="0"/>
        <v>222362.91666666666</v>
      </c>
      <c r="F48" s="57">
        <f t="shared" si="2"/>
        <v>10001.320684523809</v>
      </c>
      <c r="G48" s="57">
        <f t="shared" si="3"/>
        <v>232364.23735119047</v>
      </c>
      <c r="H48" s="59">
        <f t="shared" si="4"/>
        <v>8132748.3072916716</v>
      </c>
    </row>
    <row r="49" spans="1:8">
      <c r="A49" s="55">
        <f t="shared" si="5"/>
        <v>26</v>
      </c>
      <c r="B49" s="55"/>
      <c r="C49" s="55" t="s">
        <v>133</v>
      </c>
      <c r="D49" s="56">
        <f t="shared" ca="1" si="1"/>
        <v>45027</v>
      </c>
      <c r="E49" s="57">
        <f t="shared" si="0"/>
        <v>222362.91666666666</v>
      </c>
      <c r="F49" s="57">
        <f t="shared" si="2"/>
        <v>10001.320684523809</v>
      </c>
      <c r="G49" s="57">
        <f t="shared" si="3"/>
        <v>232364.23735119047</v>
      </c>
      <c r="H49" s="59">
        <f t="shared" si="4"/>
        <v>7900384.0699404813</v>
      </c>
    </row>
    <row r="50" spans="1:8">
      <c r="A50" s="55">
        <f t="shared" si="5"/>
        <v>27</v>
      </c>
      <c r="B50" s="55"/>
      <c r="C50" s="55" t="s">
        <v>134</v>
      </c>
      <c r="D50" s="56">
        <f t="shared" ca="1" si="1"/>
        <v>45057</v>
      </c>
      <c r="E50" s="57">
        <f t="shared" si="0"/>
        <v>222362.91666666666</v>
      </c>
      <c r="F50" s="57">
        <f t="shared" si="2"/>
        <v>10001.320684523809</v>
      </c>
      <c r="G50" s="57">
        <f t="shared" si="3"/>
        <v>232364.23735119047</v>
      </c>
      <c r="H50" s="59">
        <f t="shared" si="4"/>
        <v>7668019.832589291</v>
      </c>
    </row>
    <row r="51" spans="1:8">
      <c r="A51" s="55">
        <f t="shared" si="5"/>
        <v>28</v>
      </c>
      <c r="B51" s="55"/>
      <c r="C51" s="55" t="s">
        <v>135</v>
      </c>
      <c r="D51" s="56">
        <f t="shared" ca="1" si="1"/>
        <v>45088</v>
      </c>
      <c r="E51" s="57">
        <f t="shared" si="0"/>
        <v>222362.91666666666</v>
      </c>
      <c r="F51" s="57">
        <f t="shared" si="2"/>
        <v>10001.320684523809</v>
      </c>
      <c r="G51" s="57">
        <f t="shared" si="3"/>
        <v>232364.23735119047</v>
      </c>
      <c r="H51" s="59">
        <f t="shared" si="4"/>
        <v>7435655.5952381007</v>
      </c>
    </row>
    <row r="52" spans="1:8">
      <c r="A52" s="55">
        <f t="shared" si="5"/>
        <v>29</v>
      </c>
      <c r="B52" s="55"/>
      <c r="C52" s="55" t="s">
        <v>136</v>
      </c>
      <c r="D52" s="56">
        <f t="shared" ca="1" si="1"/>
        <v>45118</v>
      </c>
      <c r="E52" s="57">
        <f t="shared" si="0"/>
        <v>222362.91666666666</v>
      </c>
      <c r="F52" s="57">
        <f t="shared" si="2"/>
        <v>10001.320684523809</v>
      </c>
      <c r="G52" s="57">
        <f t="shared" si="3"/>
        <v>232364.23735119047</v>
      </c>
      <c r="H52" s="59">
        <f t="shared" si="4"/>
        <v>7203291.3578869104</v>
      </c>
    </row>
    <row r="53" spans="1:8">
      <c r="A53" s="55">
        <f t="shared" si="5"/>
        <v>30</v>
      </c>
      <c r="B53" s="55"/>
      <c r="C53" s="55" t="s">
        <v>137</v>
      </c>
      <c r="D53" s="56">
        <f t="shared" ca="1" si="1"/>
        <v>45149</v>
      </c>
      <c r="E53" s="57">
        <f t="shared" si="0"/>
        <v>222362.91666666666</v>
      </c>
      <c r="F53" s="57">
        <f t="shared" si="2"/>
        <v>10001.320684523809</v>
      </c>
      <c r="G53" s="57">
        <f t="shared" si="3"/>
        <v>232364.23735119047</v>
      </c>
      <c r="H53" s="59">
        <f t="shared" si="4"/>
        <v>6970927.1205357201</v>
      </c>
    </row>
    <row r="54" spans="1:8">
      <c r="A54" s="55">
        <f t="shared" si="5"/>
        <v>31</v>
      </c>
      <c r="B54" s="55"/>
      <c r="C54" s="55" t="s">
        <v>138</v>
      </c>
      <c r="D54" s="56">
        <f t="shared" ca="1" si="1"/>
        <v>45180</v>
      </c>
      <c r="E54" s="57">
        <f t="shared" si="0"/>
        <v>222362.91666666666</v>
      </c>
      <c r="F54" s="57">
        <f t="shared" si="2"/>
        <v>10001.320684523809</v>
      </c>
      <c r="G54" s="57">
        <f t="shared" si="3"/>
        <v>232364.23735119047</v>
      </c>
      <c r="H54" s="59">
        <f t="shared" si="4"/>
        <v>6738562.8831845298</v>
      </c>
    </row>
    <row r="55" spans="1:8">
      <c r="A55" s="55">
        <f t="shared" si="5"/>
        <v>32</v>
      </c>
      <c r="B55" s="55"/>
      <c r="C55" s="55" t="s">
        <v>139</v>
      </c>
      <c r="D55" s="56">
        <f t="shared" ca="1" si="1"/>
        <v>45210</v>
      </c>
      <c r="E55" s="57">
        <f t="shared" si="0"/>
        <v>222362.91666666666</v>
      </c>
      <c r="F55" s="57">
        <f t="shared" si="2"/>
        <v>10001.320684523809</v>
      </c>
      <c r="G55" s="57">
        <f t="shared" si="3"/>
        <v>232364.23735119047</v>
      </c>
      <c r="H55" s="59">
        <f t="shared" si="4"/>
        <v>6506198.6458333395</v>
      </c>
    </row>
    <row r="56" spans="1:8">
      <c r="A56" s="55">
        <f t="shared" si="5"/>
        <v>33</v>
      </c>
      <c r="B56" s="55"/>
      <c r="C56" s="55" t="s">
        <v>140</v>
      </c>
      <c r="D56" s="56">
        <f t="shared" ca="1" si="1"/>
        <v>45241</v>
      </c>
      <c r="E56" s="57">
        <f t="shared" si="0"/>
        <v>222362.91666666666</v>
      </c>
      <c r="F56" s="57">
        <f t="shared" si="2"/>
        <v>10001.320684523809</v>
      </c>
      <c r="G56" s="57">
        <f t="shared" si="3"/>
        <v>232364.23735119047</v>
      </c>
      <c r="H56" s="59">
        <f t="shared" si="4"/>
        <v>6273834.4084821492</v>
      </c>
    </row>
    <row r="57" spans="1:8">
      <c r="A57" s="55">
        <f t="shared" si="5"/>
        <v>34</v>
      </c>
      <c r="B57" s="55"/>
      <c r="C57" s="55" t="s">
        <v>141</v>
      </c>
      <c r="D57" s="56">
        <f t="shared" ca="1" si="1"/>
        <v>45271</v>
      </c>
      <c r="E57" s="57">
        <f t="shared" si="0"/>
        <v>222362.91666666666</v>
      </c>
      <c r="F57" s="57">
        <f t="shared" si="2"/>
        <v>10001.320684523809</v>
      </c>
      <c r="G57" s="57">
        <f t="shared" si="3"/>
        <v>232364.23735119047</v>
      </c>
      <c r="H57" s="59">
        <f t="shared" si="4"/>
        <v>6041470.1711309589</v>
      </c>
    </row>
    <row r="58" spans="1:8">
      <c r="A58" s="55">
        <f t="shared" si="5"/>
        <v>35</v>
      </c>
      <c r="B58" s="55"/>
      <c r="C58" s="55" t="s">
        <v>142</v>
      </c>
      <c r="D58" s="56">
        <f t="shared" ca="1" si="1"/>
        <v>45302</v>
      </c>
      <c r="E58" s="57">
        <f t="shared" si="0"/>
        <v>222362.91666666666</v>
      </c>
      <c r="F58" s="57">
        <f t="shared" si="2"/>
        <v>10001.320684523809</v>
      </c>
      <c r="G58" s="57">
        <f t="shared" si="3"/>
        <v>232364.23735119047</v>
      </c>
      <c r="H58" s="59">
        <f t="shared" si="4"/>
        <v>5809105.9337797686</v>
      </c>
    </row>
    <row r="59" spans="1:8">
      <c r="A59" s="55">
        <f t="shared" si="5"/>
        <v>36</v>
      </c>
      <c r="B59" s="55"/>
      <c r="C59" s="55" t="s">
        <v>143</v>
      </c>
      <c r="D59" s="56">
        <f t="shared" ca="1" si="1"/>
        <v>45333</v>
      </c>
      <c r="E59" s="57">
        <f t="shared" si="0"/>
        <v>222362.91666666666</v>
      </c>
      <c r="F59" s="57">
        <f t="shared" si="2"/>
        <v>10001.320684523809</v>
      </c>
      <c r="G59" s="57">
        <f t="shared" si="3"/>
        <v>232364.23735119047</v>
      </c>
      <c r="H59" s="59">
        <f t="shared" si="4"/>
        <v>5576741.6964285783</v>
      </c>
    </row>
    <row r="60" spans="1:8">
      <c r="A60" s="55">
        <f t="shared" si="5"/>
        <v>37</v>
      </c>
      <c r="B60" s="55"/>
      <c r="C60" s="55" t="s">
        <v>144</v>
      </c>
      <c r="D60" s="56">
        <f t="shared" ca="1" si="1"/>
        <v>45362</v>
      </c>
      <c r="E60" s="57">
        <f t="shared" si="0"/>
        <v>222362.91666666666</v>
      </c>
      <c r="F60" s="57">
        <f t="shared" si="2"/>
        <v>10001.320684523809</v>
      </c>
      <c r="G60" s="57">
        <f t="shared" si="3"/>
        <v>232364.23735119047</v>
      </c>
      <c r="H60" s="59">
        <f t="shared" si="4"/>
        <v>5344377.459077388</v>
      </c>
    </row>
    <row r="61" spans="1:8">
      <c r="A61" s="55">
        <f t="shared" si="5"/>
        <v>38</v>
      </c>
      <c r="B61" s="55"/>
      <c r="C61" s="55" t="s">
        <v>145</v>
      </c>
      <c r="D61" s="56">
        <f t="shared" ca="1" si="1"/>
        <v>45393</v>
      </c>
      <c r="E61" s="57">
        <f t="shared" si="0"/>
        <v>222362.91666666666</v>
      </c>
      <c r="F61" s="57">
        <f t="shared" si="2"/>
        <v>10001.320684523809</v>
      </c>
      <c r="G61" s="57">
        <f t="shared" si="3"/>
        <v>232364.23735119047</v>
      </c>
      <c r="H61" s="59">
        <f t="shared" si="4"/>
        <v>5112013.2217261977</v>
      </c>
    </row>
    <row r="62" spans="1:8">
      <c r="A62" s="55">
        <f t="shared" si="5"/>
        <v>39</v>
      </c>
      <c r="B62" s="55"/>
      <c r="C62" s="55" t="s">
        <v>146</v>
      </c>
      <c r="D62" s="56">
        <f t="shared" ca="1" si="1"/>
        <v>45423</v>
      </c>
      <c r="E62" s="57">
        <f t="shared" si="0"/>
        <v>222362.91666666666</v>
      </c>
      <c r="F62" s="57">
        <f t="shared" si="2"/>
        <v>10001.320684523809</v>
      </c>
      <c r="G62" s="57">
        <f t="shared" si="3"/>
        <v>232364.23735119047</v>
      </c>
      <c r="H62" s="59">
        <f t="shared" si="4"/>
        <v>4879648.9843750075</v>
      </c>
    </row>
    <row r="63" spans="1:8">
      <c r="A63" s="55">
        <f t="shared" si="5"/>
        <v>40</v>
      </c>
      <c r="B63" s="55"/>
      <c r="C63" s="55" t="s">
        <v>147</v>
      </c>
      <c r="D63" s="56">
        <f t="shared" ca="1" si="1"/>
        <v>45454</v>
      </c>
      <c r="E63" s="57">
        <f t="shared" si="0"/>
        <v>222362.91666666666</v>
      </c>
      <c r="F63" s="57">
        <f t="shared" si="2"/>
        <v>10001.320684523809</v>
      </c>
      <c r="G63" s="57">
        <f t="shared" si="3"/>
        <v>232364.23735119047</v>
      </c>
      <c r="H63" s="59">
        <f t="shared" si="4"/>
        <v>4647284.7470238172</v>
      </c>
    </row>
    <row r="64" spans="1:8">
      <c r="A64" s="55">
        <f t="shared" si="5"/>
        <v>41</v>
      </c>
      <c r="B64" s="55"/>
      <c r="C64" s="55" t="s">
        <v>148</v>
      </c>
      <c r="D64" s="56">
        <f t="shared" ca="1" si="1"/>
        <v>45484</v>
      </c>
      <c r="E64" s="57">
        <f t="shared" si="0"/>
        <v>222362.91666666666</v>
      </c>
      <c r="F64" s="57">
        <f t="shared" si="2"/>
        <v>10001.320684523809</v>
      </c>
      <c r="G64" s="57">
        <f t="shared" si="3"/>
        <v>232364.23735119047</v>
      </c>
      <c r="H64" s="59">
        <f t="shared" si="4"/>
        <v>4414920.5096726269</v>
      </c>
    </row>
    <row r="65" spans="1:8">
      <c r="A65" s="55">
        <f t="shared" si="5"/>
        <v>42</v>
      </c>
      <c r="B65" s="55"/>
      <c r="C65" s="55" t="s">
        <v>149</v>
      </c>
      <c r="D65" s="56">
        <f t="shared" ca="1" si="1"/>
        <v>45515</v>
      </c>
      <c r="E65" s="57">
        <f t="shared" si="0"/>
        <v>222362.91666666666</v>
      </c>
      <c r="F65" s="57">
        <f t="shared" si="2"/>
        <v>10001.320684523809</v>
      </c>
      <c r="G65" s="57">
        <f t="shared" si="3"/>
        <v>232364.23735119047</v>
      </c>
      <c r="H65" s="59">
        <f t="shared" si="4"/>
        <v>4182556.2723214366</v>
      </c>
    </row>
    <row r="66" spans="1:8">
      <c r="A66" s="55">
        <f t="shared" si="5"/>
        <v>43</v>
      </c>
      <c r="B66" s="55"/>
      <c r="C66" s="55" t="s">
        <v>150</v>
      </c>
      <c r="D66" s="56">
        <f t="shared" ca="1" si="1"/>
        <v>45546</v>
      </c>
      <c r="E66" s="57">
        <f t="shared" si="0"/>
        <v>222362.91666666666</v>
      </c>
      <c r="F66" s="57">
        <f t="shared" si="2"/>
        <v>10001.320684523809</v>
      </c>
      <c r="G66" s="57">
        <f t="shared" si="3"/>
        <v>232364.23735119047</v>
      </c>
      <c r="H66" s="59">
        <f t="shared" si="4"/>
        <v>3950192.0349702463</v>
      </c>
    </row>
    <row r="67" spans="1:8">
      <c r="A67" s="55">
        <f t="shared" si="5"/>
        <v>44</v>
      </c>
      <c r="B67" s="55"/>
      <c r="C67" s="55" t="s">
        <v>151</v>
      </c>
      <c r="D67" s="56">
        <f t="shared" ca="1" si="1"/>
        <v>45576</v>
      </c>
      <c r="E67" s="57">
        <f t="shared" si="0"/>
        <v>222362.91666666666</v>
      </c>
      <c r="F67" s="57">
        <f t="shared" si="2"/>
        <v>10001.320684523809</v>
      </c>
      <c r="G67" s="57">
        <f t="shared" si="3"/>
        <v>232364.23735119047</v>
      </c>
      <c r="H67" s="59">
        <f t="shared" si="4"/>
        <v>3717827.797619056</v>
      </c>
    </row>
    <row r="68" spans="1:8">
      <c r="A68" s="55">
        <f t="shared" si="5"/>
        <v>45</v>
      </c>
      <c r="B68" s="55"/>
      <c r="C68" s="55" t="s">
        <v>152</v>
      </c>
      <c r="D68" s="56">
        <f t="shared" ca="1" si="1"/>
        <v>45607</v>
      </c>
      <c r="E68" s="57">
        <f t="shared" si="0"/>
        <v>222362.91666666666</v>
      </c>
      <c r="F68" s="57">
        <f t="shared" si="2"/>
        <v>10001.320684523809</v>
      </c>
      <c r="G68" s="57">
        <f t="shared" si="3"/>
        <v>232364.23735119047</v>
      </c>
      <c r="H68" s="59">
        <f t="shared" si="4"/>
        <v>3485463.5602678657</v>
      </c>
    </row>
    <row r="69" spans="1:8">
      <c r="A69" s="55">
        <f t="shared" si="5"/>
        <v>46</v>
      </c>
      <c r="B69" s="55"/>
      <c r="C69" s="55" t="s">
        <v>153</v>
      </c>
      <c r="D69" s="56">
        <f t="shared" ca="1" si="1"/>
        <v>45637</v>
      </c>
      <c r="E69" s="57">
        <f t="shared" si="0"/>
        <v>222362.91666666666</v>
      </c>
      <c r="F69" s="57">
        <f t="shared" si="2"/>
        <v>10001.320684523809</v>
      </c>
      <c r="G69" s="57">
        <f t="shared" si="3"/>
        <v>232364.23735119047</v>
      </c>
      <c r="H69" s="59">
        <f t="shared" si="4"/>
        <v>3253099.3229166754</v>
      </c>
    </row>
    <row r="70" spans="1:8">
      <c r="A70" s="55">
        <f t="shared" si="5"/>
        <v>47</v>
      </c>
      <c r="B70" s="55"/>
      <c r="C70" s="55" t="s">
        <v>154</v>
      </c>
      <c r="D70" s="56">
        <f t="shared" ca="1" si="1"/>
        <v>45668</v>
      </c>
      <c r="E70" s="57">
        <f t="shared" si="0"/>
        <v>222362.91666666666</v>
      </c>
      <c r="F70" s="57">
        <f t="shared" si="2"/>
        <v>10001.320684523809</v>
      </c>
      <c r="G70" s="57">
        <f t="shared" si="3"/>
        <v>232364.23735119047</v>
      </c>
      <c r="H70" s="59">
        <f t="shared" si="4"/>
        <v>3020735.0855654851</v>
      </c>
    </row>
    <row r="71" spans="1:8">
      <c r="A71" s="55">
        <f t="shared" si="5"/>
        <v>48</v>
      </c>
      <c r="B71" s="55"/>
      <c r="C71" s="55" t="s">
        <v>155</v>
      </c>
      <c r="D71" s="56">
        <f t="shared" ca="1" si="1"/>
        <v>45699</v>
      </c>
      <c r="E71" s="57">
        <f t="shared" si="0"/>
        <v>222362.91666666666</v>
      </c>
      <c r="F71" s="57">
        <f t="shared" si="2"/>
        <v>10001.320684523809</v>
      </c>
      <c r="G71" s="57">
        <f t="shared" si="3"/>
        <v>232364.23735119047</v>
      </c>
      <c r="H71" s="59">
        <f t="shared" si="4"/>
        <v>2788370.8482142948</v>
      </c>
    </row>
    <row r="72" spans="1:8">
      <c r="A72" s="55">
        <f t="shared" si="5"/>
        <v>49</v>
      </c>
      <c r="B72" s="55"/>
      <c r="C72" s="55" t="s">
        <v>156</v>
      </c>
      <c r="D72" s="56">
        <f t="shared" ca="1" si="1"/>
        <v>45727</v>
      </c>
      <c r="E72" s="57">
        <f t="shared" si="0"/>
        <v>222362.91666666666</v>
      </c>
      <c r="F72" s="57">
        <f t="shared" si="2"/>
        <v>10001.320684523809</v>
      </c>
      <c r="G72" s="57">
        <f t="shared" si="3"/>
        <v>232364.23735119047</v>
      </c>
      <c r="H72" s="59">
        <f t="shared" si="4"/>
        <v>2556006.6108631045</v>
      </c>
    </row>
    <row r="73" spans="1:8">
      <c r="A73" s="55">
        <f t="shared" si="5"/>
        <v>50</v>
      </c>
      <c r="B73" s="55"/>
      <c r="C73" s="55" t="s">
        <v>157</v>
      </c>
      <c r="D73" s="56">
        <f t="shared" ca="1" si="1"/>
        <v>45758</v>
      </c>
      <c r="E73" s="57">
        <f t="shared" si="0"/>
        <v>222362.91666666666</v>
      </c>
      <c r="F73" s="57">
        <f t="shared" si="2"/>
        <v>10001.320684523809</v>
      </c>
      <c r="G73" s="57">
        <f t="shared" si="3"/>
        <v>232364.23735119047</v>
      </c>
      <c r="H73" s="59">
        <f t="shared" si="4"/>
        <v>2323642.3735119142</v>
      </c>
    </row>
    <row r="74" spans="1:8">
      <c r="A74" s="55">
        <f t="shared" si="5"/>
        <v>51</v>
      </c>
      <c r="B74" s="55"/>
      <c r="C74" s="55" t="s">
        <v>158</v>
      </c>
      <c r="D74" s="56">
        <f t="shared" ca="1" si="1"/>
        <v>45788</v>
      </c>
      <c r="E74" s="57">
        <f t="shared" si="0"/>
        <v>222362.91666666666</v>
      </c>
      <c r="F74" s="57">
        <f t="shared" si="2"/>
        <v>10001.320684523809</v>
      </c>
      <c r="G74" s="57">
        <f t="shared" si="3"/>
        <v>232364.23735119047</v>
      </c>
      <c r="H74" s="59">
        <f t="shared" si="4"/>
        <v>2091278.1361607236</v>
      </c>
    </row>
    <row r="75" spans="1:8">
      <c r="A75" s="55">
        <f t="shared" si="5"/>
        <v>52</v>
      </c>
      <c r="B75" s="55"/>
      <c r="C75" s="55" t="s">
        <v>159</v>
      </c>
      <c r="D75" s="56">
        <f t="shared" ca="1" si="1"/>
        <v>45819</v>
      </c>
      <c r="E75" s="57">
        <f t="shared" si="0"/>
        <v>222362.91666666666</v>
      </c>
      <c r="F75" s="57">
        <f t="shared" si="2"/>
        <v>10001.320684523809</v>
      </c>
      <c r="G75" s="57">
        <f t="shared" si="3"/>
        <v>232364.23735119047</v>
      </c>
      <c r="H75" s="59">
        <f t="shared" si="4"/>
        <v>1858913.8988095331</v>
      </c>
    </row>
    <row r="76" spans="1:8">
      <c r="A76" s="55">
        <f t="shared" si="5"/>
        <v>53</v>
      </c>
      <c r="B76" s="55"/>
      <c r="C76" s="55" t="s">
        <v>160</v>
      </c>
      <c r="D76" s="56">
        <f t="shared" ca="1" si="1"/>
        <v>45849</v>
      </c>
      <c r="E76" s="57">
        <f t="shared" si="0"/>
        <v>222362.91666666666</v>
      </c>
      <c r="F76" s="57">
        <f t="shared" si="2"/>
        <v>10001.320684523809</v>
      </c>
      <c r="G76" s="57">
        <f t="shared" si="3"/>
        <v>232364.23735119047</v>
      </c>
      <c r="H76" s="59">
        <f t="shared" si="4"/>
        <v>1626549.6614583426</v>
      </c>
    </row>
    <row r="77" spans="1:8">
      <c r="A77" s="55">
        <f t="shared" si="5"/>
        <v>54</v>
      </c>
      <c r="B77" s="55"/>
      <c r="C77" s="55" t="s">
        <v>161</v>
      </c>
      <c r="D77" s="56">
        <f t="shared" ca="1" si="1"/>
        <v>45880</v>
      </c>
      <c r="E77" s="57">
        <f t="shared" si="0"/>
        <v>222362.91666666666</v>
      </c>
      <c r="F77" s="57">
        <f t="shared" si="2"/>
        <v>10001.320684523809</v>
      </c>
      <c r="G77" s="57">
        <f t="shared" si="3"/>
        <v>232364.23735119047</v>
      </c>
      <c r="H77" s="59">
        <f t="shared" si="4"/>
        <v>1394185.424107152</v>
      </c>
    </row>
    <row r="78" spans="1:8">
      <c r="A78" s="55">
        <f t="shared" si="5"/>
        <v>55</v>
      </c>
      <c r="B78" s="55"/>
      <c r="C78" s="55" t="s">
        <v>162</v>
      </c>
      <c r="D78" s="56">
        <f t="shared" ca="1" si="1"/>
        <v>45911</v>
      </c>
      <c r="E78" s="57">
        <f t="shared" si="0"/>
        <v>222362.91666666666</v>
      </c>
      <c r="F78" s="57">
        <f t="shared" si="2"/>
        <v>10001.320684523809</v>
      </c>
      <c r="G78" s="57">
        <f t="shared" si="3"/>
        <v>232364.23735119047</v>
      </c>
      <c r="H78" s="59">
        <f t="shared" si="4"/>
        <v>1161821.1867559615</v>
      </c>
    </row>
    <row r="79" spans="1:8">
      <c r="A79" s="55">
        <f t="shared" si="5"/>
        <v>56</v>
      </c>
      <c r="B79" s="55"/>
      <c r="C79" s="55" t="s">
        <v>163</v>
      </c>
      <c r="D79" s="56">
        <f t="shared" ca="1" si="1"/>
        <v>45941</v>
      </c>
      <c r="E79" s="57">
        <f t="shared" si="0"/>
        <v>222362.91666666666</v>
      </c>
      <c r="F79" s="57">
        <f t="shared" si="2"/>
        <v>10001.320684523809</v>
      </c>
      <c r="G79" s="57">
        <f t="shared" si="3"/>
        <v>232364.23735119047</v>
      </c>
      <c r="H79" s="59">
        <f t="shared" si="4"/>
        <v>929456.94940477097</v>
      </c>
    </row>
    <row r="80" spans="1:8">
      <c r="A80" s="55">
        <f t="shared" si="5"/>
        <v>57</v>
      </c>
      <c r="B80" s="55"/>
      <c r="C80" s="55" t="s">
        <v>164</v>
      </c>
      <c r="D80" s="56">
        <f t="shared" ca="1" si="1"/>
        <v>45972</v>
      </c>
      <c r="E80" s="57">
        <f t="shared" si="0"/>
        <v>222362.91666666666</v>
      </c>
      <c r="F80" s="57">
        <f t="shared" si="2"/>
        <v>10001.320684523809</v>
      </c>
      <c r="G80" s="57">
        <f t="shared" si="3"/>
        <v>232364.23735119047</v>
      </c>
      <c r="H80" s="59">
        <f t="shared" si="4"/>
        <v>697092.71205358044</v>
      </c>
    </row>
    <row r="81" spans="1:8">
      <c r="A81" s="55">
        <f t="shared" si="5"/>
        <v>58</v>
      </c>
      <c r="B81" s="55"/>
      <c r="C81" s="55" t="s">
        <v>165</v>
      </c>
      <c r="D81" s="56">
        <f t="shared" ca="1" si="1"/>
        <v>46002</v>
      </c>
      <c r="E81" s="57">
        <f t="shared" si="0"/>
        <v>222362.91666666666</v>
      </c>
      <c r="F81" s="57">
        <f t="shared" si="2"/>
        <v>10001.320684523809</v>
      </c>
      <c r="G81" s="57">
        <f t="shared" si="3"/>
        <v>232364.23735119047</v>
      </c>
      <c r="H81" s="59">
        <f t="shared" si="4"/>
        <v>464728.47470238997</v>
      </c>
    </row>
    <row r="82" spans="1:8">
      <c r="A82" s="55">
        <f t="shared" si="5"/>
        <v>59</v>
      </c>
      <c r="B82" s="55"/>
      <c r="C82" s="55" t="s">
        <v>166</v>
      </c>
      <c r="D82" s="56">
        <f t="shared" ca="1" si="1"/>
        <v>46033</v>
      </c>
      <c r="E82" s="57">
        <f t="shared" si="0"/>
        <v>222362.91666666666</v>
      </c>
      <c r="F82" s="57">
        <f t="shared" si="2"/>
        <v>10001.320684523809</v>
      </c>
      <c r="G82" s="57">
        <f t="shared" si="3"/>
        <v>232364.23735119047</v>
      </c>
      <c r="H82" s="59">
        <f t="shared" si="4"/>
        <v>232364.2373511995</v>
      </c>
    </row>
    <row r="83" spans="1:8">
      <c r="A83" s="55">
        <f t="shared" si="5"/>
        <v>60</v>
      </c>
      <c r="B83" s="55"/>
      <c r="C83" s="55" t="s">
        <v>167</v>
      </c>
      <c r="D83" s="56">
        <f t="shared" ca="1" si="1"/>
        <v>46064</v>
      </c>
      <c r="E83" s="57">
        <f t="shared" si="0"/>
        <v>222362.91666666666</v>
      </c>
      <c r="F83" s="57">
        <f t="shared" si="2"/>
        <v>10001.320684523809</v>
      </c>
      <c r="G83" s="57">
        <f t="shared" si="3"/>
        <v>232364.23735119047</v>
      </c>
      <c r="H83" s="59">
        <f t="shared" si="4"/>
        <v>9.0221874415874481E-9</v>
      </c>
    </row>
    <row r="84" spans="1:8">
      <c r="A84" s="513" t="s">
        <v>102</v>
      </c>
      <c r="B84" s="513"/>
      <c r="C84" s="513"/>
      <c r="D84" s="513"/>
      <c r="E84" s="61">
        <f>SUM(E22:E83)</f>
        <v>13441774.999999991</v>
      </c>
      <c r="F84" s="61">
        <f t="shared" ref="F84" si="6">SUM(F22:F83)</f>
        <v>600079.24107142794</v>
      </c>
      <c r="G84" s="61">
        <f>SUM(G22:G83)</f>
        <v>14041854.24107142</v>
      </c>
      <c r="H84" s="62"/>
    </row>
    <row r="85" spans="1:8" s="13" customFormat="1" ht="14">
      <c r="C85" s="23"/>
      <c r="D85" s="24"/>
      <c r="E85" s="25"/>
      <c r="F85" s="25"/>
      <c r="G85" s="25"/>
    </row>
    <row r="86" spans="1:8" s="13" customFormat="1" ht="14">
      <c r="A86" s="508" t="s">
        <v>66</v>
      </c>
      <c r="B86" s="508"/>
      <c r="C86" s="508"/>
      <c r="D86" s="508"/>
      <c r="E86" s="508"/>
      <c r="F86" s="508"/>
      <c r="G86" s="508"/>
      <c r="H86" s="508"/>
    </row>
    <row r="87" spans="1:8" s="13" customFormat="1" ht="29.25" customHeight="1">
      <c r="A87" s="497" t="s">
        <v>103</v>
      </c>
      <c r="B87" s="497"/>
      <c r="C87" s="497"/>
      <c r="D87" s="497"/>
      <c r="E87" s="497"/>
      <c r="F87" s="497"/>
      <c r="G87" s="497"/>
      <c r="H87" s="497"/>
    </row>
    <row r="88" spans="1:8" s="13" customFormat="1" ht="16.5" customHeight="1">
      <c r="A88" s="497"/>
      <c r="B88" s="497"/>
      <c r="C88" s="497"/>
      <c r="D88" s="497"/>
      <c r="E88" s="497"/>
      <c r="F88" s="497"/>
      <c r="G88" s="497"/>
      <c r="H88" s="497"/>
    </row>
    <row r="89" spans="1:8" s="13" customFormat="1" ht="16.5" customHeight="1">
      <c r="A89" s="497"/>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07.25" customHeight="1">
      <c r="A91" s="497"/>
      <c r="B91" s="497"/>
      <c r="C91" s="497"/>
      <c r="D91" s="497"/>
      <c r="E91" s="497"/>
      <c r="F91" s="497"/>
      <c r="G91" s="497"/>
      <c r="H91" s="497"/>
    </row>
    <row r="92" spans="1:8" s="13" customFormat="1" ht="42" customHeight="1">
      <c r="A92" s="497"/>
      <c r="B92" s="497"/>
      <c r="C92" s="497"/>
      <c r="D92" s="497"/>
      <c r="E92" s="497"/>
      <c r="F92" s="497"/>
      <c r="G92" s="497"/>
      <c r="H92" s="497"/>
    </row>
    <row r="93" spans="1:8" s="13" customFormat="1" ht="17.25" customHeight="1">
      <c r="A93" s="497"/>
      <c r="B93" s="497"/>
      <c r="C93" s="497"/>
      <c r="D93" s="497"/>
      <c r="E93" s="497"/>
      <c r="F93" s="497"/>
      <c r="G93" s="497"/>
      <c r="H93" s="497"/>
    </row>
    <row r="94" spans="1:8" s="13" customFormat="1" ht="14">
      <c r="A94" s="497"/>
      <c r="B94" s="497"/>
      <c r="C94" s="497"/>
      <c r="D94" s="497"/>
      <c r="E94" s="497"/>
      <c r="F94" s="497"/>
      <c r="G94" s="497"/>
      <c r="H94" s="497"/>
    </row>
    <row r="95" spans="1:8" s="13" customFormat="1" ht="14">
      <c r="A95" s="13" t="s">
        <v>104</v>
      </c>
      <c r="D95" s="26"/>
      <c r="G95" s="14"/>
    </row>
    <row r="96" spans="1:8" s="13" customFormat="1" ht="14">
      <c r="D96" s="26"/>
      <c r="G96" s="14"/>
    </row>
    <row r="97" spans="1:7" s="13" customFormat="1" ht="15" customHeight="1">
      <c r="A97" s="27"/>
      <c r="B97" s="27"/>
      <c r="C97" s="27"/>
      <c r="D97" s="26"/>
      <c r="E97" s="27"/>
      <c r="F97" s="27"/>
      <c r="G97" s="28"/>
    </row>
    <row r="98" spans="1:7" s="13" customFormat="1" ht="14">
      <c r="A98" s="498" t="s">
        <v>105</v>
      </c>
      <c r="B98" s="498"/>
      <c r="C98" s="498"/>
      <c r="D98" s="26"/>
      <c r="E98" s="498" t="s">
        <v>106</v>
      </c>
      <c r="F98" s="498"/>
      <c r="G98" s="498"/>
    </row>
    <row r="99" spans="1:7"/>
    <row r="100" spans="1:7"/>
  </sheetData>
  <sheetProtection password="EA9B" sheet="1" objects="1" scenarios="1" selectLockedCells="1"/>
  <mergeCells count="13">
    <mergeCell ref="A98:C98"/>
    <mergeCell ref="E98:G98"/>
    <mergeCell ref="H1:H2"/>
    <mergeCell ref="C5:H5"/>
    <mergeCell ref="C6:H6"/>
    <mergeCell ref="C7:H7"/>
    <mergeCell ref="C8:H8"/>
    <mergeCell ref="C9:H9"/>
    <mergeCell ref="C10:H10"/>
    <mergeCell ref="A21:G21"/>
    <mergeCell ref="A84:D84"/>
    <mergeCell ref="A86:H86"/>
    <mergeCell ref="A87:H94"/>
  </mergeCells>
  <hyperlinks>
    <hyperlink ref="C1" location="'DATA SHEET'!A1" display="HIGHLANDS PRIME, INC." xr:uid="{00000000-0004-0000-1100-000000000000}"/>
    <hyperlink ref="J3" location="'DATA SHEET'!A1" display="Return to Data Sheet" xr:uid="{00000000-0004-0000-1100-000001000000}"/>
  </hyperlinks>
  <printOptions horizontalCentered="1" verticalCentered="1"/>
  <pageMargins left="0.7" right="0.7" top="0.25" bottom="0.25" header="0.3" footer="0.3"/>
  <pageSetup scale="5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47DBD"/>
    <pageSetUpPr fitToPage="1"/>
  </sheetPr>
  <dimension ref="A1:R45"/>
  <sheetViews>
    <sheetView zoomScaleNormal="100" workbookViewId="0">
      <selection activeCell="C15" sqref="C15"/>
    </sheetView>
  </sheetViews>
  <sheetFormatPr baseColWidth="10" defaultColWidth="0" defaultRowHeight="14" zeroHeight="1"/>
  <cols>
    <col min="1" max="1" width="12.83203125" style="13" customWidth="1"/>
    <col min="2" max="2" width="10.6640625" style="13" customWidth="1"/>
    <col min="3" max="3" width="13.5" style="13" customWidth="1"/>
    <col min="4" max="4" width="12.83203125" style="26" bestFit="1" customWidth="1"/>
    <col min="5" max="5" width="15.5" style="13" bestFit="1" customWidth="1"/>
    <col min="6" max="6" width="13.6640625" style="13" bestFit="1" customWidth="1"/>
    <col min="7" max="7" width="13.5" style="13" bestFit="1" customWidth="1"/>
    <col min="8" max="8" width="15.83203125" style="13" bestFit="1" customWidth="1"/>
    <col min="9" max="10" width="9.1640625" style="13" customWidth="1"/>
    <col min="11" max="11" width="13.5" style="13" bestFit="1" customWidth="1"/>
    <col min="12" max="16384" width="9.1640625" style="13" hidden="1"/>
  </cols>
  <sheetData>
    <row r="1" spans="1:11" ht="12.75" customHeight="1">
      <c r="C1" s="215" t="s">
        <v>75</v>
      </c>
      <c r="H1" s="514" t="s">
        <v>76</v>
      </c>
    </row>
    <row r="2" spans="1:11">
      <c r="C2" s="14" t="s">
        <v>288</v>
      </c>
      <c r="H2" s="514"/>
    </row>
    <row r="3" spans="1:11">
      <c r="C3" s="14" t="s">
        <v>77</v>
      </c>
      <c r="J3" s="319" t="s">
        <v>78</v>
      </c>
    </row>
    <row r="4" spans="1:11"/>
    <row r="5" spans="1:11" ht="15" customHeight="1">
      <c r="A5" s="32" t="s">
        <v>4</v>
      </c>
      <c r="B5" s="124"/>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C7" s="523" t="str">
        <f>'DATA SHEET'!$C$75</f>
        <v>3-Bedroom Corner</v>
      </c>
      <c r="D7" s="523"/>
      <c r="E7" s="523"/>
      <c r="F7" s="523"/>
      <c r="G7" s="523"/>
      <c r="H7" s="524"/>
      <c r="I7" s="318"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03" t="str">
        <f>'DATA SHEET'!B81</f>
        <v>Cash: 80% DP, 20% after 60 months or upon turnover</v>
      </c>
      <c r="D10" s="503"/>
      <c r="E10" s="503"/>
      <c r="F10" s="503"/>
      <c r="G10" s="503"/>
      <c r="H10" s="504"/>
    </row>
    <row r="11" spans="1:11"/>
    <row r="12" spans="1:11">
      <c r="A12" s="14" t="s">
        <v>82</v>
      </c>
      <c r="B12" s="14"/>
      <c r="K12" s="194"/>
    </row>
    <row r="13" spans="1:11">
      <c r="A13" s="13" t="s">
        <v>83</v>
      </c>
      <c r="D13" s="194">
        <f>C9-1000000</f>
        <v>33204640</v>
      </c>
      <c r="E13" s="314"/>
      <c r="F13" s="314"/>
      <c r="G13" s="314"/>
      <c r="K13" s="194"/>
    </row>
    <row r="14" spans="1:11">
      <c r="A14" s="40" t="s">
        <v>294</v>
      </c>
      <c r="B14" s="40"/>
      <c r="C14" s="199"/>
      <c r="D14" s="316">
        <v>1000000</v>
      </c>
      <c r="E14" s="315"/>
      <c r="F14" s="315"/>
      <c r="J14" s="188"/>
      <c r="K14" s="194"/>
    </row>
    <row r="15" spans="1:11">
      <c r="A15" s="40" t="s">
        <v>84</v>
      </c>
      <c r="C15" s="203">
        <v>0.05</v>
      </c>
      <c r="D15" s="194">
        <f>IF(C15&gt;5%,"BEYOND MAX DISCOUNT",((D13-D14)*C15))</f>
        <v>1610232</v>
      </c>
      <c r="E15" s="314"/>
      <c r="F15" s="314"/>
      <c r="G15" s="314"/>
      <c r="K15" s="194"/>
    </row>
    <row r="16" spans="1:11">
      <c r="A16" s="40" t="s">
        <v>85</v>
      </c>
      <c r="B16" s="40"/>
      <c r="C16" s="203">
        <v>0.15</v>
      </c>
      <c r="D16" s="234">
        <f>IF(C16&lt;=15%,((D13-D15-D14)*C16),"BEYOND MAX DISC.")</f>
        <v>4589161.2</v>
      </c>
      <c r="E16" s="194"/>
      <c r="F16" s="194"/>
      <c r="G16" s="194"/>
      <c r="I16" s="13" t="s">
        <v>5</v>
      </c>
      <c r="J16" s="317">
        <v>0.05</v>
      </c>
    </row>
    <row r="17" spans="1:18">
      <c r="A17" s="13" t="s">
        <v>87</v>
      </c>
      <c r="D17" s="238">
        <f>IF(D14&lt;=1000000,D13-SUM(D14:D16),"BEYOND MAX DISCOUNT")</f>
        <v>26005246.800000001</v>
      </c>
      <c r="E17" s="314"/>
      <c r="F17" s="314"/>
      <c r="G17" s="314"/>
      <c r="K17" s="237"/>
    </row>
    <row r="18" spans="1:18">
      <c r="A18" s="126" t="s">
        <v>287</v>
      </c>
      <c r="B18" s="126"/>
      <c r="D18" s="190">
        <v>1000000</v>
      </c>
      <c r="E18" s="26"/>
      <c r="F18" s="26"/>
      <c r="G18" s="26"/>
      <c r="K18" s="237"/>
    </row>
    <row r="19" spans="1:18">
      <c r="A19" s="46" t="s">
        <v>89</v>
      </c>
      <c r="B19" s="46"/>
      <c r="C19" s="14"/>
      <c r="D19" s="238">
        <f>D17+D18</f>
        <v>27005246.800000001</v>
      </c>
      <c r="E19" s="26"/>
      <c r="F19" s="26"/>
      <c r="G19" s="26"/>
      <c r="K19" s="194"/>
    </row>
    <row r="20" spans="1:18">
      <c r="A20" s="48" t="s">
        <v>286</v>
      </c>
      <c r="B20" s="48"/>
      <c r="C20" s="236">
        <v>0.05</v>
      </c>
      <c r="D20" s="235">
        <f>(D17/1.12)*C20</f>
        <v>1160948.5178571427</v>
      </c>
      <c r="E20" s="26"/>
      <c r="F20" s="26"/>
      <c r="G20" s="26"/>
      <c r="K20" s="194"/>
    </row>
    <row r="21" spans="1:18" ht="15" thickBot="1">
      <c r="A21" s="14" t="s">
        <v>91</v>
      </c>
      <c r="B21" s="14"/>
      <c r="C21" s="14"/>
      <c r="D21" s="50">
        <f>+D19+D20</f>
        <v>28166195.317857143</v>
      </c>
      <c r="E21" s="26"/>
      <c r="F21" s="26"/>
      <c r="G21" s="26"/>
      <c r="K21" s="194"/>
    </row>
    <row r="22" spans="1:18" ht="15" thickTop="1"/>
    <row r="23" spans="1:18" s="166" customFormat="1" ht="15" customHeight="1">
      <c r="A23" s="51" t="s">
        <v>92</v>
      </c>
      <c r="B23" s="51" t="s">
        <v>93</v>
      </c>
      <c r="C23" s="51" t="s">
        <v>94</v>
      </c>
      <c r="D23" s="51" t="s">
        <v>95</v>
      </c>
      <c r="E23" s="51" t="s">
        <v>169</v>
      </c>
      <c r="F23" s="51" t="s">
        <v>97</v>
      </c>
      <c r="G23" s="51" t="s">
        <v>98</v>
      </c>
      <c r="H23" s="51" t="s">
        <v>99</v>
      </c>
      <c r="J23" s="13"/>
    </row>
    <row r="24" spans="1:18" s="166" customFormat="1" ht="15" customHeight="1">
      <c r="A24" s="512" t="s">
        <v>100</v>
      </c>
      <c r="B24" s="512"/>
      <c r="C24" s="512"/>
      <c r="D24" s="512"/>
      <c r="E24" s="512"/>
      <c r="F24" s="512"/>
      <c r="G24" s="512"/>
      <c r="H24" s="54">
        <f>+D21</f>
        <v>28166195.317857143</v>
      </c>
      <c r="J24" s="13"/>
    </row>
    <row r="25" spans="1:18" s="166" customFormat="1" ht="15" customHeight="1">
      <c r="A25" s="176">
        <v>0</v>
      </c>
      <c r="B25" s="176"/>
      <c r="C25" s="176" t="s">
        <v>101</v>
      </c>
      <c r="D25" s="175">
        <f ca="1">'DATA SHEET'!C72</f>
        <v>44238</v>
      </c>
      <c r="E25" s="174">
        <f>IF(I7="1",50000,100000)</f>
        <v>100000</v>
      </c>
      <c r="F25" s="174"/>
      <c r="G25" s="174">
        <f>+SUM(E25:F25)</f>
        <v>100000</v>
      </c>
      <c r="H25" s="172">
        <f>D21-G25</f>
        <v>28066195.317857143</v>
      </c>
      <c r="J25" s="13"/>
    </row>
    <row r="26" spans="1:18" s="166" customFormat="1" ht="15" customHeight="1">
      <c r="A26" s="176">
        <v>1</v>
      </c>
      <c r="B26" s="177">
        <v>0.8</v>
      </c>
      <c r="C26" s="176" t="s">
        <v>190</v>
      </c>
      <c r="D26" s="175">
        <f ca="1">EDATE(D25,1)</f>
        <v>44266</v>
      </c>
      <c r="E26" s="174">
        <f>(D19*80%)-E25</f>
        <v>21504197.440000001</v>
      </c>
      <c r="F26" s="174">
        <f>(D20*80%)</f>
        <v>928758.81428571418</v>
      </c>
      <c r="G26" s="174">
        <f>+SUM(E26:F26)</f>
        <v>22432956.254285716</v>
      </c>
      <c r="H26" s="172">
        <f>H25-G26</f>
        <v>5633239.063571427</v>
      </c>
      <c r="J26" s="13"/>
    </row>
    <row r="27" spans="1:18" s="166" customFormat="1" ht="15" customHeight="1">
      <c r="A27" s="176">
        <v>60</v>
      </c>
      <c r="B27" s="177">
        <v>0.2</v>
      </c>
      <c r="C27" s="176" t="s">
        <v>189</v>
      </c>
      <c r="D27" s="175">
        <f ca="1">D26+(60*30)</f>
        <v>46066</v>
      </c>
      <c r="E27" s="174">
        <f>D19*20%</f>
        <v>5401049.3600000003</v>
      </c>
      <c r="F27" s="174">
        <f>D20*20%</f>
        <v>232189.70357142854</v>
      </c>
      <c r="G27" s="174">
        <f>+SUM(E27:F27)</f>
        <v>5633239.0635714289</v>
      </c>
      <c r="H27" s="172">
        <f>H26-G27</f>
        <v>0</v>
      </c>
      <c r="J27" s="13"/>
    </row>
    <row r="28" spans="1:18" s="166" customFormat="1" ht="15" customHeight="1">
      <c r="A28" s="525" t="s">
        <v>102</v>
      </c>
      <c r="B28" s="525"/>
      <c r="C28" s="525"/>
      <c r="D28" s="525"/>
      <c r="E28" s="170">
        <f>SUM(E25:E27)</f>
        <v>27005246.800000001</v>
      </c>
      <c r="F28" s="170">
        <f>+SUM(F25:F27)</f>
        <v>1160948.5178571427</v>
      </c>
      <c r="G28" s="170">
        <f>+SUM(E28:F28)</f>
        <v>28166195.317857143</v>
      </c>
      <c r="H28" s="169"/>
      <c r="J28" s="13"/>
    </row>
    <row r="29" spans="1:18">
      <c r="C29" s="23"/>
      <c r="D29" s="24"/>
      <c r="E29" s="25"/>
      <c r="F29" s="25"/>
      <c r="G29" s="25"/>
    </row>
    <row r="30" spans="1:18">
      <c r="A30" s="508" t="s">
        <v>66</v>
      </c>
      <c r="B30" s="508"/>
      <c r="C30" s="508"/>
      <c r="D30" s="508"/>
      <c r="E30" s="508"/>
      <c r="F30" s="508"/>
      <c r="G30" s="508"/>
      <c r="H30" s="508"/>
    </row>
    <row r="31" spans="1:18" ht="29.25" customHeight="1">
      <c r="A31" s="497" t="s">
        <v>285</v>
      </c>
      <c r="B31" s="497"/>
      <c r="C31" s="497"/>
      <c r="D31" s="497"/>
      <c r="E31" s="497"/>
      <c r="F31" s="497"/>
      <c r="G31" s="497"/>
      <c r="H31" s="497"/>
      <c r="K31" s="520"/>
      <c r="L31" s="520"/>
      <c r="M31" s="520"/>
      <c r="N31" s="520"/>
      <c r="O31" s="520"/>
      <c r="P31" s="520"/>
      <c r="Q31" s="520"/>
      <c r="R31" s="520"/>
    </row>
    <row r="32" spans="1:18" ht="16.5" customHeight="1">
      <c r="A32" s="497"/>
      <c r="B32" s="497"/>
      <c r="C32" s="497"/>
      <c r="D32" s="497"/>
      <c r="E32" s="497"/>
      <c r="F32" s="497"/>
      <c r="G32" s="497"/>
      <c r="H32" s="497"/>
      <c r="K32" s="508"/>
      <c r="L32" s="508"/>
      <c r="M32" s="508"/>
      <c r="N32" s="508"/>
      <c r="O32" s="508"/>
      <c r="P32" s="508"/>
      <c r="Q32" s="508"/>
      <c r="R32" s="508"/>
    </row>
    <row r="33" spans="1:18" ht="16.5" customHeight="1">
      <c r="A33" s="497"/>
      <c r="B33" s="497"/>
      <c r="C33" s="497"/>
      <c r="D33" s="497"/>
      <c r="E33" s="497"/>
      <c r="F33" s="497"/>
      <c r="G33" s="497"/>
      <c r="H33" s="497"/>
      <c r="K33" s="508"/>
      <c r="L33" s="508"/>
      <c r="M33" s="508"/>
      <c r="N33" s="508"/>
      <c r="O33" s="508"/>
      <c r="P33" s="508"/>
      <c r="Q33" s="508"/>
      <c r="R33" s="508"/>
    </row>
    <row r="34" spans="1:18" ht="16.5" customHeight="1">
      <c r="A34" s="497"/>
      <c r="B34" s="497"/>
      <c r="C34" s="497"/>
      <c r="D34" s="497"/>
      <c r="E34" s="497"/>
      <c r="F34" s="497"/>
      <c r="G34" s="497"/>
      <c r="H34" s="497"/>
      <c r="K34" s="508"/>
      <c r="L34" s="508"/>
      <c r="M34" s="508"/>
      <c r="N34" s="508"/>
      <c r="O34" s="508"/>
      <c r="P34" s="508"/>
      <c r="Q34" s="508"/>
      <c r="R34" s="508"/>
    </row>
    <row r="35" spans="1:18" ht="118.5" customHeight="1">
      <c r="A35" s="497"/>
      <c r="B35" s="497"/>
      <c r="C35" s="497"/>
      <c r="D35" s="497"/>
      <c r="E35" s="497"/>
      <c r="F35" s="497"/>
      <c r="G35" s="497"/>
      <c r="H35" s="497"/>
      <c r="K35" s="508"/>
      <c r="L35" s="508"/>
      <c r="M35" s="508"/>
      <c r="N35" s="508"/>
      <c r="O35" s="508"/>
      <c r="P35" s="508"/>
      <c r="Q35" s="508"/>
      <c r="R35" s="508"/>
    </row>
    <row r="36" spans="1:18" ht="42" customHeight="1">
      <c r="A36" s="497"/>
      <c r="B36" s="497"/>
      <c r="C36" s="497"/>
      <c r="D36" s="497"/>
      <c r="E36" s="497"/>
      <c r="F36" s="497"/>
      <c r="G36" s="497"/>
      <c r="H36" s="497"/>
      <c r="K36" s="508"/>
      <c r="L36" s="508"/>
      <c r="M36" s="508"/>
      <c r="N36" s="508"/>
      <c r="O36" s="508"/>
      <c r="P36" s="508"/>
      <c r="Q36" s="508"/>
      <c r="R36" s="508"/>
    </row>
    <row r="37" spans="1:18" ht="29.25" customHeight="1">
      <c r="A37" s="497"/>
      <c r="B37" s="497"/>
      <c r="C37" s="497"/>
      <c r="D37" s="497"/>
      <c r="E37" s="497"/>
      <c r="F37" s="497"/>
      <c r="G37" s="497"/>
      <c r="H37" s="497"/>
      <c r="K37" s="508"/>
      <c r="L37" s="508"/>
      <c r="M37" s="508"/>
      <c r="N37" s="508"/>
      <c r="O37" s="508"/>
      <c r="P37" s="508"/>
      <c r="Q37" s="508"/>
      <c r="R37" s="508"/>
    </row>
    <row r="38" spans="1:18">
      <c r="A38" s="508"/>
      <c r="B38" s="508"/>
      <c r="C38" s="508"/>
      <c r="D38" s="508"/>
      <c r="E38" s="508"/>
      <c r="F38" s="508"/>
      <c r="G38" s="508"/>
      <c r="H38" s="508"/>
    </row>
    <row r="39" spans="1:18">
      <c r="A39" s="13" t="s">
        <v>104</v>
      </c>
    </row>
    <row r="40" spans="1:18"/>
    <row r="41" spans="1:18" ht="15" customHeight="1">
      <c r="A41" s="27"/>
      <c r="B41" s="27"/>
      <c r="C41" s="27"/>
      <c r="E41" s="27"/>
      <c r="F41" s="27"/>
      <c r="G41" s="27"/>
    </row>
    <row r="42" spans="1:18">
      <c r="A42" s="498" t="s">
        <v>105</v>
      </c>
      <c r="B42" s="498"/>
      <c r="C42" s="498"/>
      <c r="E42" s="498" t="s">
        <v>106</v>
      </c>
      <c r="F42" s="498"/>
      <c r="G42" s="498"/>
    </row>
    <row r="43" spans="1:18"/>
    <row r="44" spans="1:18"/>
    <row r="45" spans="1:18"/>
  </sheetData>
  <sheetProtection password="EA9B" sheet="1" objects="1" scenarios="1" selectLockedCells="1"/>
  <mergeCells count="25">
    <mergeCell ref="A6:B6"/>
    <mergeCell ref="A8:B8"/>
    <mergeCell ref="A38:H38"/>
    <mergeCell ref="A42:C42"/>
    <mergeCell ref="E42:G42"/>
    <mergeCell ref="A30:H30"/>
    <mergeCell ref="A24:G24"/>
    <mergeCell ref="A28:D28"/>
    <mergeCell ref="A9:B9"/>
    <mergeCell ref="A10:B10"/>
    <mergeCell ref="C9:H9"/>
    <mergeCell ref="C10:H10"/>
    <mergeCell ref="H1:H2"/>
    <mergeCell ref="C5:H5"/>
    <mergeCell ref="C6:H6"/>
    <mergeCell ref="C7:H7"/>
    <mergeCell ref="C8:H8"/>
    <mergeCell ref="K36:R36"/>
    <mergeCell ref="K37:R37"/>
    <mergeCell ref="A31:H37"/>
    <mergeCell ref="K31:R31"/>
    <mergeCell ref="K32:R32"/>
    <mergeCell ref="K33:R33"/>
    <mergeCell ref="K34:R34"/>
    <mergeCell ref="K35:R35"/>
  </mergeCells>
  <hyperlinks>
    <hyperlink ref="J3" location="'DATA SHEET'!A1" display="Return to Data Sheet" xr:uid="{00000000-0004-0000-1200-000000000000}"/>
  </hyperlinks>
  <pageMargins left="0.7" right="0.7" top="0.75" bottom="0.75" header="0.3" footer="0.3"/>
  <pageSetup paperSize="14"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2:N32"/>
  <sheetViews>
    <sheetView workbookViewId="0">
      <selection activeCell="C15" sqref="C15"/>
    </sheetView>
  </sheetViews>
  <sheetFormatPr baseColWidth="10" defaultColWidth="8.83203125" defaultRowHeight="15"/>
  <cols>
    <col min="1" max="1" width="8.83203125" style="216"/>
    <col min="2" max="3" width="23.33203125" style="216" customWidth="1"/>
    <col min="4" max="4" width="26.83203125" style="216" bestFit="1" customWidth="1"/>
    <col min="5" max="5" width="28.5" style="216" customWidth="1"/>
    <col min="6" max="7" width="19.33203125" style="216" customWidth="1"/>
    <col min="8" max="8" width="19.33203125" style="217" customWidth="1"/>
    <col min="9" max="9" width="12.6640625" style="216" bestFit="1" customWidth="1"/>
    <col min="10" max="12" width="9.1640625" style="216" customWidth="1"/>
    <col min="13" max="13" width="15.5" style="216" customWidth="1"/>
    <col min="14" max="14" width="8.83203125" style="216" customWidth="1"/>
    <col min="15" max="16384" width="8.83203125" style="216"/>
  </cols>
  <sheetData>
    <row r="2" spans="2:14" ht="16">
      <c r="B2" s="82" t="s">
        <v>188</v>
      </c>
      <c r="C2" s="117"/>
      <c r="D2" s="117"/>
      <c r="E2" s="117"/>
      <c r="F2" s="117"/>
      <c r="G2" s="117"/>
      <c r="H2" s="218"/>
      <c r="I2" s="116"/>
    </row>
    <row r="3" spans="2:14" ht="16">
      <c r="B3" s="82" t="s">
        <v>196</v>
      </c>
      <c r="C3" s="117"/>
      <c r="D3" s="117"/>
      <c r="E3" s="117"/>
      <c r="F3" s="117"/>
      <c r="G3" s="117"/>
      <c r="H3" s="218"/>
      <c r="I3" s="116"/>
    </row>
    <row r="4" spans="2:14">
      <c r="B4" s="233"/>
      <c r="C4" s="117"/>
      <c r="D4" s="117"/>
      <c r="E4" s="117"/>
      <c r="F4" s="232" t="s">
        <v>18</v>
      </c>
      <c r="G4" s="232" t="s">
        <v>195</v>
      </c>
      <c r="H4" s="231"/>
      <c r="I4" s="116"/>
      <c r="N4" s="216" t="s">
        <v>186</v>
      </c>
    </row>
    <row r="5" spans="2:14" ht="56">
      <c r="B5" s="229" t="s">
        <v>20</v>
      </c>
      <c r="C5" s="229" t="s">
        <v>21</v>
      </c>
      <c r="D5" s="229" t="s">
        <v>22</v>
      </c>
      <c r="E5" s="228" t="s">
        <v>23</v>
      </c>
      <c r="F5" s="228" t="s">
        <v>194</v>
      </c>
      <c r="G5" s="228" t="s">
        <v>185</v>
      </c>
      <c r="H5" s="227" t="s">
        <v>25</v>
      </c>
      <c r="I5" s="230"/>
      <c r="J5" s="229"/>
      <c r="K5" s="229"/>
      <c r="L5" s="228"/>
      <c r="M5" s="228"/>
      <c r="N5" s="227" t="s">
        <v>185</v>
      </c>
    </row>
    <row r="6" spans="2:14">
      <c r="B6" s="477" t="s">
        <v>183</v>
      </c>
      <c r="C6" s="117"/>
      <c r="D6" s="117"/>
      <c r="E6" s="223"/>
      <c r="F6" s="219"/>
      <c r="G6" s="219"/>
      <c r="H6" s="225"/>
      <c r="I6" s="222"/>
      <c r="N6" s="216">
        <v>9961680</v>
      </c>
    </row>
    <row r="7" spans="2:14">
      <c r="B7" s="477"/>
      <c r="C7" s="117" t="s">
        <v>34</v>
      </c>
      <c r="D7" s="117" t="s">
        <v>32</v>
      </c>
      <c r="E7" s="223">
        <f>VLOOKUP(C7,'[40]garden suites'!$D$7:$AS$61,3,0)</f>
        <v>67.900000000000006</v>
      </c>
      <c r="F7" s="219">
        <f>'[41]garden suites'!$G$8</f>
        <v>9150000</v>
      </c>
      <c r="G7" s="219">
        <f>((((10310000-650000)*1.05)+650000))</f>
        <v>10793000</v>
      </c>
      <c r="H7" s="225">
        <v>365000</v>
      </c>
      <c r="I7" s="222"/>
      <c r="N7" s="216">
        <v>9050000</v>
      </c>
    </row>
    <row r="8" spans="2:14">
      <c r="B8" s="477"/>
      <c r="C8" s="117"/>
      <c r="D8" s="117"/>
      <c r="E8" s="223"/>
      <c r="F8" s="219"/>
      <c r="G8" s="219"/>
      <c r="H8" s="226"/>
      <c r="I8" s="222"/>
    </row>
    <row r="9" spans="2:14">
      <c r="B9" s="477"/>
      <c r="C9" s="117" t="s">
        <v>36</v>
      </c>
      <c r="D9" s="117" t="s">
        <v>32</v>
      </c>
      <c r="E9" s="223">
        <f>VLOOKUP(C9,'[40]garden suites'!$D$7:$AS$61,3,0)</f>
        <v>67.900000000000006</v>
      </c>
      <c r="F9" s="219">
        <f>'[41]garden suites'!$G$10</f>
        <v>9150000</v>
      </c>
      <c r="G9" s="219">
        <f>((((10310000-650000)*1.05)+650000))</f>
        <v>10793000</v>
      </c>
      <c r="H9" s="225">
        <v>365000</v>
      </c>
      <c r="I9" s="222"/>
      <c r="N9" s="216">
        <v>9050000</v>
      </c>
    </row>
    <row r="10" spans="2:14">
      <c r="B10" s="477"/>
      <c r="C10" s="117"/>
      <c r="D10" s="117"/>
      <c r="E10" s="223"/>
      <c r="F10" s="219"/>
      <c r="G10" s="219"/>
      <c r="H10" s="225"/>
      <c r="I10" s="222"/>
      <c r="N10" s="216">
        <v>9050000</v>
      </c>
    </row>
    <row r="11" spans="2:14">
      <c r="B11" s="477"/>
      <c r="C11" s="117"/>
      <c r="D11" s="117"/>
      <c r="E11" s="223"/>
      <c r="F11" s="219"/>
      <c r="G11" s="219"/>
      <c r="H11" s="225"/>
      <c r="I11" s="222"/>
      <c r="N11" s="216">
        <v>10517200</v>
      </c>
    </row>
    <row r="12" spans="2:14">
      <c r="B12" s="477"/>
      <c r="C12" s="117"/>
      <c r="D12" s="117"/>
      <c r="E12" s="223"/>
      <c r="F12" s="219"/>
      <c r="G12" s="219"/>
      <c r="H12" s="226"/>
      <c r="I12" s="222"/>
      <c r="N12" s="216">
        <v>6446000</v>
      </c>
    </row>
    <row r="13" spans="2:14">
      <c r="B13" s="477"/>
      <c r="C13" s="117"/>
      <c r="D13" s="117"/>
      <c r="E13" s="223"/>
      <c r="F13" s="219"/>
      <c r="G13" s="219"/>
      <c r="H13" s="226"/>
      <c r="I13" s="222"/>
    </row>
    <row r="14" spans="2:14">
      <c r="B14" s="477"/>
      <c r="C14" s="117"/>
      <c r="D14" s="117"/>
      <c r="E14" s="223"/>
      <c r="F14" s="219"/>
      <c r="G14" s="219"/>
      <c r="H14" s="218"/>
      <c r="I14" s="222"/>
    </row>
    <row r="15" spans="2:14">
      <c r="B15" s="477"/>
      <c r="C15" s="117"/>
      <c r="D15" s="117"/>
      <c r="E15" s="223"/>
      <c r="F15" s="219"/>
      <c r="G15" s="219"/>
      <c r="H15" s="218"/>
      <c r="I15" s="222"/>
    </row>
    <row r="16" spans="2:14">
      <c r="B16" s="477" t="s">
        <v>180</v>
      </c>
      <c r="C16" s="117"/>
      <c r="D16" s="117"/>
      <c r="E16" s="223"/>
      <c r="F16" s="219"/>
      <c r="G16" s="219"/>
      <c r="H16" s="225"/>
      <c r="I16" s="222"/>
    </row>
    <row r="17" spans="2:14">
      <c r="B17" s="477"/>
      <c r="C17" s="117"/>
      <c r="D17" s="117"/>
      <c r="E17" s="223"/>
      <c r="F17" s="219"/>
      <c r="G17" s="219"/>
      <c r="H17" s="218"/>
      <c r="I17" s="222"/>
    </row>
    <row r="18" spans="2:14">
      <c r="B18" s="477"/>
      <c r="C18" s="117"/>
      <c r="D18" s="117"/>
      <c r="E18" s="223"/>
      <c r="F18" s="219"/>
      <c r="G18" s="219"/>
      <c r="H18" s="218"/>
      <c r="I18" s="222"/>
    </row>
    <row r="19" spans="2:14">
      <c r="B19" s="477"/>
      <c r="C19" s="117"/>
      <c r="D19" s="117"/>
      <c r="E19" s="223"/>
      <c r="F19" s="219"/>
      <c r="G19" s="219"/>
      <c r="H19" s="218"/>
      <c r="I19" s="222"/>
    </row>
    <row r="20" spans="2:14">
      <c r="B20" s="477"/>
      <c r="C20" s="117"/>
      <c r="D20" s="117"/>
      <c r="E20" s="223"/>
      <c r="F20" s="219"/>
      <c r="G20" s="219"/>
      <c r="H20" s="218"/>
      <c r="I20" s="222"/>
    </row>
    <row r="21" spans="2:14">
      <c r="B21" s="477"/>
      <c r="C21" s="117"/>
      <c r="D21" s="117"/>
      <c r="E21" s="223"/>
      <c r="F21" s="219"/>
      <c r="G21" s="219"/>
      <c r="H21" s="218"/>
      <c r="I21" s="222"/>
    </row>
    <row r="22" spans="2:14">
      <c r="B22" s="477"/>
      <c r="C22" s="117"/>
      <c r="D22" s="117"/>
      <c r="E22" s="223"/>
      <c r="F22" s="219"/>
      <c r="G22" s="219"/>
      <c r="H22" s="218"/>
      <c r="I22" s="222"/>
    </row>
    <row r="23" spans="2:14">
      <c r="B23" s="477"/>
      <c r="C23" s="117"/>
      <c r="D23" s="117"/>
      <c r="E23" s="223"/>
      <c r="F23" s="219"/>
      <c r="G23" s="219"/>
      <c r="H23" s="218"/>
      <c r="I23" s="222"/>
    </row>
    <row r="24" spans="2:14">
      <c r="B24" s="477"/>
      <c r="C24" s="117"/>
      <c r="D24" s="117"/>
      <c r="E24" s="223"/>
      <c r="F24" s="219"/>
      <c r="G24" s="219"/>
      <c r="H24" s="218"/>
      <c r="I24" s="222"/>
    </row>
    <row r="25" spans="2:14">
      <c r="B25" s="477"/>
      <c r="C25" s="117"/>
      <c r="D25" s="117"/>
      <c r="E25" s="223"/>
      <c r="F25" s="219"/>
      <c r="G25" s="219"/>
      <c r="H25" s="218"/>
      <c r="I25" s="222"/>
    </row>
    <row r="26" spans="2:14">
      <c r="B26" s="477"/>
      <c r="C26" s="117"/>
      <c r="D26" s="117"/>
      <c r="E26" s="223"/>
      <c r="F26" s="219"/>
      <c r="G26" s="219"/>
      <c r="H26" s="218"/>
      <c r="I26" s="222"/>
    </row>
    <row r="27" spans="2:14">
      <c r="B27" s="477"/>
      <c r="C27" s="117"/>
      <c r="D27" s="117"/>
      <c r="E27" s="223"/>
      <c r="F27" s="219"/>
      <c r="G27" s="219"/>
      <c r="H27" s="218"/>
      <c r="I27" s="222"/>
    </row>
    <row r="28" spans="2:14" ht="16.5" customHeight="1">
      <c r="B28" s="224"/>
      <c r="C28" s="117"/>
      <c r="D28" s="117"/>
      <c r="E28" s="223"/>
      <c r="F28" s="219"/>
      <c r="G28" s="219"/>
      <c r="H28" s="218"/>
      <c r="I28" s="222"/>
      <c r="N28" s="216">
        <v>6832400</v>
      </c>
    </row>
    <row r="29" spans="2:14">
      <c r="B29" s="117"/>
      <c r="C29" s="117"/>
      <c r="D29" s="117"/>
      <c r="E29" s="117"/>
      <c r="F29" s="117"/>
      <c r="G29" s="117"/>
      <c r="H29" s="218"/>
      <c r="I29" s="116"/>
    </row>
    <row r="30" spans="2:14" ht="21" customHeight="1">
      <c r="B30" s="221" t="s">
        <v>193</v>
      </c>
      <c r="C30" s="220"/>
      <c r="D30" s="220"/>
      <c r="E30" s="220"/>
      <c r="F30" s="220"/>
      <c r="G30" s="220"/>
      <c r="H30" s="220"/>
      <c r="I30" s="220"/>
    </row>
    <row r="31" spans="2:14">
      <c r="B31" s="117"/>
      <c r="C31" s="117"/>
      <c r="D31" s="117"/>
      <c r="E31" s="117"/>
      <c r="F31" s="117"/>
      <c r="G31" s="117"/>
      <c r="H31" s="218"/>
      <c r="I31" s="116"/>
    </row>
    <row r="32" spans="2:14">
      <c r="B32" s="116" t="s">
        <v>176</v>
      </c>
      <c r="C32" s="116"/>
      <c r="D32" s="116"/>
      <c r="E32" s="116"/>
      <c r="F32" s="219">
        <v>1000000</v>
      </c>
      <c r="G32" s="219"/>
      <c r="H32" s="218"/>
      <c r="I32" s="116"/>
    </row>
  </sheetData>
  <sheetProtection password="EA9B" sheet="1" objects="1" scenarios="1"/>
  <mergeCells count="3">
    <mergeCell ref="B6:B15"/>
    <mergeCell ref="B16:B23"/>
    <mergeCell ref="B24:B27"/>
  </mergeCell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47DBD"/>
  </sheetPr>
  <dimension ref="A1:R105"/>
  <sheetViews>
    <sheetView zoomScaleNormal="100" workbookViewId="0">
      <selection activeCell="C15" sqref="C15"/>
    </sheetView>
  </sheetViews>
  <sheetFormatPr baseColWidth="10" defaultColWidth="0" defaultRowHeight="14" zeroHeight="1"/>
  <cols>
    <col min="1" max="1" width="12" style="13" customWidth="1"/>
    <col min="2" max="2" width="10.83203125" style="13" customWidth="1"/>
    <col min="3" max="3" width="24" style="26" customWidth="1"/>
    <col min="4" max="5" width="13.5" style="13" bestFit="1" customWidth="1"/>
    <col min="6" max="6" width="13.6640625" style="13" bestFit="1" customWidth="1"/>
    <col min="7" max="7" width="14.5" style="13" bestFit="1" customWidth="1"/>
    <col min="8" max="8" width="16.5" style="13" bestFit="1" customWidth="1"/>
    <col min="9" max="10" width="9.1640625" style="13" customWidth="1"/>
    <col min="11" max="11" width="30.1640625" style="13" bestFit="1" customWidth="1"/>
    <col min="12" max="16384" width="9.1640625" style="13" hidden="1"/>
  </cols>
  <sheetData>
    <row r="1" spans="1:11" ht="12.75" customHeight="1">
      <c r="C1" s="215" t="s">
        <v>75</v>
      </c>
      <c r="H1" s="514" t="s">
        <v>76</v>
      </c>
    </row>
    <row r="2" spans="1:11">
      <c r="C2" s="14" t="s">
        <v>288</v>
      </c>
      <c r="H2" s="514"/>
    </row>
    <row r="3" spans="1:11">
      <c r="C3" s="14" t="s">
        <v>77</v>
      </c>
      <c r="J3" s="319" t="s">
        <v>78</v>
      </c>
    </row>
    <row r="4" spans="1:11">
      <c r="C4" s="13"/>
    </row>
    <row r="5" spans="1:11" ht="15" customHeight="1">
      <c r="A5" s="32" t="s">
        <v>4</v>
      </c>
      <c r="B5" s="124"/>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C7" s="523" t="str">
        <f>'DATA SHEET'!$C$75</f>
        <v>3-Bedroom Corner</v>
      </c>
      <c r="D7" s="523"/>
      <c r="E7" s="523"/>
      <c r="F7" s="523"/>
      <c r="G7" s="523"/>
      <c r="H7" s="524"/>
      <c r="I7" s="318"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6" t="str">
        <f>'DATA SHEET'!B82</f>
        <v>50% DP, 50% over 60 months</v>
      </c>
      <c r="D10" s="526"/>
      <c r="E10" s="526"/>
      <c r="F10" s="526"/>
      <c r="G10" s="526"/>
      <c r="H10" s="527"/>
    </row>
    <row r="11" spans="1:11"/>
    <row r="12" spans="1:11">
      <c r="A12" s="14" t="s">
        <v>82</v>
      </c>
    </row>
    <row r="13" spans="1:11">
      <c r="A13" s="13" t="s">
        <v>83</v>
      </c>
      <c r="C13" s="13"/>
      <c r="D13" s="194">
        <f>C9-1000000</f>
        <v>33204640</v>
      </c>
      <c r="E13" s="26"/>
      <c r="F13" s="26"/>
    </row>
    <row r="14" spans="1:11">
      <c r="A14" s="40" t="s">
        <v>294</v>
      </c>
      <c r="B14" s="40"/>
      <c r="C14" s="199"/>
      <c r="D14" s="316">
        <v>1000000</v>
      </c>
      <c r="E14" s="315"/>
      <c r="F14" s="315"/>
      <c r="K14" s="194"/>
    </row>
    <row r="15" spans="1:11">
      <c r="A15" s="40" t="s">
        <v>84</v>
      </c>
      <c r="C15" s="203">
        <v>0.05</v>
      </c>
      <c r="D15" s="194">
        <f>IF(C15&gt;5%,"BEYOND MAX DISCOUNT",((D13-D14)*C15))</f>
        <v>1610232</v>
      </c>
      <c r="E15" s="314"/>
      <c r="F15" s="314"/>
      <c r="G15" s="314"/>
      <c r="K15" s="194"/>
    </row>
    <row r="16" spans="1:11">
      <c r="A16" s="40" t="s">
        <v>85</v>
      </c>
      <c r="B16" s="40"/>
      <c r="C16" s="203">
        <v>7.4999999999999997E-2</v>
      </c>
      <c r="D16" s="234">
        <f>IF(C16&lt;=7.5%,((D13-D15-D14)*C16),"BEYOND MAX DISC.")</f>
        <v>2294580.6</v>
      </c>
      <c r="E16" s="194"/>
      <c r="F16" s="194"/>
      <c r="G16" s="194"/>
      <c r="I16" s="13" t="s">
        <v>5</v>
      </c>
      <c r="J16" s="317">
        <v>0.05</v>
      </c>
    </row>
    <row r="17" spans="1:11">
      <c r="A17" s="13" t="s">
        <v>87</v>
      </c>
      <c r="C17" s="13"/>
      <c r="D17" s="238">
        <f>IF(D14&lt;=1000000,D13-SUM(D14:D16),"BEYOND MAX DISCOUNT")</f>
        <v>28299827.399999999</v>
      </c>
      <c r="E17" s="314"/>
      <c r="F17" s="314"/>
      <c r="G17" s="314"/>
      <c r="K17" s="237"/>
    </row>
    <row r="18" spans="1:11">
      <c r="A18" s="126" t="s">
        <v>287</v>
      </c>
      <c r="C18" s="13"/>
      <c r="D18" s="190">
        <v>1000000</v>
      </c>
      <c r="E18" s="26"/>
      <c r="F18" s="26"/>
    </row>
    <row r="19" spans="1:11">
      <c r="A19" s="46" t="s">
        <v>89</v>
      </c>
      <c r="C19" s="14"/>
      <c r="D19" s="238">
        <f>D17+D18</f>
        <v>29299827.399999999</v>
      </c>
      <c r="E19" s="26"/>
      <c r="F19" s="26"/>
    </row>
    <row r="20" spans="1:11">
      <c r="A20" s="48" t="s">
        <v>90</v>
      </c>
      <c r="C20" s="236">
        <v>0.05</v>
      </c>
      <c r="D20" s="235">
        <f>(D17/1.12)*C20</f>
        <v>1263385.1517857143</v>
      </c>
      <c r="E20" s="26"/>
      <c r="F20" s="26"/>
    </row>
    <row r="21" spans="1:11" ht="15" thickBot="1">
      <c r="A21" s="14" t="s">
        <v>91</v>
      </c>
      <c r="C21" s="14"/>
      <c r="D21" s="50">
        <f>+D19+D20</f>
        <v>30563212.551785711</v>
      </c>
      <c r="E21" s="26"/>
      <c r="F21" s="26"/>
    </row>
    <row r="22" spans="1:11" ht="15" thickTop="1"/>
    <row r="23" spans="1:11">
      <c r="A23" s="51" t="s">
        <v>92</v>
      </c>
      <c r="B23" s="51" t="s">
        <v>93</v>
      </c>
      <c r="C23" s="51" t="s">
        <v>94</v>
      </c>
      <c r="D23" s="51" t="s">
        <v>95</v>
      </c>
      <c r="E23" s="51" t="s">
        <v>169</v>
      </c>
      <c r="F23" s="51" t="s">
        <v>97</v>
      </c>
      <c r="G23" s="53" t="s">
        <v>98</v>
      </c>
      <c r="H23" s="51" t="s">
        <v>99</v>
      </c>
    </row>
    <row r="24" spans="1:11">
      <c r="A24" s="512" t="s">
        <v>100</v>
      </c>
      <c r="B24" s="512"/>
      <c r="C24" s="512"/>
      <c r="D24" s="512"/>
      <c r="E24" s="512"/>
      <c r="F24" s="512"/>
      <c r="G24" s="512"/>
      <c r="H24" s="54">
        <f>+D21</f>
        <v>30563212.551785711</v>
      </c>
    </row>
    <row r="25" spans="1:11">
      <c r="A25" s="324">
        <v>0</v>
      </c>
      <c r="B25" s="327"/>
      <c r="C25" s="324" t="s">
        <v>101</v>
      </c>
      <c r="D25" s="323">
        <f ca="1">'GV3 CASH_Non-mem'!D25</f>
        <v>44238</v>
      </c>
      <c r="E25" s="322">
        <f>IF(I7="1",50000,100000)</f>
        <v>100000</v>
      </c>
      <c r="F25" s="322"/>
      <c r="G25" s="321">
        <f t="shared" ref="G25:G56" si="0">+SUM(E25:F25)</f>
        <v>100000</v>
      </c>
      <c r="H25" s="320">
        <f>D21-G25</f>
        <v>30463212.551785711</v>
      </c>
    </row>
    <row r="26" spans="1:11">
      <c r="A26" s="324">
        <f t="shared" ref="A26:A57" si="1">+A25+1</f>
        <v>1</v>
      </c>
      <c r="B26" s="327">
        <v>0.5</v>
      </c>
      <c r="C26" s="324" t="s">
        <v>190</v>
      </c>
      <c r="D26" s="175">
        <f t="shared" ref="D26:D57" ca="1" si="2">EDATE(D25,1)</f>
        <v>44266</v>
      </c>
      <c r="E26" s="322">
        <f>(D19*50%)-E25</f>
        <v>14549913.699999999</v>
      </c>
      <c r="F26" s="322">
        <f>(D20*50%)</f>
        <v>631692.57589285716</v>
      </c>
      <c r="G26" s="321">
        <f t="shared" si="0"/>
        <v>15181606.275892856</v>
      </c>
      <c r="H26" s="320">
        <f t="shared" ref="H26:H57" si="3">H25-G26</f>
        <v>15281606.275892856</v>
      </c>
    </row>
    <row r="27" spans="1:11">
      <c r="A27" s="324">
        <f t="shared" si="1"/>
        <v>2</v>
      </c>
      <c r="B27" s="327">
        <v>0.5</v>
      </c>
      <c r="C27" s="324" t="s">
        <v>108</v>
      </c>
      <c r="D27" s="323">
        <f t="shared" ca="1" si="2"/>
        <v>44297</v>
      </c>
      <c r="E27" s="322">
        <f>(D19*50%)/60</f>
        <v>244165.22833333333</v>
      </c>
      <c r="F27" s="322">
        <f>($D$20*50%)/60</f>
        <v>10528.209598214286</v>
      </c>
      <c r="G27" s="321">
        <f t="shared" si="0"/>
        <v>254693.43793154761</v>
      </c>
      <c r="H27" s="320">
        <f t="shared" si="3"/>
        <v>15026912.837961309</v>
      </c>
    </row>
    <row r="28" spans="1:11">
      <c r="A28" s="324">
        <f t="shared" si="1"/>
        <v>3</v>
      </c>
      <c r="B28" s="327"/>
      <c r="C28" s="324" t="s">
        <v>109</v>
      </c>
      <c r="D28" s="323">
        <f t="shared" ca="1" si="2"/>
        <v>44327</v>
      </c>
      <c r="E28" s="322">
        <f t="shared" ref="E28:E59" si="4">+$E$27</f>
        <v>244165.22833333333</v>
      </c>
      <c r="F28" s="322">
        <f t="shared" ref="F28:F59" si="5">+$F$27</f>
        <v>10528.209598214286</v>
      </c>
      <c r="G28" s="321">
        <f t="shared" si="0"/>
        <v>254693.43793154761</v>
      </c>
      <c r="H28" s="320">
        <f t="shared" si="3"/>
        <v>14772219.400029762</v>
      </c>
    </row>
    <row r="29" spans="1:11">
      <c r="A29" s="324">
        <f t="shared" si="1"/>
        <v>4</v>
      </c>
      <c r="B29" s="327"/>
      <c r="C29" s="324" t="s">
        <v>110</v>
      </c>
      <c r="D29" s="323">
        <f t="shared" ca="1" si="2"/>
        <v>44358</v>
      </c>
      <c r="E29" s="322">
        <f t="shared" si="4"/>
        <v>244165.22833333333</v>
      </c>
      <c r="F29" s="322">
        <f t="shared" si="5"/>
        <v>10528.209598214286</v>
      </c>
      <c r="G29" s="321">
        <f t="shared" si="0"/>
        <v>254693.43793154761</v>
      </c>
      <c r="H29" s="320">
        <f t="shared" si="3"/>
        <v>14517525.962098215</v>
      </c>
    </row>
    <row r="30" spans="1:11">
      <c r="A30" s="324">
        <f t="shared" si="1"/>
        <v>5</v>
      </c>
      <c r="B30" s="327"/>
      <c r="C30" s="324" t="s">
        <v>111</v>
      </c>
      <c r="D30" s="323">
        <f t="shared" ca="1" si="2"/>
        <v>44388</v>
      </c>
      <c r="E30" s="322">
        <f t="shared" si="4"/>
        <v>244165.22833333333</v>
      </c>
      <c r="F30" s="322">
        <f t="shared" si="5"/>
        <v>10528.209598214286</v>
      </c>
      <c r="G30" s="321">
        <f t="shared" si="0"/>
        <v>254693.43793154761</v>
      </c>
      <c r="H30" s="320">
        <f t="shared" si="3"/>
        <v>14262832.524166668</v>
      </c>
    </row>
    <row r="31" spans="1:11">
      <c r="A31" s="324">
        <f t="shared" si="1"/>
        <v>6</v>
      </c>
      <c r="B31" s="324"/>
      <c r="C31" s="324" t="s">
        <v>112</v>
      </c>
      <c r="D31" s="323">
        <f t="shared" ca="1" si="2"/>
        <v>44419</v>
      </c>
      <c r="E31" s="322">
        <f t="shared" si="4"/>
        <v>244165.22833333333</v>
      </c>
      <c r="F31" s="322">
        <f t="shared" si="5"/>
        <v>10528.209598214286</v>
      </c>
      <c r="G31" s="321">
        <f t="shared" si="0"/>
        <v>254693.43793154761</v>
      </c>
      <c r="H31" s="320">
        <f t="shared" si="3"/>
        <v>14008139.086235121</v>
      </c>
    </row>
    <row r="32" spans="1:11">
      <c r="A32" s="324">
        <f t="shared" si="1"/>
        <v>7</v>
      </c>
      <c r="B32" s="324"/>
      <c r="C32" s="324" t="s">
        <v>113</v>
      </c>
      <c r="D32" s="323">
        <f t="shared" ca="1" si="2"/>
        <v>44450</v>
      </c>
      <c r="E32" s="322">
        <f t="shared" si="4"/>
        <v>244165.22833333333</v>
      </c>
      <c r="F32" s="322">
        <f t="shared" si="5"/>
        <v>10528.209598214286</v>
      </c>
      <c r="G32" s="321">
        <f t="shared" si="0"/>
        <v>254693.43793154761</v>
      </c>
      <c r="H32" s="320">
        <f t="shared" si="3"/>
        <v>13753445.648303574</v>
      </c>
    </row>
    <row r="33" spans="1:8">
      <c r="A33" s="324">
        <f t="shared" si="1"/>
        <v>8</v>
      </c>
      <c r="B33" s="324"/>
      <c r="C33" s="324" t="s">
        <v>114</v>
      </c>
      <c r="D33" s="323">
        <f t="shared" ca="1" si="2"/>
        <v>44480</v>
      </c>
      <c r="E33" s="322">
        <f t="shared" si="4"/>
        <v>244165.22833333333</v>
      </c>
      <c r="F33" s="322">
        <f t="shared" si="5"/>
        <v>10528.209598214286</v>
      </c>
      <c r="G33" s="321">
        <f t="shared" si="0"/>
        <v>254693.43793154761</v>
      </c>
      <c r="H33" s="320">
        <f t="shared" si="3"/>
        <v>13498752.210372027</v>
      </c>
    </row>
    <row r="34" spans="1:8">
      <c r="A34" s="324">
        <f t="shared" si="1"/>
        <v>9</v>
      </c>
      <c r="B34" s="324"/>
      <c r="C34" s="324" t="s">
        <v>115</v>
      </c>
      <c r="D34" s="323">
        <f t="shared" ca="1" si="2"/>
        <v>44511</v>
      </c>
      <c r="E34" s="322">
        <f t="shared" si="4"/>
        <v>244165.22833333333</v>
      </c>
      <c r="F34" s="322">
        <f t="shared" si="5"/>
        <v>10528.209598214286</v>
      </c>
      <c r="G34" s="321">
        <f t="shared" si="0"/>
        <v>254693.43793154761</v>
      </c>
      <c r="H34" s="320">
        <f t="shared" si="3"/>
        <v>13244058.77244048</v>
      </c>
    </row>
    <row r="35" spans="1:8">
      <c r="A35" s="324">
        <f t="shared" si="1"/>
        <v>10</v>
      </c>
      <c r="B35" s="324"/>
      <c r="C35" s="324" t="s">
        <v>116</v>
      </c>
      <c r="D35" s="323">
        <f t="shared" ca="1" si="2"/>
        <v>44541</v>
      </c>
      <c r="E35" s="322">
        <f t="shared" si="4"/>
        <v>244165.22833333333</v>
      </c>
      <c r="F35" s="322">
        <f t="shared" si="5"/>
        <v>10528.209598214286</v>
      </c>
      <c r="G35" s="321">
        <f t="shared" si="0"/>
        <v>254693.43793154761</v>
      </c>
      <c r="H35" s="320">
        <f t="shared" si="3"/>
        <v>12989365.334508933</v>
      </c>
    </row>
    <row r="36" spans="1:8">
      <c r="A36" s="324">
        <f t="shared" si="1"/>
        <v>11</v>
      </c>
      <c r="B36" s="324"/>
      <c r="C36" s="324" t="s">
        <v>117</v>
      </c>
      <c r="D36" s="323">
        <f t="shared" ca="1" si="2"/>
        <v>44572</v>
      </c>
      <c r="E36" s="322">
        <f t="shared" si="4"/>
        <v>244165.22833333333</v>
      </c>
      <c r="F36" s="322">
        <f t="shared" si="5"/>
        <v>10528.209598214286</v>
      </c>
      <c r="G36" s="321">
        <f t="shared" si="0"/>
        <v>254693.43793154761</v>
      </c>
      <c r="H36" s="320">
        <f t="shared" si="3"/>
        <v>12734671.896577386</v>
      </c>
    </row>
    <row r="37" spans="1:8">
      <c r="A37" s="324">
        <f t="shared" si="1"/>
        <v>12</v>
      </c>
      <c r="B37" s="324"/>
      <c r="C37" s="324" t="s">
        <v>118</v>
      </c>
      <c r="D37" s="323">
        <f t="shared" ca="1" si="2"/>
        <v>44603</v>
      </c>
      <c r="E37" s="322">
        <f t="shared" si="4"/>
        <v>244165.22833333333</v>
      </c>
      <c r="F37" s="322">
        <f t="shared" si="5"/>
        <v>10528.209598214286</v>
      </c>
      <c r="G37" s="321">
        <f t="shared" si="0"/>
        <v>254693.43793154761</v>
      </c>
      <c r="H37" s="320">
        <f t="shared" si="3"/>
        <v>12479978.458645839</v>
      </c>
    </row>
    <row r="38" spans="1:8">
      <c r="A38" s="324">
        <f t="shared" si="1"/>
        <v>13</v>
      </c>
      <c r="B38" s="324"/>
      <c r="C38" s="324" t="s">
        <v>119</v>
      </c>
      <c r="D38" s="323">
        <f t="shared" ca="1" si="2"/>
        <v>44631</v>
      </c>
      <c r="E38" s="322">
        <f t="shared" si="4"/>
        <v>244165.22833333333</v>
      </c>
      <c r="F38" s="322">
        <f t="shared" si="5"/>
        <v>10528.209598214286</v>
      </c>
      <c r="G38" s="321">
        <f t="shared" si="0"/>
        <v>254693.43793154761</v>
      </c>
      <c r="H38" s="320">
        <f t="shared" si="3"/>
        <v>12225285.020714292</v>
      </c>
    </row>
    <row r="39" spans="1:8">
      <c r="A39" s="324">
        <f t="shared" si="1"/>
        <v>14</v>
      </c>
      <c r="B39" s="324"/>
      <c r="C39" s="324" t="s">
        <v>120</v>
      </c>
      <c r="D39" s="323">
        <f t="shared" ca="1" si="2"/>
        <v>44662</v>
      </c>
      <c r="E39" s="322">
        <f t="shared" si="4"/>
        <v>244165.22833333333</v>
      </c>
      <c r="F39" s="322">
        <f t="shared" si="5"/>
        <v>10528.209598214286</v>
      </c>
      <c r="G39" s="321">
        <f t="shared" si="0"/>
        <v>254693.43793154761</v>
      </c>
      <c r="H39" s="320">
        <f t="shared" si="3"/>
        <v>11970591.582782745</v>
      </c>
    </row>
    <row r="40" spans="1:8">
      <c r="A40" s="324">
        <f t="shared" si="1"/>
        <v>15</v>
      </c>
      <c r="B40" s="324"/>
      <c r="C40" s="324" t="s">
        <v>121</v>
      </c>
      <c r="D40" s="323">
        <f t="shared" ca="1" si="2"/>
        <v>44692</v>
      </c>
      <c r="E40" s="322">
        <f t="shared" si="4"/>
        <v>244165.22833333333</v>
      </c>
      <c r="F40" s="322">
        <f t="shared" si="5"/>
        <v>10528.209598214286</v>
      </c>
      <c r="G40" s="321">
        <f t="shared" si="0"/>
        <v>254693.43793154761</v>
      </c>
      <c r="H40" s="320">
        <f t="shared" si="3"/>
        <v>11715898.144851198</v>
      </c>
    </row>
    <row r="41" spans="1:8">
      <c r="A41" s="324">
        <f t="shared" si="1"/>
        <v>16</v>
      </c>
      <c r="B41" s="324"/>
      <c r="C41" s="324" t="s">
        <v>122</v>
      </c>
      <c r="D41" s="323">
        <f t="shared" ca="1" si="2"/>
        <v>44723</v>
      </c>
      <c r="E41" s="322">
        <f t="shared" si="4"/>
        <v>244165.22833333333</v>
      </c>
      <c r="F41" s="322">
        <f t="shared" si="5"/>
        <v>10528.209598214286</v>
      </c>
      <c r="G41" s="321">
        <f t="shared" si="0"/>
        <v>254693.43793154761</v>
      </c>
      <c r="H41" s="320">
        <f t="shared" si="3"/>
        <v>11461204.706919651</v>
      </c>
    </row>
    <row r="42" spans="1:8">
      <c r="A42" s="324">
        <f t="shared" si="1"/>
        <v>17</v>
      </c>
      <c r="B42" s="324"/>
      <c r="C42" s="324" t="s">
        <v>123</v>
      </c>
      <c r="D42" s="323">
        <f t="shared" ca="1" si="2"/>
        <v>44753</v>
      </c>
      <c r="E42" s="322">
        <f t="shared" si="4"/>
        <v>244165.22833333333</v>
      </c>
      <c r="F42" s="322">
        <f t="shared" si="5"/>
        <v>10528.209598214286</v>
      </c>
      <c r="G42" s="321">
        <f t="shared" si="0"/>
        <v>254693.43793154761</v>
      </c>
      <c r="H42" s="320">
        <f t="shared" si="3"/>
        <v>11206511.268988105</v>
      </c>
    </row>
    <row r="43" spans="1:8">
      <c r="A43" s="324">
        <f t="shared" si="1"/>
        <v>18</v>
      </c>
      <c r="B43" s="324"/>
      <c r="C43" s="324" t="s">
        <v>124</v>
      </c>
      <c r="D43" s="323">
        <f t="shared" ca="1" si="2"/>
        <v>44784</v>
      </c>
      <c r="E43" s="322">
        <f t="shared" si="4"/>
        <v>244165.22833333333</v>
      </c>
      <c r="F43" s="322">
        <f t="shared" si="5"/>
        <v>10528.209598214286</v>
      </c>
      <c r="G43" s="321">
        <f t="shared" si="0"/>
        <v>254693.43793154761</v>
      </c>
      <c r="H43" s="320">
        <f t="shared" si="3"/>
        <v>10951817.831056558</v>
      </c>
    </row>
    <row r="44" spans="1:8">
      <c r="A44" s="324">
        <f t="shared" si="1"/>
        <v>19</v>
      </c>
      <c r="B44" s="324"/>
      <c r="C44" s="324" t="s">
        <v>125</v>
      </c>
      <c r="D44" s="323">
        <f t="shared" ca="1" si="2"/>
        <v>44815</v>
      </c>
      <c r="E44" s="322">
        <f t="shared" si="4"/>
        <v>244165.22833333333</v>
      </c>
      <c r="F44" s="322">
        <f t="shared" si="5"/>
        <v>10528.209598214286</v>
      </c>
      <c r="G44" s="321">
        <f t="shared" si="0"/>
        <v>254693.43793154761</v>
      </c>
      <c r="H44" s="320">
        <f t="shared" si="3"/>
        <v>10697124.393125011</v>
      </c>
    </row>
    <row r="45" spans="1:8">
      <c r="A45" s="324">
        <f t="shared" si="1"/>
        <v>20</v>
      </c>
      <c r="B45" s="324"/>
      <c r="C45" s="324" t="s">
        <v>126</v>
      </c>
      <c r="D45" s="323">
        <f t="shared" ca="1" si="2"/>
        <v>44845</v>
      </c>
      <c r="E45" s="322">
        <f t="shared" si="4"/>
        <v>244165.22833333333</v>
      </c>
      <c r="F45" s="322">
        <f t="shared" si="5"/>
        <v>10528.209598214286</v>
      </c>
      <c r="G45" s="321">
        <f t="shared" si="0"/>
        <v>254693.43793154761</v>
      </c>
      <c r="H45" s="320">
        <f t="shared" si="3"/>
        <v>10442430.955193464</v>
      </c>
    </row>
    <row r="46" spans="1:8">
      <c r="A46" s="324">
        <f t="shared" si="1"/>
        <v>21</v>
      </c>
      <c r="B46" s="324"/>
      <c r="C46" s="324" t="s">
        <v>127</v>
      </c>
      <c r="D46" s="323">
        <f t="shared" ca="1" si="2"/>
        <v>44876</v>
      </c>
      <c r="E46" s="322">
        <f t="shared" si="4"/>
        <v>244165.22833333333</v>
      </c>
      <c r="F46" s="322">
        <f t="shared" si="5"/>
        <v>10528.209598214286</v>
      </c>
      <c r="G46" s="321">
        <f t="shared" si="0"/>
        <v>254693.43793154761</v>
      </c>
      <c r="H46" s="320">
        <f t="shared" si="3"/>
        <v>10187737.517261917</v>
      </c>
    </row>
    <row r="47" spans="1:8">
      <c r="A47" s="324">
        <f t="shared" si="1"/>
        <v>22</v>
      </c>
      <c r="B47" s="324"/>
      <c r="C47" s="324" t="s">
        <v>128</v>
      </c>
      <c r="D47" s="323">
        <f t="shared" ca="1" si="2"/>
        <v>44906</v>
      </c>
      <c r="E47" s="322">
        <f t="shared" si="4"/>
        <v>244165.22833333333</v>
      </c>
      <c r="F47" s="322">
        <f t="shared" si="5"/>
        <v>10528.209598214286</v>
      </c>
      <c r="G47" s="321">
        <f t="shared" si="0"/>
        <v>254693.43793154761</v>
      </c>
      <c r="H47" s="320">
        <f t="shared" si="3"/>
        <v>9933044.0793303698</v>
      </c>
    </row>
    <row r="48" spans="1:8">
      <c r="A48" s="324">
        <f t="shared" si="1"/>
        <v>23</v>
      </c>
      <c r="B48" s="324"/>
      <c r="C48" s="324" t="s">
        <v>129</v>
      </c>
      <c r="D48" s="323">
        <f t="shared" ca="1" si="2"/>
        <v>44937</v>
      </c>
      <c r="E48" s="322">
        <f t="shared" si="4"/>
        <v>244165.22833333333</v>
      </c>
      <c r="F48" s="322">
        <f t="shared" si="5"/>
        <v>10528.209598214286</v>
      </c>
      <c r="G48" s="321">
        <f t="shared" si="0"/>
        <v>254693.43793154761</v>
      </c>
      <c r="H48" s="320">
        <f t="shared" si="3"/>
        <v>9678350.6413988229</v>
      </c>
    </row>
    <row r="49" spans="1:8">
      <c r="A49" s="324">
        <f t="shared" si="1"/>
        <v>24</v>
      </c>
      <c r="B49" s="324"/>
      <c r="C49" s="324" t="s">
        <v>130</v>
      </c>
      <c r="D49" s="323">
        <f t="shared" ca="1" si="2"/>
        <v>44968</v>
      </c>
      <c r="E49" s="322">
        <f t="shared" si="4"/>
        <v>244165.22833333333</v>
      </c>
      <c r="F49" s="322">
        <f t="shared" si="5"/>
        <v>10528.209598214286</v>
      </c>
      <c r="G49" s="321">
        <f t="shared" si="0"/>
        <v>254693.43793154761</v>
      </c>
      <c r="H49" s="320">
        <f t="shared" si="3"/>
        <v>9423657.2034672759</v>
      </c>
    </row>
    <row r="50" spans="1:8">
      <c r="A50" s="324">
        <f t="shared" si="1"/>
        <v>25</v>
      </c>
      <c r="B50" s="324"/>
      <c r="C50" s="324" t="s">
        <v>131</v>
      </c>
      <c r="D50" s="323">
        <f t="shared" ca="1" si="2"/>
        <v>44996</v>
      </c>
      <c r="E50" s="322">
        <f t="shared" si="4"/>
        <v>244165.22833333333</v>
      </c>
      <c r="F50" s="322">
        <f t="shared" si="5"/>
        <v>10528.209598214286</v>
      </c>
      <c r="G50" s="321">
        <f t="shared" si="0"/>
        <v>254693.43793154761</v>
      </c>
      <c r="H50" s="320">
        <f t="shared" si="3"/>
        <v>9168963.765535729</v>
      </c>
    </row>
    <row r="51" spans="1:8">
      <c r="A51" s="324">
        <f t="shared" si="1"/>
        <v>26</v>
      </c>
      <c r="B51" s="324"/>
      <c r="C51" s="324" t="s">
        <v>132</v>
      </c>
      <c r="D51" s="323">
        <f t="shared" ca="1" si="2"/>
        <v>45027</v>
      </c>
      <c r="E51" s="322">
        <f t="shared" si="4"/>
        <v>244165.22833333333</v>
      </c>
      <c r="F51" s="322">
        <f t="shared" si="5"/>
        <v>10528.209598214286</v>
      </c>
      <c r="G51" s="321">
        <f t="shared" si="0"/>
        <v>254693.43793154761</v>
      </c>
      <c r="H51" s="320">
        <f t="shared" si="3"/>
        <v>8914270.3276041821</v>
      </c>
    </row>
    <row r="52" spans="1:8">
      <c r="A52" s="324">
        <f t="shared" si="1"/>
        <v>27</v>
      </c>
      <c r="B52" s="324"/>
      <c r="C52" s="324" t="s">
        <v>133</v>
      </c>
      <c r="D52" s="323">
        <f t="shared" ca="1" si="2"/>
        <v>45057</v>
      </c>
      <c r="E52" s="322">
        <f t="shared" si="4"/>
        <v>244165.22833333333</v>
      </c>
      <c r="F52" s="322">
        <f t="shared" si="5"/>
        <v>10528.209598214286</v>
      </c>
      <c r="G52" s="321">
        <f t="shared" si="0"/>
        <v>254693.43793154761</v>
      </c>
      <c r="H52" s="320">
        <f t="shared" si="3"/>
        <v>8659576.8896726351</v>
      </c>
    </row>
    <row r="53" spans="1:8">
      <c r="A53" s="324">
        <f t="shared" si="1"/>
        <v>28</v>
      </c>
      <c r="B53" s="324"/>
      <c r="C53" s="324" t="s">
        <v>134</v>
      </c>
      <c r="D53" s="323">
        <f t="shared" ca="1" si="2"/>
        <v>45088</v>
      </c>
      <c r="E53" s="322">
        <f t="shared" si="4"/>
        <v>244165.22833333333</v>
      </c>
      <c r="F53" s="322">
        <f t="shared" si="5"/>
        <v>10528.209598214286</v>
      </c>
      <c r="G53" s="321">
        <f t="shared" si="0"/>
        <v>254693.43793154761</v>
      </c>
      <c r="H53" s="320">
        <f t="shared" si="3"/>
        <v>8404883.4517410882</v>
      </c>
    </row>
    <row r="54" spans="1:8">
      <c r="A54" s="324">
        <f t="shared" si="1"/>
        <v>29</v>
      </c>
      <c r="B54" s="324"/>
      <c r="C54" s="324" t="s">
        <v>135</v>
      </c>
      <c r="D54" s="323">
        <f t="shared" ca="1" si="2"/>
        <v>45118</v>
      </c>
      <c r="E54" s="322">
        <f t="shared" si="4"/>
        <v>244165.22833333333</v>
      </c>
      <c r="F54" s="322">
        <f t="shared" si="5"/>
        <v>10528.209598214286</v>
      </c>
      <c r="G54" s="321">
        <f t="shared" si="0"/>
        <v>254693.43793154761</v>
      </c>
      <c r="H54" s="320">
        <f t="shared" si="3"/>
        <v>8150190.0138095403</v>
      </c>
    </row>
    <row r="55" spans="1:8">
      <c r="A55" s="324">
        <f t="shared" si="1"/>
        <v>30</v>
      </c>
      <c r="B55" s="324"/>
      <c r="C55" s="324" t="s">
        <v>136</v>
      </c>
      <c r="D55" s="323">
        <f t="shared" ca="1" si="2"/>
        <v>45149</v>
      </c>
      <c r="E55" s="322">
        <f t="shared" si="4"/>
        <v>244165.22833333333</v>
      </c>
      <c r="F55" s="322">
        <f t="shared" si="5"/>
        <v>10528.209598214286</v>
      </c>
      <c r="G55" s="321">
        <f t="shared" si="0"/>
        <v>254693.43793154761</v>
      </c>
      <c r="H55" s="320">
        <f t="shared" si="3"/>
        <v>7895496.5758779924</v>
      </c>
    </row>
    <row r="56" spans="1:8">
      <c r="A56" s="324">
        <f t="shared" si="1"/>
        <v>31</v>
      </c>
      <c r="B56" s="324"/>
      <c r="C56" s="324" t="s">
        <v>137</v>
      </c>
      <c r="D56" s="323">
        <f t="shared" ca="1" si="2"/>
        <v>45180</v>
      </c>
      <c r="E56" s="322">
        <f t="shared" si="4"/>
        <v>244165.22833333333</v>
      </c>
      <c r="F56" s="322">
        <f t="shared" si="5"/>
        <v>10528.209598214286</v>
      </c>
      <c r="G56" s="321">
        <f t="shared" si="0"/>
        <v>254693.43793154761</v>
      </c>
      <c r="H56" s="320">
        <f t="shared" si="3"/>
        <v>7640803.1379464446</v>
      </c>
    </row>
    <row r="57" spans="1:8">
      <c r="A57" s="324">
        <f t="shared" si="1"/>
        <v>32</v>
      </c>
      <c r="B57" s="324"/>
      <c r="C57" s="324" t="s">
        <v>138</v>
      </c>
      <c r="D57" s="323">
        <f t="shared" ca="1" si="2"/>
        <v>45210</v>
      </c>
      <c r="E57" s="322">
        <f t="shared" si="4"/>
        <v>244165.22833333333</v>
      </c>
      <c r="F57" s="322">
        <f t="shared" si="5"/>
        <v>10528.209598214286</v>
      </c>
      <c r="G57" s="321">
        <f t="shared" ref="G57:G86" si="6">+SUM(E57:F57)</f>
        <v>254693.43793154761</v>
      </c>
      <c r="H57" s="320">
        <f t="shared" si="3"/>
        <v>7386109.7000148967</v>
      </c>
    </row>
    <row r="58" spans="1:8">
      <c r="A58" s="324">
        <f t="shared" ref="A58:A86" si="7">+A57+1</f>
        <v>33</v>
      </c>
      <c r="B58" s="324"/>
      <c r="C58" s="324" t="s">
        <v>139</v>
      </c>
      <c r="D58" s="323">
        <f t="shared" ref="D58:D86" ca="1" si="8">EDATE(D57,1)</f>
        <v>45241</v>
      </c>
      <c r="E58" s="322">
        <f t="shared" si="4"/>
        <v>244165.22833333333</v>
      </c>
      <c r="F58" s="322">
        <f t="shared" si="5"/>
        <v>10528.209598214286</v>
      </c>
      <c r="G58" s="321">
        <f t="shared" si="6"/>
        <v>254693.43793154761</v>
      </c>
      <c r="H58" s="320">
        <f t="shared" ref="H58:H86" si="9">H57-G58</f>
        <v>7131416.2620833488</v>
      </c>
    </row>
    <row r="59" spans="1:8">
      <c r="A59" s="324">
        <f t="shared" si="7"/>
        <v>34</v>
      </c>
      <c r="B59" s="324"/>
      <c r="C59" s="324" t="s">
        <v>140</v>
      </c>
      <c r="D59" s="323">
        <f t="shared" ca="1" si="8"/>
        <v>45271</v>
      </c>
      <c r="E59" s="322">
        <f t="shared" si="4"/>
        <v>244165.22833333333</v>
      </c>
      <c r="F59" s="322">
        <f t="shared" si="5"/>
        <v>10528.209598214286</v>
      </c>
      <c r="G59" s="321">
        <f t="shared" si="6"/>
        <v>254693.43793154761</v>
      </c>
      <c r="H59" s="320">
        <f t="shared" si="9"/>
        <v>6876722.8241518009</v>
      </c>
    </row>
    <row r="60" spans="1:8">
      <c r="A60" s="324">
        <f t="shared" si="7"/>
        <v>35</v>
      </c>
      <c r="B60" s="324"/>
      <c r="C60" s="324" t="s">
        <v>141</v>
      </c>
      <c r="D60" s="323">
        <f t="shared" ca="1" si="8"/>
        <v>45302</v>
      </c>
      <c r="E60" s="322">
        <f t="shared" ref="E60:E86" si="10">+$E$27</f>
        <v>244165.22833333333</v>
      </c>
      <c r="F60" s="322">
        <f t="shared" ref="F60:F86" si="11">+$F$27</f>
        <v>10528.209598214286</v>
      </c>
      <c r="G60" s="321">
        <f t="shared" si="6"/>
        <v>254693.43793154761</v>
      </c>
      <c r="H60" s="320">
        <f t="shared" si="9"/>
        <v>6622029.3862202531</v>
      </c>
    </row>
    <row r="61" spans="1:8">
      <c r="A61" s="324">
        <f t="shared" si="7"/>
        <v>36</v>
      </c>
      <c r="B61" s="324"/>
      <c r="C61" s="324" t="s">
        <v>142</v>
      </c>
      <c r="D61" s="323">
        <f t="shared" ca="1" si="8"/>
        <v>45333</v>
      </c>
      <c r="E61" s="322">
        <f t="shared" si="10"/>
        <v>244165.22833333333</v>
      </c>
      <c r="F61" s="322">
        <f t="shared" si="11"/>
        <v>10528.209598214286</v>
      </c>
      <c r="G61" s="321">
        <f t="shared" si="6"/>
        <v>254693.43793154761</v>
      </c>
      <c r="H61" s="320">
        <f t="shared" si="9"/>
        <v>6367335.9482887052</v>
      </c>
    </row>
    <row r="62" spans="1:8">
      <c r="A62" s="324">
        <f t="shared" si="7"/>
        <v>37</v>
      </c>
      <c r="B62" s="324"/>
      <c r="C62" s="324" t="s">
        <v>143</v>
      </c>
      <c r="D62" s="323">
        <f t="shared" ca="1" si="8"/>
        <v>45362</v>
      </c>
      <c r="E62" s="322">
        <f t="shared" si="10"/>
        <v>244165.22833333333</v>
      </c>
      <c r="F62" s="322">
        <f t="shared" si="11"/>
        <v>10528.209598214286</v>
      </c>
      <c r="G62" s="321">
        <f t="shared" si="6"/>
        <v>254693.43793154761</v>
      </c>
      <c r="H62" s="320">
        <f t="shared" si="9"/>
        <v>6112642.5103571573</v>
      </c>
    </row>
    <row r="63" spans="1:8">
      <c r="A63" s="324">
        <f t="shared" si="7"/>
        <v>38</v>
      </c>
      <c r="B63" s="324"/>
      <c r="C63" s="324" t="s">
        <v>144</v>
      </c>
      <c r="D63" s="323">
        <f t="shared" ca="1" si="8"/>
        <v>45393</v>
      </c>
      <c r="E63" s="322">
        <f t="shared" si="10"/>
        <v>244165.22833333333</v>
      </c>
      <c r="F63" s="322">
        <f t="shared" si="11"/>
        <v>10528.209598214286</v>
      </c>
      <c r="G63" s="321">
        <f t="shared" si="6"/>
        <v>254693.43793154761</v>
      </c>
      <c r="H63" s="320">
        <f t="shared" si="9"/>
        <v>5857949.0724256095</v>
      </c>
    </row>
    <row r="64" spans="1:8">
      <c r="A64" s="324">
        <f t="shared" si="7"/>
        <v>39</v>
      </c>
      <c r="B64" s="324"/>
      <c r="C64" s="324" t="s">
        <v>145</v>
      </c>
      <c r="D64" s="323">
        <f t="shared" ca="1" si="8"/>
        <v>45423</v>
      </c>
      <c r="E64" s="322">
        <f t="shared" si="10"/>
        <v>244165.22833333333</v>
      </c>
      <c r="F64" s="322">
        <f t="shared" si="11"/>
        <v>10528.209598214286</v>
      </c>
      <c r="G64" s="321">
        <f t="shared" si="6"/>
        <v>254693.43793154761</v>
      </c>
      <c r="H64" s="320">
        <f t="shared" si="9"/>
        <v>5603255.6344940616</v>
      </c>
    </row>
    <row r="65" spans="1:11">
      <c r="A65" s="324">
        <f t="shared" si="7"/>
        <v>40</v>
      </c>
      <c r="B65" s="324"/>
      <c r="C65" s="324" t="s">
        <v>146</v>
      </c>
      <c r="D65" s="323">
        <f t="shared" ca="1" si="8"/>
        <v>45454</v>
      </c>
      <c r="E65" s="322">
        <f t="shared" si="10"/>
        <v>244165.22833333333</v>
      </c>
      <c r="F65" s="322">
        <f t="shared" si="11"/>
        <v>10528.209598214286</v>
      </c>
      <c r="G65" s="321">
        <f t="shared" si="6"/>
        <v>254693.43793154761</v>
      </c>
      <c r="H65" s="320">
        <f t="shared" si="9"/>
        <v>5348562.1965625137</v>
      </c>
    </row>
    <row r="66" spans="1:11">
      <c r="A66" s="324">
        <f t="shared" si="7"/>
        <v>41</v>
      </c>
      <c r="B66" s="324"/>
      <c r="C66" s="324" t="s">
        <v>147</v>
      </c>
      <c r="D66" s="323">
        <f t="shared" ca="1" si="8"/>
        <v>45484</v>
      </c>
      <c r="E66" s="322">
        <f t="shared" si="10"/>
        <v>244165.22833333333</v>
      </c>
      <c r="F66" s="322">
        <f t="shared" si="11"/>
        <v>10528.209598214286</v>
      </c>
      <c r="G66" s="321">
        <f t="shared" si="6"/>
        <v>254693.43793154761</v>
      </c>
      <c r="H66" s="320">
        <f t="shared" si="9"/>
        <v>5093868.7586309658</v>
      </c>
    </row>
    <row r="67" spans="1:11">
      <c r="A67" s="324">
        <f t="shared" si="7"/>
        <v>42</v>
      </c>
      <c r="B67" s="324"/>
      <c r="C67" s="324" t="s">
        <v>148</v>
      </c>
      <c r="D67" s="323">
        <f t="shared" ca="1" si="8"/>
        <v>45515</v>
      </c>
      <c r="E67" s="322">
        <f t="shared" si="10"/>
        <v>244165.22833333333</v>
      </c>
      <c r="F67" s="322">
        <f t="shared" si="11"/>
        <v>10528.209598214286</v>
      </c>
      <c r="G67" s="321">
        <f t="shared" si="6"/>
        <v>254693.43793154761</v>
      </c>
      <c r="H67" s="320">
        <f t="shared" si="9"/>
        <v>4839175.320699418</v>
      </c>
    </row>
    <row r="68" spans="1:11">
      <c r="A68" s="324">
        <f t="shared" si="7"/>
        <v>43</v>
      </c>
      <c r="B68" s="324"/>
      <c r="C68" s="324" t="s">
        <v>149</v>
      </c>
      <c r="D68" s="323">
        <f t="shared" ca="1" si="8"/>
        <v>45546</v>
      </c>
      <c r="E68" s="322">
        <f t="shared" si="10"/>
        <v>244165.22833333333</v>
      </c>
      <c r="F68" s="322">
        <f t="shared" si="11"/>
        <v>10528.209598214286</v>
      </c>
      <c r="G68" s="321">
        <f t="shared" si="6"/>
        <v>254693.43793154761</v>
      </c>
      <c r="H68" s="320">
        <f t="shared" si="9"/>
        <v>4584481.8827678701</v>
      </c>
    </row>
    <row r="69" spans="1:11">
      <c r="A69" s="324">
        <f t="shared" si="7"/>
        <v>44</v>
      </c>
      <c r="B69" s="324"/>
      <c r="C69" s="324" t="s">
        <v>150</v>
      </c>
      <c r="D69" s="323">
        <f t="shared" ca="1" si="8"/>
        <v>45576</v>
      </c>
      <c r="E69" s="322">
        <f t="shared" si="10"/>
        <v>244165.22833333333</v>
      </c>
      <c r="F69" s="322">
        <f t="shared" si="11"/>
        <v>10528.209598214286</v>
      </c>
      <c r="G69" s="321">
        <f t="shared" si="6"/>
        <v>254693.43793154761</v>
      </c>
      <c r="H69" s="320">
        <f t="shared" si="9"/>
        <v>4329788.4448363222</v>
      </c>
    </row>
    <row r="70" spans="1:11">
      <c r="A70" s="324">
        <f t="shared" si="7"/>
        <v>45</v>
      </c>
      <c r="B70" s="324"/>
      <c r="C70" s="324" t="s">
        <v>151</v>
      </c>
      <c r="D70" s="323">
        <f t="shared" ca="1" si="8"/>
        <v>45607</v>
      </c>
      <c r="E70" s="322">
        <f t="shared" si="10"/>
        <v>244165.22833333333</v>
      </c>
      <c r="F70" s="322">
        <f t="shared" si="11"/>
        <v>10528.209598214286</v>
      </c>
      <c r="G70" s="321">
        <f t="shared" si="6"/>
        <v>254693.43793154761</v>
      </c>
      <c r="H70" s="320">
        <f t="shared" si="9"/>
        <v>4075095.0069047748</v>
      </c>
    </row>
    <row r="71" spans="1:11">
      <c r="A71" s="324">
        <f t="shared" si="7"/>
        <v>46</v>
      </c>
      <c r="B71" s="324"/>
      <c r="C71" s="324" t="s">
        <v>152</v>
      </c>
      <c r="D71" s="323">
        <f t="shared" ca="1" si="8"/>
        <v>45637</v>
      </c>
      <c r="E71" s="322">
        <f t="shared" si="10"/>
        <v>244165.22833333333</v>
      </c>
      <c r="F71" s="322">
        <f t="shared" si="11"/>
        <v>10528.209598214286</v>
      </c>
      <c r="G71" s="321">
        <f t="shared" si="6"/>
        <v>254693.43793154761</v>
      </c>
      <c r="H71" s="320">
        <f t="shared" si="9"/>
        <v>3820401.5689732274</v>
      </c>
    </row>
    <row r="72" spans="1:11">
      <c r="A72" s="324">
        <f t="shared" si="7"/>
        <v>47</v>
      </c>
      <c r="B72" s="324"/>
      <c r="C72" s="324" t="s">
        <v>153</v>
      </c>
      <c r="D72" s="323">
        <f t="shared" ca="1" si="8"/>
        <v>45668</v>
      </c>
      <c r="E72" s="322">
        <f t="shared" si="10"/>
        <v>244165.22833333333</v>
      </c>
      <c r="F72" s="322">
        <f t="shared" si="11"/>
        <v>10528.209598214286</v>
      </c>
      <c r="G72" s="321">
        <f t="shared" si="6"/>
        <v>254693.43793154761</v>
      </c>
      <c r="H72" s="320">
        <f t="shared" si="9"/>
        <v>3565708.13104168</v>
      </c>
      <c r="K72" s="326"/>
    </row>
    <row r="73" spans="1:11">
      <c r="A73" s="324">
        <f t="shared" si="7"/>
        <v>48</v>
      </c>
      <c r="B73" s="324"/>
      <c r="C73" s="324" t="s">
        <v>154</v>
      </c>
      <c r="D73" s="323">
        <f t="shared" ca="1" si="8"/>
        <v>45699</v>
      </c>
      <c r="E73" s="322">
        <f t="shared" si="10"/>
        <v>244165.22833333333</v>
      </c>
      <c r="F73" s="322">
        <f t="shared" si="11"/>
        <v>10528.209598214286</v>
      </c>
      <c r="G73" s="321">
        <f t="shared" si="6"/>
        <v>254693.43793154761</v>
      </c>
      <c r="H73" s="320">
        <f t="shared" si="9"/>
        <v>3311014.6931101326</v>
      </c>
      <c r="K73" s="325"/>
    </row>
    <row r="74" spans="1:11">
      <c r="A74" s="324">
        <f t="shared" si="7"/>
        <v>49</v>
      </c>
      <c r="B74" s="324"/>
      <c r="C74" s="324" t="s">
        <v>155</v>
      </c>
      <c r="D74" s="323">
        <f t="shared" ca="1" si="8"/>
        <v>45727</v>
      </c>
      <c r="E74" s="322">
        <f t="shared" si="10"/>
        <v>244165.22833333333</v>
      </c>
      <c r="F74" s="322">
        <f t="shared" si="11"/>
        <v>10528.209598214286</v>
      </c>
      <c r="G74" s="321">
        <f t="shared" si="6"/>
        <v>254693.43793154761</v>
      </c>
      <c r="H74" s="320">
        <f t="shared" si="9"/>
        <v>3056321.2551785852</v>
      </c>
    </row>
    <row r="75" spans="1:11">
      <c r="A75" s="324">
        <f t="shared" si="7"/>
        <v>50</v>
      </c>
      <c r="B75" s="324"/>
      <c r="C75" s="324" t="s">
        <v>156</v>
      </c>
      <c r="D75" s="323">
        <f t="shared" ca="1" si="8"/>
        <v>45758</v>
      </c>
      <c r="E75" s="322">
        <f t="shared" si="10"/>
        <v>244165.22833333333</v>
      </c>
      <c r="F75" s="322">
        <f t="shared" si="11"/>
        <v>10528.209598214286</v>
      </c>
      <c r="G75" s="321">
        <f t="shared" si="6"/>
        <v>254693.43793154761</v>
      </c>
      <c r="H75" s="320">
        <f t="shared" si="9"/>
        <v>2801627.8172470378</v>
      </c>
    </row>
    <row r="76" spans="1:11">
      <c r="A76" s="324">
        <f t="shared" si="7"/>
        <v>51</v>
      </c>
      <c r="B76" s="324"/>
      <c r="C76" s="324" t="s">
        <v>157</v>
      </c>
      <c r="D76" s="323">
        <f t="shared" ca="1" si="8"/>
        <v>45788</v>
      </c>
      <c r="E76" s="322">
        <f t="shared" si="10"/>
        <v>244165.22833333333</v>
      </c>
      <c r="F76" s="322">
        <f t="shared" si="11"/>
        <v>10528.209598214286</v>
      </c>
      <c r="G76" s="321">
        <f t="shared" si="6"/>
        <v>254693.43793154761</v>
      </c>
      <c r="H76" s="320">
        <f t="shared" si="9"/>
        <v>2546934.3793154904</v>
      </c>
    </row>
    <row r="77" spans="1:11">
      <c r="A77" s="324">
        <f t="shared" si="7"/>
        <v>52</v>
      </c>
      <c r="B77" s="324"/>
      <c r="C77" s="324" t="s">
        <v>158</v>
      </c>
      <c r="D77" s="323">
        <f t="shared" ca="1" si="8"/>
        <v>45819</v>
      </c>
      <c r="E77" s="322">
        <f t="shared" si="10"/>
        <v>244165.22833333333</v>
      </c>
      <c r="F77" s="322">
        <f t="shared" si="11"/>
        <v>10528.209598214286</v>
      </c>
      <c r="G77" s="321">
        <f t="shared" si="6"/>
        <v>254693.43793154761</v>
      </c>
      <c r="H77" s="320">
        <f t="shared" si="9"/>
        <v>2292240.941383943</v>
      </c>
    </row>
    <row r="78" spans="1:11">
      <c r="A78" s="324">
        <f t="shared" si="7"/>
        <v>53</v>
      </c>
      <c r="B78" s="324"/>
      <c r="C78" s="324" t="s">
        <v>159</v>
      </c>
      <c r="D78" s="323">
        <f t="shared" ca="1" si="8"/>
        <v>45849</v>
      </c>
      <c r="E78" s="322">
        <f t="shared" si="10"/>
        <v>244165.22833333333</v>
      </c>
      <c r="F78" s="322">
        <f t="shared" si="11"/>
        <v>10528.209598214286</v>
      </c>
      <c r="G78" s="321">
        <f t="shared" si="6"/>
        <v>254693.43793154761</v>
      </c>
      <c r="H78" s="320">
        <f t="shared" si="9"/>
        <v>2037547.5034523953</v>
      </c>
    </row>
    <row r="79" spans="1:11">
      <c r="A79" s="324">
        <f t="shared" si="7"/>
        <v>54</v>
      </c>
      <c r="B79" s="324"/>
      <c r="C79" s="324" t="s">
        <v>160</v>
      </c>
      <c r="D79" s="323">
        <f t="shared" ca="1" si="8"/>
        <v>45880</v>
      </c>
      <c r="E79" s="322">
        <f t="shared" si="10"/>
        <v>244165.22833333333</v>
      </c>
      <c r="F79" s="322">
        <f t="shared" si="11"/>
        <v>10528.209598214286</v>
      </c>
      <c r="G79" s="321">
        <f t="shared" si="6"/>
        <v>254693.43793154761</v>
      </c>
      <c r="H79" s="320">
        <f t="shared" si="9"/>
        <v>1782854.0655208477</v>
      </c>
    </row>
    <row r="80" spans="1:11">
      <c r="A80" s="324">
        <f t="shared" si="7"/>
        <v>55</v>
      </c>
      <c r="B80" s="324"/>
      <c r="C80" s="324" t="s">
        <v>161</v>
      </c>
      <c r="D80" s="323">
        <f t="shared" ca="1" si="8"/>
        <v>45911</v>
      </c>
      <c r="E80" s="322">
        <f t="shared" si="10"/>
        <v>244165.22833333333</v>
      </c>
      <c r="F80" s="322">
        <f t="shared" si="11"/>
        <v>10528.209598214286</v>
      </c>
      <c r="G80" s="321">
        <f t="shared" si="6"/>
        <v>254693.43793154761</v>
      </c>
      <c r="H80" s="320">
        <f t="shared" si="9"/>
        <v>1528160.6275893</v>
      </c>
    </row>
    <row r="81" spans="1:18">
      <c r="A81" s="324">
        <f t="shared" si="7"/>
        <v>56</v>
      </c>
      <c r="B81" s="324"/>
      <c r="C81" s="324" t="s">
        <v>162</v>
      </c>
      <c r="D81" s="323">
        <f t="shared" ca="1" si="8"/>
        <v>45941</v>
      </c>
      <c r="E81" s="322">
        <f t="shared" si="10"/>
        <v>244165.22833333333</v>
      </c>
      <c r="F81" s="322">
        <f t="shared" si="11"/>
        <v>10528.209598214286</v>
      </c>
      <c r="G81" s="321">
        <f t="shared" si="6"/>
        <v>254693.43793154761</v>
      </c>
      <c r="H81" s="320">
        <f t="shared" si="9"/>
        <v>1273467.1896577524</v>
      </c>
    </row>
    <row r="82" spans="1:18">
      <c r="A82" s="324">
        <f t="shared" si="7"/>
        <v>57</v>
      </c>
      <c r="B82" s="324"/>
      <c r="C82" s="324" t="s">
        <v>163</v>
      </c>
      <c r="D82" s="323">
        <f t="shared" ca="1" si="8"/>
        <v>45972</v>
      </c>
      <c r="E82" s="322">
        <f t="shared" si="10"/>
        <v>244165.22833333333</v>
      </c>
      <c r="F82" s="322">
        <f t="shared" si="11"/>
        <v>10528.209598214286</v>
      </c>
      <c r="G82" s="321">
        <f t="shared" si="6"/>
        <v>254693.43793154761</v>
      </c>
      <c r="H82" s="320">
        <f t="shared" si="9"/>
        <v>1018773.7517262048</v>
      </c>
    </row>
    <row r="83" spans="1:18">
      <c r="A83" s="324">
        <f t="shared" si="7"/>
        <v>58</v>
      </c>
      <c r="B83" s="324"/>
      <c r="C83" s="324" t="s">
        <v>164</v>
      </c>
      <c r="D83" s="323">
        <f t="shared" ca="1" si="8"/>
        <v>46002</v>
      </c>
      <c r="E83" s="322">
        <f t="shared" si="10"/>
        <v>244165.22833333333</v>
      </c>
      <c r="F83" s="322">
        <f t="shared" si="11"/>
        <v>10528.209598214286</v>
      </c>
      <c r="G83" s="321">
        <f t="shared" si="6"/>
        <v>254693.43793154761</v>
      </c>
      <c r="H83" s="320">
        <f t="shared" si="9"/>
        <v>764080.31379465712</v>
      </c>
    </row>
    <row r="84" spans="1:18">
      <c r="A84" s="324">
        <f t="shared" si="7"/>
        <v>59</v>
      </c>
      <c r="B84" s="324"/>
      <c r="C84" s="324" t="s">
        <v>165</v>
      </c>
      <c r="D84" s="323">
        <f t="shared" ca="1" si="8"/>
        <v>46033</v>
      </c>
      <c r="E84" s="322">
        <f t="shared" si="10"/>
        <v>244165.22833333333</v>
      </c>
      <c r="F84" s="322">
        <f t="shared" si="11"/>
        <v>10528.209598214286</v>
      </c>
      <c r="G84" s="321">
        <f t="shared" si="6"/>
        <v>254693.43793154761</v>
      </c>
      <c r="H84" s="320">
        <f t="shared" si="9"/>
        <v>509386.87586310948</v>
      </c>
    </row>
    <row r="85" spans="1:18">
      <c r="A85" s="324">
        <f t="shared" si="7"/>
        <v>60</v>
      </c>
      <c r="B85" s="324"/>
      <c r="C85" s="324" t="s">
        <v>166</v>
      </c>
      <c r="D85" s="323">
        <f t="shared" ca="1" si="8"/>
        <v>46064</v>
      </c>
      <c r="E85" s="322">
        <f t="shared" si="10"/>
        <v>244165.22833333333</v>
      </c>
      <c r="F85" s="322">
        <f t="shared" si="11"/>
        <v>10528.209598214286</v>
      </c>
      <c r="G85" s="321">
        <f t="shared" si="6"/>
        <v>254693.43793154761</v>
      </c>
      <c r="H85" s="320">
        <f t="shared" si="9"/>
        <v>254693.43793156187</v>
      </c>
    </row>
    <row r="86" spans="1:18">
      <c r="A86" s="324">
        <f t="shared" si="7"/>
        <v>61</v>
      </c>
      <c r="B86" s="324"/>
      <c r="C86" s="324" t="s">
        <v>167</v>
      </c>
      <c r="D86" s="323">
        <f t="shared" ca="1" si="8"/>
        <v>46092</v>
      </c>
      <c r="E86" s="322">
        <f t="shared" si="10"/>
        <v>244165.22833333333</v>
      </c>
      <c r="F86" s="322">
        <f t="shared" si="11"/>
        <v>10528.209598214286</v>
      </c>
      <c r="G86" s="321">
        <f t="shared" si="6"/>
        <v>254693.43793154761</v>
      </c>
      <c r="H86" s="320">
        <f t="shared" si="9"/>
        <v>1.4260876923799515E-8</v>
      </c>
    </row>
    <row r="87" spans="1:18">
      <c r="A87" s="513" t="s">
        <v>102</v>
      </c>
      <c r="B87" s="513"/>
      <c r="C87" s="513"/>
      <c r="D87" s="513"/>
      <c r="E87" s="61">
        <f>SUM(E25:E86)</f>
        <v>29299827.399999913</v>
      </c>
      <c r="F87" s="61">
        <f>SUM(F25:F86)</f>
        <v>1263385.1517857146</v>
      </c>
      <c r="G87" s="61">
        <f>SUM(G25:G86)</f>
        <v>30563212.551785775</v>
      </c>
      <c r="H87" s="62"/>
    </row>
    <row r="88" spans="1:18">
      <c r="C88" s="23"/>
      <c r="D88" s="24"/>
      <c r="E88" s="25"/>
      <c r="F88" s="25"/>
      <c r="G88" s="25"/>
    </row>
    <row r="89" spans="1:18">
      <c r="A89" s="508" t="s">
        <v>66</v>
      </c>
      <c r="B89" s="508"/>
      <c r="C89" s="508"/>
      <c r="D89" s="508"/>
      <c r="E89" s="508"/>
      <c r="F89" s="508"/>
      <c r="G89" s="508"/>
      <c r="H89" s="508"/>
    </row>
    <row r="90" spans="1:18" ht="29.25" customHeight="1">
      <c r="A90" s="497" t="s">
        <v>285</v>
      </c>
      <c r="B90" s="497"/>
      <c r="C90" s="497"/>
      <c r="D90" s="497"/>
      <c r="E90" s="497"/>
      <c r="F90" s="497"/>
      <c r="G90" s="497"/>
      <c r="H90" s="497"/>
      <c r="K90" s="520"/>
      <c r="L90" s="520"/>
      <c r="M90" s="520"/>
      <c r="N90" s="520"/>
      <c r="O90" s="520"/>
      <c r="P90" s="520"/>
      <c r="Q90" s="520"/>
      <c r="R90" s="520"/>
    </row>
    <row r="91" spans="1:18" ht="16.5" customHeight="1">
      <c r="A91" s="497"/>
      <c r="B91" s="497"/>
      <c r="C91" s="497"/>
      <c r="D91" s="497"/>
      <c r="E91" s="497"/>
      <c r="F91" s="497"/>
      <c r="G91" s="497"/>
      <c r="H91" s="497"/>
      <c r="K91" s="508"/>
      <c r="L91" s="508"/>
      <c r="M91" s="508"/>
      <c r="N91" s="508"/>
      <c r="O91" s="508"/>
      <c r="P91" s="508"/>
      <c r="Q91" s="508"/>
      <c r="R91" s="508"/>
    </row>
    <row r="92" spans="1:18" ht="16.5" customHeight="1">
      <c r="A92" s="497"/>
      <c r="B92" s="497"/>
      <c r="C92" s="497"/>
      <c r="D92" s="497"/>
      <c r="E92" s="497"/>
      <c r="F92" s="497"/>
      <c r="G92" s="497"/>
      <c r="H92" s="497"/>
      <c r="K92" s="508"/>
      <c r="L92" s="508"/>
      <c r="M92" s="508"/>
      <c r="N92" s="508"/>
      <c r="O92" s="508"/>
      <c r="P92" s="508"/>
      <c r="Q92" s="508"/>
      <c r="R92" s="508"/>
    </row>
    <row r="93" spans="1:18" ht="16.5" customHeight="1">
      <c r="A93" s="497"/>
      <c r="B93" s="497"/>
      <c r="C93" s="497"/>
      <c r="D93" s="497"/>
      <c r="E93" s="497"/>
      <c r="F93" s="497"/>
      <c r="G93" s="497"/>
      <c r="H93" s="497"/>
      <c r="K93" s="508"/>
      <c r="L93" s="508"/>
      <c r="M93" s="508"/>
      <c r="N93" s="508"/>
      <c r="O93" s="508"/>
      <c r="P93" s="508"/>
      <c r="Q93" s="508"/>
      <c r="R93" s="508"/>
    </row>
    <row r="94" spans="1:18" ht="118.5" customHeight="1">
      <c r="A94" s="497"/>
      <c r="B94" s="497"/>
      <c r="C94" s="497"/>
      <c r="D94" s="497"/>
      <c r="E94" s="497"/>
      <c r="F94" s="497"/>
      <c r="G94" s="497"/>
      <c r="H94" s="497"/>
      <c r="K94" s="508"/>
      <c r="L94" s="508"/>
      <c r="M94" s="508"/>
      <c r="N94" s="508"/>
      <c r="O94" s="508"/>
      <c r="P94" s="508"/>
      <c r="Q94" s="508"/>
      <c r="R94" s="508"/>
    </row>
    <row r="95" spans="1:18" ht="42" customHeight="1">
      <c r="A95" s="497"/>
      <c r="B95" s="497"/>
      <c r="C95" s="497"/>
      <c r="D95" s="497"/>
      <c r="E95" s="497"/>
      <c r="F95" s="497"/>
      <c r="G95" s="497"/>
      <c r="H95" s="497"/>
      <c r="K95" s="508"/>
      <c r="L95" s="508"/>
      <c r="M95" s="508"/>
      <c r="N95" s="508"/>
      <c r="O95" s="508"/>
      <c r="P95" s="508"/>
      <c r="Q95" s="508"/>
      <c r="R95" s="508"/>
    </row>
    <row r="96" spans="1:18">
      <c r="A96" s="497"/>
      <c r="B96" s="497"/>
      <c r="C96" s="497"/>
      <c r="D96" s="497"/>
      <c r="E96" s="497"/>
      <c r="F96" s="497"/>
      <c r="G96" s="497"/>
      <c r="H96" s="497"/>
    </row>
    <row r="97" spans="1:8">
      <c r="A97" s="508"/>
      <c r="B97" s="508"/>
      <c r="C97" s="508"/>
      <c r="D97" s="508"/>
      <c r="E97" s="508"/>
      <c r="F97" s="508"/>
      <c r="G97" s="508"/>
      <c r="H97" s="508"/>
    </row>
    <row r="98" spans="1:8">
      <c r="A98" s="13" t="s">
        <v>104</v>
      </c>
      <c r="C98" s="13"/>
      <c r="D98" s="26"/>
    </row>
    <row r="99" spans="1:8">
      <c r="C99" s="13"/>
      <c r="D99" s="26"/>
    </row>
    <row r="100" spans="1:8" ht="15" customHeight="1">
      <c r="A100" s="27"/>
      <c r="B100" s="27"/>
      <c r="C100" s="27"/>
      <c r="D100" s="26"/>
      <c r="E100" s="27"/>
      <c r="F100" s="27"/>
      <c r="G100" s="27"/>
    </row>
    <row r="101" spans="1:8">
      <c r="A101" s="498" t="s">
        <v>105</v>
      </c>
      <c r="B101" s="498"/>
      <c r="C101" s="498"/>
      <c r="D101" s="26"/>
      <c r="E101" s="498" t="s">
        <v>106</v>
      </c>
      <c r="F101" s="498"/>
      <c r="G101" s="498"/>
    </row>
    <row r="102" spans="1:8"/>
    <row r="103" spans="1:8"/>
    <row r="104" spans="1:8"/>
    <row r="105" spans="1:8"/>
  </sheetData>
  <sheetProtection password="EA9B" sheet="1" objects="1" scenarios="1" selectLockedCells="1"/>
  <mergeCells count="24">
    <mergeCell ref="H1:H2"/>
    <mergeCell ref="C5:H5"/>
    <mergeCell ref="A89:H89"/>
    <mergeCell ref="C6:H6"/>
    <mergeCell ref="C7:H7"/>
    <mergeCell ref="C8:H8"/>
    <mergeCell ref="C9:H9"/>
    <mergeCell ref="C10:H10"/>
    <mergeCell ref="A6:B6"/>
    <mergeCell ref="A8:B8"/>
    <mergeCell ref="A9:B9"/>
    <mergeCell ref="A10:B10"/>
    <mergeCell ref="A24:G24"/>
    <mergeCell ref="A97:H97"/>
    <mergeCell ref="A101:C101"/>
    <mergeCell ref="E101:G101"/>
    <mergeCell ref="A90:H96"/>
    <mergeCell ref="A87:D87"/>
    <mergeCell ref="K95:R95"/>
    <mergeCell ref="K90:R90"/>
    <mergeCell ref="K91:R91"/>
    <mergeCell ref="K92:R92"/>
    <mergeCell ref="K93:R93"/>
    <mergeCell ref="K94:R94"/>
  </mergeCells>
  <hyperlinks>
    <hyperlink ref="J3" location="'DATA SHEET'!A1" display="Return to Data Sheet" xr:uid="{00000000-0004-0000-1300-000000000000}"/>
  </hyperlinks>
  <printOptions horizontalCentered="1" verticalCentered="1"/>
  <pageMargins left="0.7" right="0.7" top="0" bottom="0" header="0.3" footer="0.3"/>
  <pageSetup paperSize="14" scale="5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47DBD"/>
    <pageSetUpPr fitToPage="1"/>
  </sheetPr>
  <dimension ref="A1:R95"/>
  <sheetViews>
    <sheetView showGridLines="0" zoomScaleNormal="100" workbookViewId="0">
      <selection activeCell="K71" sqref="K71"/>
    </sheetView>
  </sheetViews>
  <sheetFormatPr baseColWidth="10" defaultColWidth="0" defaultRowHeight="14" zeroHeight="1"/>
  <cols>
    <col min="1" max="1" width="12.83203125" style="12" customWidth="1"/>
    <col min="2" max="2" width="10.5" style="12" customWidth="1"/>
    <col min="3" max="3" width="24" style="30" customWidth="1"/>
    <col min="4" max="4" width="12.83203125" style="12" bestFit="1" customWidth="1"/>
    <col min="5" max="5" width="13.5" style="12" bestFit="1" customWidth="1"/>
    <col min="6" max="6" width="13.6640625" style="12" bestFit="1" customWidth="1"/>
    <col min="7" max="7" width="14.5" style="12" bestFit="1" customWidth="1"/>
    <col min="8" max="8" width="16.5" style="12" bestFit="1" customWidth="1"/>
    <col min="9" max="9" width="9.1640625" style="12" customWidth="1"/>
    <col min="10" max="10" width="13.5" style="12" bestFit="1" customWidth="1"/>
    <col min="11" max="11" width="9.1640625" style="12" customWidth="1"/>
    <col min="12" max="16384" width="9.1640625" style="12" hidden="1"/>
  </cols>
  <sheetData>
    <row r="1" spans="1:11" ht="12.75" customHeight="1">
      <c r="A1" s="13"/>
      <c r="B1" s="13"/>
      <c r="C1" s="215" t="s">
        <v>75</v>
      </c>
      <c r="H1" s="509" t="s">
        <v>76</v>
      </c>
    </row>
    <row r="2" spans="1:11">
      <c r="A2" s="13"/>
      <c r="B2" s="13"/>
      <c r="C2" s="14" t="s">
        <v>288</v>
      </c>
      <c r="H2" s="509"/>
    </row>
    <row r="3" spans="1:11">
      <c r="A3" s="13"/>
      <c r="B3" s="13"/>
      <c r="C3" s="14" t="s">
        <v>77</v>
      </c>
      <c r="J3" s="63" t="s">
        <v>78</v>
      </c>
    </row>
    <row r="4" spans="1:11"/>
    <row r="5" spans="1:11" ht="15" customHeight="1">
      <c r="A5" s="32" t="s">
        <v>4</v>
      </c>
      <c r="B5" s="127"/>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SHEET'!B83</f>
        <v>10% DP, 30% over 48 months, 60% Lumpsum</v>
      </c>
      <c r="D10" s="528"/>
      <c r="E10" s="528"/>
      <c r="F10" s="528"/>
      <c r="G10" s="528"/>
      <c r="H10" s="529"/>
    </row>
    <row r="11" spans="1:11"/>
    <row r="12" spans="1:11">
      <c r="A12" s="31" t="s">
        <v>82</v>
      </c>
      <c r="J12" s="38"/>
    </row>
    <row r="13" spans="1:11">
      <c r="A13" s="13" t="s">
        <v>83</v>
      </c>
      <c r="C13" s="12"/>
      <c r="D13" s="38">
        <f>C9-1000000</f>
        <v>33204640</v>
      </c>
      <c r="E13" s="30"/>
      <c r="F13" s="30"/>
      <c r="J13" s="38"/>
    </row>
    <row r="14" spans="1:11" s="13" customFormat="1">
      <c r="A14" s="40" t="s">
        <v>294</v>
      </c>
      <c r="B14" s="40"/>
      <c r="C14" s="199"/>
      <c r="D14" s="316">
        <v>1000000</v>
      </c>
      <c r="E14" s="315"/>
      <c r="F14" s="315"/>
      <c r="K14" s="194"/>
    </row>
    <row r="15" spans="1:11" s="13" customFormat="1">
      <c r="A15" s="40" t="s">
        <v>84</v>
      </c>
      <c r="C15" s="203">
        <v>0.05</v>
      </c>
      <c r="D15" s="194">
        <f>IF(C15&gt;5%,"BEYOND MAX DISCOUNT",((D13-D14)*C15))</f>
        <v>1610232</v>
      </c>
      <c r="E15" s="314"/>
      <c r="F15" s="314"/>
      <c r="G15" s="314"/>
      <c r="K15" s="194"/>
    </row>
    <row r="16" spans="1:11" s="13" customFormat="1">
      <c r="A16" s="40" t="s">
        <v>85</v>
      </c>
      <c r="B16" s="40"/>
      <c r="C16" s="203">
        <v>0.01</v>
      </c>
      <c r="D16" s="234">
        <f>IF(C16&lt;=1%,((D13-D15-D14)*C16),"BEYOND MAX DISC.")</f>
        <v>305944.08</v>
      </c>
      <c r="E16" s="194"/>
      <c r="F16" s="194"/>
      <c r="G16" s="194"/>
      <c r="I16" s="13" t="s">
        <v>5</v>
      </c>
      <c r="J16" s="317">
        <v>0.05</v>
      </c>
    </row>
    <row r="17" spans="1:11" s="13" customFormat="1">
      <c r="A17" s="13" t="s">
        <v>87</v>
      </c>
      <c r="D17" s="238">
        <f>IF(D14&lt;=1000000,D13-SUM(D14:D16),"BEYOND MAX DISCOUNT")</f>
        <v>30288463.920000002</v>
      </c>
      <c r="E17" s="314"/>
      <c r="F17" s="314"/>
      <c r="G17" s="314"/>
      <c r="K17" s="237"/>
    </row>
    <row r="18" spans="1:11">
      <c r="A18" s="126" t="s">
        <v>287</v>
      </c>
      <c r="C18" s="12"/>
      <c r="D18" s="45">
        <v>1000000</v>
      </c>
      <c r="E18" s="30"/>
      <c r="F18" s="30"/>
      <c r="J18" s="329"/>
    </row>
    <row r="19" spans="1:11">
      <c r="A19" s="46" t="s">
        <v>89</v>
      </c>
      <c r="C19" s="31"/>
      <c r="D19" s="241">
        <f>D17+D18</f>
        <v>31288463.920000002</v>
      </c>
      <c r="E19" s="30"/>
      <c r="F19" s="30"/>
      <c r="J19" s="38"/>
    </row>
    <row r="20" spans="1:11">
      <c r="A20" s="48" t="s">
        <v>90</v>
      </c>
      <c r="C20" s="236">
        <v>0.05</v>
      </c>
      <c r="D20" s="240">
        <f>(D17/1.12)*C20</f>
        <v>1352163.5678571428</v>
      </c>
      <c r="E20" s="30"/>
      <c r="F20" s="30"/>
    </row>
    <row r="21" spans="1:11" ht="15" thickBot="1">
      <c r="A21" s="14" t="s">
        <v>91</v>
      </c>
      <c r="C21" s="14"/>
      <c r="D21" s="50">
        <f>+D19+D20</f>
        <v>32640627.487857144</v>
      </c>
      <c r="E21" s="30"/>
      <c r="F21" s="30"/>
    </row>
    <row r="22" spans="1:11" ht="15" thickTop="1"/>
    <row r="23" spans="1:11">
      <c r="A23" s="51" t="s">
        <v>92</v>
      </c>
      <c r="B23" s="51" t="s">
        <v>93</v>
      </c>
      <c r="C23" s="51" t="s">
        <v>94</v>
      </c>
      <c r="D23" s="51" t="s">
        <v>95</v>
      </c>
      <c r="E23" s="51" t="s">
        <v>169</v>
      </c>
      <c r="F23" s="51" t="s">
        <v>97</v>
      </c>
      <c r="G23" s="53" t="s">
        <v>98</v>
      </c>
      <c r="H23" s="51" t="s">
        <v>99</v>
      </c>
    </row>
    <row r="24" spans="1:11">
      <c r="A24" s="512" t="s">
        <v>100</v>
      </c>
      <c r="B24" s="512"/>
      <c r="C24" s="512"/>
      <c r="D24" s="512"/>
      <c r="E24" s="512"/>
      <c r="F24" s="512"/>
      <c r="G24" s="512"/>
      <c r="H24" s="54">
        <f>+D21</f>
        <v>32640627.487857144</v>
      </c>
    </row>
    <row r="25" spans="1:11">
      <c r="A25" s="55">
        <v>0</v>
      </c>
      <c r="B25" s="55"/>
      <c r="C25" s="55" t="s">
        <v>101</v>
      </c>
      <c r="D25" s="56">
        <f ca="1">'GV3 DP Term1_Non-mem'!D25</f>
        <v>44238</v>
      </c>
      <c r="E25" s="57">
        <f>IF(I7="1",50000,100000)</f>
        <v>100000</v>
      </c>
      <c r="F25" s="57"/>
      <c r="G25" s="58">
        <f t="shared" ref="G25:G56" si="0">+SUM(E25:F25)</f>
        <v>100000</v>
      </c>
      <c r="H25" s="59">
        <f>D21-E25</f>
        <v>32540627.487857144</v>
      </c>
    </row>
    <row r="26" spans="1:11">
      <c r="A26" s="55">
        <v>1</v>
      </c>
      <c r="B26" s="60">
        <v>0.1</v>
      </c>
      <c r="C26" s="55" t="s">
        <v>190</v>
      </c>
      <c r="D26" s="175">
        <f ca="1">EDATE(D25,1)</f>
        <v>44266</v>
      </c>
      <c r="E26" s="57">
        <f>(D19*10%)-E25</f>
        <v>3028846.3920000005</v>
      </c>
      <c r="F26" s="57">
        <f>(D20*10%)</f>
        <v>135216.35678571428</v>
      </c>
      <c r="G26" s="58">
        <f t="shared" si="0"/>
        <v>3164062.7487857146</v>
      </c>
      <c r="H26" s="59">
        <f>H25-G26</f>
        <v>29376564.739071429</v>
      </c>
    </row>
    <row r="27" spans="1:11">
      <c r="A27" s="55">
        <f t="shared" ref="A27:A51" si="1">+A26+1</f>
        <v>2</v>
      </c>
      <c r="B27" s="60">
        <v>0.3</v>
      </c>
      <c r="C27" s="55" t="s">
        <v>108</v>
      </c>
      <c r="D27" s="56">
        <f ca="1">EDATE(D26,1)</f>
        <v>44297</v>
      </c>
      <c r="E27" s="57">
        <f>(D19*B27)/48</f>
        <v>195552.89950000003</v>
      </c>
      <c r="F27" s="57">
        <f>(D20*B27)/48</f>
        <v>8451.0222991071423</v>
      </c>
      <c r="G27" s="58">
        <f t="shared" si="0"/>
        <v>204003.92179910716</v>
      </c>
      <c r="H27" s="59">
        <f>H26-G27</f>
        <v>29172560.81727232</v>
      </c>
    </row>
    <row r="28" spans="1:11">
      <c r="A28" s="55">
        <f t="shared" si="1"/>
        <v>3</v>
      </c>
      <c r="B28" s="55"/>
      <c r="C28" s="55" t="s">
        <v>109</v>
      </c>
      <c r="D28" s="56">
        <f ca="1">EDATE(D27,1)</f>
        <v>44327</v>
      </c>
      <c r="E28" s="57">
        <f t="shared" ref="E28:E56" si="2">+$E$27</f>
        <v>195552.89950000003</v>
      </c>
      <c r="F28" s="57">
        <f t="shared" ref="F28:F56" si="3">+$F$27</f>
        <v>8451.0222991071423</v>
      </c>
      <c r="G28" s="58">
        <f t="shared" si="0"/>
        <v>204003.92179910716</v>
      </c>
      <c r="H28" s="59">
        <f>H27-G28</f>
        <v>28968556.895473212</v>
      </c>
    </row>
    <row r="29" spans="1:11">
      <c r="A29" s="55">
        <f t="shared" si="1"/>
        <v>4</v>
      </c>
      <c r="B29" s="55"/>
      <c r="C29" s="55" t="s">
        <v>110</v>
      </c>
      <c r="D29" s="56">
        <f t="shared" ref="D29:D75" ca="1" si="4">EDATE(D28,1)</f>
        <v>44358</v>
      </c>
      <c r="E29" s="57">
        <f t="shared" si="2"/>
        <v>195552.89950000003</v>
      </c>
      <c r="F29" s="57">
        <f t="shared" si="3"/>
        <v>8451.0222991071423</v>
      </c>
      <c r="G29" s="58">
        <f t="shared" si="0"/>
        <v>204003.92179910716</v>
      </c>
      <c r="H29" s="59">
        <f>H28-G29</f>
        <v>28764552.973674104</v>
      </c>
    </row>
    <row r="30" spans="1:11">
      <c r="A30" s="55">
        <f t="shared" si="1"/>
        <v>5</v>
      </c>
      <c r="B30" s="55"/>
      <c r="C30" s="55" t="s">
        <v>111</v>
      </c>
      <c r="D30" s="56">
        <f t="shared" ca="1" si="4"/>
        <v>44388</v>
      </c>
      <c r="E30" s="57">
        <f t="shared" si="2"/>
        <v>195552.89950000003</v>
      </c>
      <c r="F30" s="57">
        <f t="shared" si="3"/>
        <v>8451.0222991071423</v>
      </c>
      <c r="G30" s="58">
        <f t="shared" si="0"/>
        <v>204003.92179910716</v>
      </c>
      <c r="H30" s="59">
        <f t="shared" ref="H30:H75" si="5">H29-G30</f>
        <v>28560549.051874995</v>
      </c>
    </row>
    <row r="31" spans="1:11">
      <c r="A31" s="55">
        <f t="shared" si="1"/>
        <v>6</v>
      </c>
      <c r="B31" s="55"/>
      <c r="C31" s="55" t="s">
        <v>112</v>
      </c>
      <c r="D31" s="56">
        <f t="shared" ca="1" si="4"/>
        <v>44419</v>
      </c>
      <c r="E31" s="57">
        <f t="shared" si="2"/>
        <v>195552.89950000003</v>
      </c>
      <c r="F31" s="57">
        <f t="shared" si="3"/>
        <v>8451.0222991071423</v>
      </c>
      <c r="G31" s="58">
        <f t="shared" si="0"/>
        <v>204003.92179910716</v>
      </c>
      <c r="H31" s="59">
        <f t="shared" si="5"/>
        <v>28356545.130075887</v>
      </c>
    </row>
    <row r="32" spans="1:11">
      <c r="A32" s="55">
        <f t="shared" si="1"/>
        <v>7</v>
      </c>
      <c r="B32" s="55"/>
      <c r="C32" s="55" t="s">
        <v>113</v>
      </c>
      <c r="D32" s="56">
        <f t="shared" ca="1" si="4"/>
        <v>44450</v>
      </c>
      <c r="E32" s="57">
        <f t="shared" si="2"/>
        <v>195552.89950000003</v>
      </c>
      <c r="F32" s="57">
        <f t="shared" si="3"/>
        <v>8451.0222991071423</v>
      </c>
      <c r="G32" s="58">
        <f t="shared" si="0"/>
        <v>204003.92179910716</v>
      </c>
      <c r="H32" s="59">
        <f t="shared" si="5"/>
        <v>28152541.208276778</v>
      </c>
    </row>
    <row r="33" spans="1:8">
      <c r="A33" s="55">
        <f t="shared" si="1"/>
        <v>8</v>
      </c>
      <c r="B33" s="55"/>
      <c r="C33" s="55" t="s">
        <v>114</v>
      </c>
      <c r="D33" s="56">
        <f t="shared" ca="1" si="4"/>
        <v>44480</v>
      </c>
      <c r="E33" s="57">
        <f t="shared" si="2"/>
        <v>195552.89950000003</v>
      </c>
      <c r="F33" s="57">
        <f t="shared" si="3"/>
        <v>8451.0222991071423</v>
      </c>
      <c r="G33" s="58">
        <f t="shared" si="0"/>
        <v>204003.92179910716</v>
      </c>
      <c r="H33" s="59">
        <f t="shared" si="5"/>
        <v>27948537.28647767</v>
      </c>
    </row>
    <row r="34" spans="1:8">
      <c r="A34" s="55">
        <f t="shared" si="1"/>
        <v>9</v>
      </c>
      <c r="B34" s="55"/>
      <c r="C34" s="55" t="s">
        <v>115</v>
      </c>
      <c r="D34" s="56">
        <f t="shared" ca="1" si="4"/>
        <v>44511</v>
      </c>
      <c r="E34" s="57">
        <f t="shared" si="2"/>
        <v>195552.89950000003</v>
      </c>
      <c r="F34" s="57">
        <f t="shared" si="3"/>
        <v>8451.0222991071423</v>
      </c>
      <c r="G34" s="58">
        <f t="shared" si="0"/>
        <v>204003.92179910716</v>
      </c>
      <c r="H34" s="59">
        <f t="shared" si="5"/>
        <v>27744533.364678562</v>
      </c>
    </row>
    <row r="35" spans="1:8">
      <c r="A35" s="55">
        <f t="shared" si="1"/>
        <v>10</v>
      </c>
      <c r="B35" s="55"/>
      <c r="C35" s="55" t="s">
        <v>116</v>
      </c>
      <c r="D35" s="56">
        <f t="shared" ca="1" si="4"/>
        <v>44541</v>
      </c>
      <c r="E35" s="57">
        <f t="shared" si="2"/>
        <v>195552.89950000003</v>
      </c>
      <c r="F35" s="57">
        <f t="shared" si="3"/>
        <v>8451.0222991071423</v>
      </c>
      <c r="G35" s="58">
        <f t="shared" si="0"/>
        <v>204003.92179910716</v>
      </c>
      <c r="H35" s="59">
        <f t="shared" si="5"/>
        <v>27540529.442879453</v>
      </c>
    </row>
    <row r="36" spans="1:8">
      <c r="A36" s="55">
        <f t="shared" si="1"/>
        <v>11</v>
      </c>
      <c r="B36" s="55"/>
      <c r="C36" s="55" t="s">
        <v>117</v>
      </c>
      <c r="D36" s="56">
        <f t="shared" ca="1" si="4"/>
        <v>44572</v>
      </c>
      <c r="E36" s="57">
        <f t="shared" si="2"/>
        <v>195552.89950000003</v>
      </c>
      <c r="F36" s="57">
        <f t="shared" si="3"/>
        <v>8451.0222991071423</v>
      </c>
      <c r="G36" s="58">
        <f t="shared" si="0"/>
        <v>204003.92179910716</v>
      </c>
      <c r="H36" s="59">
        <f t="shared" si="5"/>
        <v>27336525.521080345</v>
      </c>
    </row>
    <row r="37" spans="1:8">
      <c r="A37" s="55">
        <f t="shared" si="1"/>
        <v>12</v>
      </c>
      <c r="B37" s="55"/>
      <c r="C37" s="55" t="s">
        <v>118</v>
      </c>
      <c r="D37" s="56">
        <f t="shared" ca="1" si="4"/>
        <v>44603</v>
      </c>
      <c r="E37" s="57">
        <f t="shared" si="2"/>
        <v>195552.89950000003</v>
      </c>
      <c r="F37" s="57">
        <f t="shared" si="3"/>
        <v>8451.0222991071423</v>
      </c>
      <c r="G37" s="58">
        <f t="shared" si="0"/>
        <v>204003.92179910716</v>
      </c>
      <c r="H37" s="59">
        <f t="shared" si="5"/>
        <v>27132521.599281237</v>
      </c>
    </row>
    <row r="38" spans="1:8">
      <c r="A38" s="55">
        <f t="shared" si="1"/>
        <v>13</v>
      </c>
      <c r="B38" s="55"/>
      <c r="C38" s="55" t="s">
        <v>119</v>
      </c>
      <c r="D38" s="56">
        <f t="shared" ca="1" si="4"/>
        <v>44631</v>
      </c>
      <c r="E38" s="57">
        <f t="shared" si="2"/>
        <v>195552.89950000003</v>
      </c>
      <c r="F38" s="57">
        <f t="shared" si="3"/>
        <v>8451.0222991071423</v>
      </c>
      <c r="G38" s="58">
        <f t="shared" si="0"/>
        <v>204003.92179910716</v>
      </c>
      <c r="H38" s="59">
        <f t="shared" si="5"/>
        <v>26928517.677482128</v>
      </c>
    </row>
    <row r="39" spans="1:8">
      <c r="A39" s="55">
        <f t="shared" si="1"/>
        <v>14</v>
      </c>
      <c r="B39" s="55"/>
      <c r="C39" s="55" t="s">
        <v>120</v>
      </c>
      <c r="D39" s="56">
        <f t="shared" ca="1" si="4"/>
        <v>44662</v>
      </c>
      <c r="E39" s="57">
        <f t="shared" si="2"/>
        <v>195552.89950000003</v>
      </c>
      <c r="F39" s="57">
        <f t="shared" si="3"/>
        <v>8451.0222991071423</v>
      </c>
      <c r="G39" s="58">
        <f t="shared" si="0"/>
        <v>204003.92179910716</v>
      </c>
      <c r="H39" s="59">
        <f t="shared" si="5"/>
        <v>26724513.75568302</v>
      </c>
    </row>
    <row r="40" spans="1:8">
      <c r="A40" s="55">
        <f t="shared" si="1"/>
        <v>15</v>
      </c>
      <c r="B40" s="55"/>
      <c r="C40" s="55" t="s">
        <v>121</v>
      </c>
      <c r="D40" s="56">
        <f t="shared" ca="1" si="4"/>
        <v>44692</v>
      </c>
      <c r="E40" s="57">
        <f t="shared" si="2"/>
        <v>195552.89950000003</v>
      </c>
      <c r="F40" s="57">
        <f t="shared" si="3"/>
        <v>8451.0222991071423</v>
      </c>
      <c r="G40" s="58">
        <f t="shared" si="0"/>
        <v>204003.92179910716</v>
      </c>
      <c r="H40" s="59">
        <f t="shared" si="5"/>
        <v>26520509.833883911</v>
      </c>
    </row>
    <row r="41" spans="1:8">
      <c r="A41" s="55">
        <f t="shared" si="1"/>
        <v>16</v>
      </c>
      <c r="B41" s="55"/>
      <c r="C41" s="55" t="s">
        <v>122</v>
      </c>
      <c r="D41" s="56">
        <f t="shared" ca="1" si="4"/>
        <v>44723</v>
      </c>
      <c r="E41" s="57">
        <f t="shared" si="2"/>
        <v>195552.89950000003</v>
      </c>
      <c r="F41" s="57">
        <f t="shared" si="3"/>
        <v>8451.0222991071423</v>
      </c>
      <c r="G41" s="58">
        <f t="shared" si="0"/>
        <v>204003.92179910716</v>
      </c>
      <c r="H41" s="59">
        <f t="shared" si="5"/>
        <v>26316505.912084803</v>
      </c>
    </row>
    <row r="42" spans="1:8">
      <c r="A42" s="55">
        <f t="shared" si="1"/>
        <v>17</v>
      </c>
      <c r="B42" s="55"/>
      <c r="C42" s="55" t="s">
        <v>123</v>
      </c>
      <c r="D42" s="56">
        <f t="shared" ca="1" si="4"/>
        <v>44753</v>
      </c>
      <c r="E42" s="57">
        <f t="shared" si="2"/>
        <v>195552.89950000003</v>
      </c>
      <c r="F42" s="57">
        <f t="shared" si="3"/>
        <v>8451.0222991071423</v>
      </c>
      <c r="G42" s="58">
        <f t="shared" si="0"/>
        <v>204003.92179910716</v>
      </c>
      <c r="H42" s="59">
        <f t="shared" si="5"/>
        <v>26112501.990285695</v>
      </c>
    </row>
    <row r="43" spans="1:8">
      <c r="A43" s="55">
        <f t="shared" si="1"/>
        <v>18</v>
      </c>
      <c r="B43" s="55"/>
      <c r="C43" s="55" t="s">
        <v>124</v>
      </c>
      <c r="D43" s="56">
        <f t="shared" ca="1" si="4"/>
        <v>44784</v>
      </c>
      <c r="E43" s="57">
        <f t="shared" si="2"/>
        <v>195552.89950000003</v>
      </c>
      <c r="F43" s="57">
        <f t="shared" si="3"/>
        <v>8451.0222991071423</v>
      </c>
      <c r="G43" s="58">
        <f t="shared" si="0"/>
        <v>204003.92179910716</v>
      </c>
      <c r="H43" s="59">
        <f t="shared" si="5"/>
        <v>25908498.068486586</v>
      </c>
    </row>
    <row r="44" spans="1:8">
      <c r="A44" s="55">
        <f t="shared" si="1"/>
        <v>19</v>
      </c>
      <c r="B44" s="55"/>
      <c r="C44" s="55" t="s">
        <v>125</v>
      </c>
      <c r="D44" s="56">
        <f t="shared" ca="1" si="4"/>
        <v>44815</v>
      </c>
      <c r="E44" s="57">
        <f t="shared" si="2"/>
        <v>195552.89950000003</v>
      </c>
      <c r="F44" s="57">
        <f t="shared" si="3"/>
        <v>8451.0222991071423</v>
      </c>
      <c r="G44" s="58">
        <f t="shared" si="0"/>
        <v>204003.92179910716</v>
      </c>
      <c r="H44" s="59">
        <f t="shared" si="5"/>
        <v>25704494.146687478</v>
      </c>
    </row>
    <row r="45" spans="1:8">
      <c r="A45" s="55">
        <f t="shared" si="1"/>
        <v>20</v>
      </c>
      <c r="B45" s="55"/>
      <c r="C45" s="55" t="s">
        <v>126</v>
      </c>
      <c r="D45" s="56">
        <f t="shared" ca="1" si="4"/>
        <v>44845</v>
      </c>
      <c r="E45" s="57">
        <f t="shared" si="2"/>
        <v>195552.89950000003</v>
      </c>
      <c r="F45" s="57">
        <f t="shared" si="3"/>
        <v>8451.0222991071423</v>
      </c>
      <c r="G45" s="58">
        <f t="shared" si="0"/>
        <v>204003.92179910716</v>
      </c>
      <c r="H45" s="59">
        <f t="shared" si="5"/>
        <v>25500490.224888369</v>
      </c>
    </row>
    <row r="46" spans="1:8">
      <c r="A46" s="55">
        <f t="shared" si="1"/>
        <v>21</v>
      </c>
      <c r="B46" s="55"/>
      <c r="C46" s="55" t="s">
        <v>127</v>
      </c>
      <c r="D46" s="56">
        <f t="shared" ca="1" si="4"/>
        <v>44876</v>
      </c>
      <c r="E46" s="57">
        <f t="shared" si="2"/>
        <v>195552.89950000003</v>
      </c>
      <c r="F46" s="57">
        <f t="shared" si="3"/>
        <v>8451.0222991071423</v>
      </c>
      <c r="G46" s="58">
        <f t="shared" si="0"/>
        <v>204003.92179910716</v>
      </c>
      <c r="H46" s="59">
        <f t="shared" si="5"/>
        <v>25296486.303089261</v>
      </c>
    </row>
    <row r="47" spans="1:8">
      <c r="A47" s="55">
        <f t="shared" si="1"/>
        <v>22</v>
      </c>
      <c r="B47" s="55"/>
      <c r="C47" s="55" t="s">
        <v>128</v>
      </c>
      <c r="D47" s="56">
        <f t="shared" ca="1" si="4"/>
        <v>44906</v>
      </c>
      <c r="E47" s="57">
        <f t="shared" si="2"/>
        <v>195552.89950000003</v>
      </c>
      <c r="F47" s="57">
        <f t="shared" si="3"/>
        <v>8451.0222991071423</v>
      </c>
      <c r="G47" s="58">
        <f t="shared" si="0"/>
        <v>204003.92179910716</v>
      </c>
      <c r="H47" s="59">
        <f t="shared" si="5"/>
        <v>25092482.381290153</v>
      </c>
    </row>
    <row r="48" spans="1:8">
      <c r="A48" s="55">
        <f t="shared" si="1"/>
        <v>23</v>
      </c>
      <c r="B48" s="55"/>
      <c r="C48" s="55" t="s">
        <v>129</v>
      </c>
      <c r="D48" s="56">
        <f t="shared" ca="1" si="4"/>
        <v>44937</v>
      </c>
      <c r="E48" s="57">
        <f t="shared" si="2"/>
        <v>195552.89950000003</v>
      </c>
      <c r="F48" s="57">
        <f t="shared" si="3"/>
        <v>8451.0222991071423</v>
      </c>
      <c r="G48" s="58">
        <f t="shared" si="0"/>
        <v>204003.92179910716</v>
      </c>
      <c r="H48" s="59">
        <f t="shared" si="5"/>
        <v>24888478.459491044</v>
      </c>
    </row>
    <row r="49" spans="1:8">
      <c r="A49" s="55">
        <f t="shared" si="1"/>
        <v>24</v>
      </c>
      <c r="B49" s="55"/>
      <c r="C49" s="55" t="s">
        <v>130</v>
      </c>
      <c r="D49" s="56">
        <f t="shared" ca="1" si="4"/>
        <v>44968</v>
      </c>
      <c r="E49" s="57">
        <f t="shared" si="2"/>
        <v>195552.89950000003</v>
      </c>
      <c r="F49" s="57">
        <f t="shared" si="3"/>
        <v>8451.0222991071423</v>
      </c>
      <c r="G49" s="58">
        <f t="shared" si="0"/>
        <v>204003.92179910716</v>
      </c>
      <c r="H49" s="59">
        <f t="shared" si="5"/>
        <v>24684474.537691936</v>
      </c>
    </row>
    <row r="50" spans="1:8">
      <c r="A50" s="55">
        <f t="shared" si="1"/>
        <v>25</v>
      </c>
      <c r="B50" s="55"/>
      <c r="C50" s="55" t="s">
        <v>131</v>
      </c>
      <c r="D50" s="56">
        <f t="shared" ca="1" si="4"/>
        <v>44996</v>
      </c>
      <c r="E50" s="57">
        <f t="shared" si="2"/>
        <v>195552.89950000003</v>
      </c>
      <c r="F50" s="57">
        <f t="shared" si="3"/>
        <v>8451.0222991071423</v>
      </c>
      <c r="G50" s="58">
        <f t="shared" si="0"/>
        <v>204003.92179910716</v>
      </c>
      <c r="H50" s="59">
        <f t="shared" si="5"/>
        <v>24480470.615892828</v>
      </c>
    </row>
    <row r="51" spans="1:8">
      <c r="A51" s="55">
        <f t="shared" si="1"/>
        <v>26</v>
      </c>
      <c r="B51" s="55"/>
      <c r="C51" s="55" t="s">
        <v>132</v>
      </c>
      <c r="D51" s="56">
        <f t="shared" ca="1" si="4"/>
        <v>45027</v>
      </c>
      <c r="E51" s="57">
        <f t="shared" si="2"/>
        <v>195552.89950000003</v>
      </c>
      <c r="F51" s="57">
        <f t="shared" si="3"/>
        <v>8451.0222991071423</v>
      </c>
      <c r="G51" s="58">
        <f t="shared" si="0"/>
        <v>204003.92179910716</v>
      </c>
      <c r="H51" s="59">
        <f t="shared" si="5"/>
        <v>24276466.694093719</v>
      </c>
    </row>
    <row r="52" spans="1:8">
      <c r="A52" s="55">
        <f t="shared" ref="A52:A75" si="6">+A51+1</f>
        <v>27</v>
      </c>
      <c r="B52" s="55"/>
      <c r="C52" s="55" t="s">
        <v>133</v>
      </c>
      <c r="D52" s="56">
        <f t="shared" ca="1" si="4"/>
        <v>45057</v>
      </c>
      <c r="E52" s="57">
        <f t="shared" si="2"/>
        <v>195552.89950000003</v>
      </c>
      <c r="F52" s="57">
        <f t="shared" si="3"/>
        <v>8451.0222991071423</v>
      </c>
      <c r="G52" s="58">
        <f t="shared" si="0"/>
        <v>204003.92179910716</v>
      </c>
      <c r="H52" s="59">
        <f t="shared" si="5"/>
        <v>24072462.772294611</v>
      </c>
    </row>
    <row r="53" spans="1:8">
      <c r="A53" s="55">
        <f t="shared" si="6"/>
        <v>28</v>
      </c>
      <c r="B53" s="55"/>
      <c r="C53" s="55" t="s">
        <v>134</v>
      </c>
      <c r="D53" s="56">
        <f t="shared" ca="1" si="4"/>
        <v>45088</v>
      </c>
      <c r="E53" s="57">
        <f t="shared" si="2"/>
        <v>195552.89950000003</v>
      </c>
      <c r="F53" s="57">
        <f t="shared" si="3"/>
        <v>8451.0222991071423</v>
      </c>
      <c r="G53" s="58">
        <f t="shared" si="0"/>
        <v>204003.92179910716</v>
      </c>
      <c r="H53" s="59">
        <f t="shared" si="5"/>
        <v>23868458.850495502</v>
      </c>
    </row>
    <row r="54" spans="1:8">
      <c r="A54" s="55">
        <f t="shared" si="6"/>
        <v>29</v>
      </c>
      <c r="B54" s="55"/>
      <c r="C54" s="55" t="s">
        <v>135</v>
      </c>
      <c r="D54" s="56">
        <f t="shared" ca="1" si="4"/>
        <v>45118</v>
      </c>
      <c r="E54" s="57">
        <f t="shared" si="2"/>
        <v>195552.89950000003</v>
      </c>
      <c r="F54" s="57">
        <f t="shared" si="3"/>
        <v>8451.0222991071423</v>
      </c>
      <c r="G54" s="58">
        <f t="shared" si="0"/>
        <v>204003.92179910716</v>
      </c>
      <c r="H54" s="59">
        <f t="shared" si="5"/>
        <v>23664454.928696394</v>
      </c>
    </row>
    <row r="55" spans="1:8">
      <c r="A55" s="55">
        <f t="shared" si="6"/>
        <v>30</v>
      </c>
      <c r="B55" s="55"/>
      <c r="C55" s="55" t="s">
        <v>136</v>
      </c>
      <c r="D55" s="56">
        <f t="shared" ca="1" si="4"/>
        <v>45149</v>
      </c>
      <c r="E55" s="57">
        <f t="shared" si="2"/>
        <v>195552.89950000003</v>
      </c>
      <c r="F55" s="57">
        <f t="shared" si="3"/>
        <v>8451.0222991071423</v>
      </c>
      <c r="G55" s="58">
        <f t="shared" si="0"/>
        <v>204003.92179910716</v>
      </c>
      <c r="H55" s="59">
        <f t="shared" si="5"/>
        <v>23460451.006897286</v>
      </c>
    </row>
    <row r="56" spans="1:8">
      <c r="A56" s="55">
        <f t="shared" si="6"/>
        <v>31</v>
      </c>
      <c r="B56" s="55"/>
      <c r="C56" s="55" t="s">
        <v>137</v>
      </c>
      <c r="D56" s="56">
        <f t="shared" ca="1" si="4"/>
        <v>45180</v>
      </c>
      <c r="E56" s="57">
        <f t="shared" si="2"/>
        <v>195552.89950000003</v>
      </c>
      <c r="F56" s="57">
        <f t="shared" si="3"/>
        <v>8451.0222991071423</v>
      </c>
      <c r="G56" s="58">
        <f t="shared" si="0"/>
        <v>204003.92179910716</v>
      </c>
      <c r="H56" s="59">
        <f t="shared" si="5"/>
        <v>23256447.085098177</v>
      </c>
    </row>
    <row r="57" spans="1:8">
      <c r="A57" s="55">
        <f t="shared" si="6"/>
        <v>32</v>
      </c>
      <c r="B57" s="55"/>
      <c r="C57" s="55" t="s">
        <v>138</v>
      </c>
      <c r="D57" s="56">
        <f t="shared" ca="1" si="4"/>
        <v>45210</v>
      </c>
      <c r="E57" s="57">
        <f t="shared" ref="E57:E74" si="7">+$E$27</f>
        <v>195552.89950000003</v>
      </c>
      <c r="F57" s="57">
        <f t="shared" ref="F57:F74" si="8">+$F$27</f>
        <v>8451.0222991071423</v>
      </c>
      <c r="G57" s="58">
        <f t="shared" ref="G57:G74" si="9">+SUM(E57:F57)</f>
        <v>204003.92179910716</v>
      </c>
      <c r="H57" s="59">
        <f t="shared" si="5"/>
        <v>23052443.163299069</v>
      </c>
    </row>
    <row r="58" spans="1:8">
      <c r="A58" s="55">
        <f t="shared" si="6"/>
        <v>33</v>
      </c>
      <c r="B58" s="55"/>
      <c r="C58" s="55" t="s">
        <v>139</v>
      </c>
      <c r="D58" s="56">
        <f t="shared" ca="1" si="4"/>
        <v>45241</v>
      </c>
      <c r="E58" s="57">
        <f t="shared" si="7"/>
        <v>195552.89950000003</v>
      </c>
      <c r="F58" s="57">
        <f t="shared" si="8"/>
        <v>8451.0222991071423</v>
      </c>
      <c r="G58" s="58">
        <f t="shared" si="9"/>
        <v>204003.92179910716</v>
      </c>
      <c r="H58" s="59">
        <f t="shared" si="5"/>
        <v>22848439.24149996</v>
      </c>
    </row>
    <row r="59" spans="1:8">
      <c r="A59" s="55">
        <f t="shared" si="6"/>
        <v>34</v>
      </c>
      <c r="B59" s="55"/>
      <c r="C59" s="55" t="s">
        <v>140</v>
      </c>
      <c r="D59" s="56">
        <f t="shared" ca="1" si="4"/>
        <v>45271</v>
      </c>
      <c r="E59" s="57">
        <f t="shared" si="7"/>
        <v>195552.89950000003</v>
      </c>
      <c r="F59" s="57">
        <f t="shared" si="8"/>
        <v>8451.0222991071423</v>
      </c>
      <c r="G59" s="58">
        <f t="shared" si="9"/>
        <v>204003.92179910716</v>
      </c>
      <c r="H59" s="59">
        <f t="shared" si="5"/>
        <v>22644435.319700852</v>
      </c>
    </row>
    <row r="60" spans="1:8">
      <c r="A60" s="55">
        <f t="shared" si="6"/>
        <v>35</v>
      </c>
      <c r="B60" s="55"/>
      <c r="C60" s="55" t="s">
        <v>141</v>
      </c>
      <c r="D60" s="56">
        <f t="shared" ca="1" si="4"/>
        <v>45302</v>
      </c>
      <c r="E60" s="57">
        <f t="shared" si="7"/>
        <v>195552.89950000003</v>
      </c>
      <c r="F60" s="57">
        <f t="shared" si="8"/>
        <v>8451.0222991071423</v>
      </c>
      <c r="G60" s="58">
        <f t="shared" si="9"/>
        <v>204003.92179910716</v>
      </c>
      <c r="H60" s="59">
        <f t="shared" si="5"/>
        <v>22440431.397901744</v>
      </c>
    </row>
    <row r="61" spans="1:8">
      <c r="A61" s="55">
        <f t="shared" si="6"/>
        <v>36</v>
      </c>
      <c r="B61" s="55"/>
      <c r="C61" s="55" t="s">
        <v>142</v>
      </c>
      <c r="D61" s="56">
        <f t="shared" ca="1" si="4"/>
        <v>45333</v>
      </c>
      <c r="E61" s="57">
        <f t="shared" si="7"/>
        <v>195552.89950000003</v>
      </c>
      <c r="F61" s="57">
        <f t="shared" si="8"/>
        <v>8451.0222991071423</v>
      </c>
      <c r="G61" s="58">
        <f t="shared" si="9"/>
        <v>204003.92179910716</v>
      </c>
      <c r="H61" s="59">
        <f t="shared" si="5"/>
        <v>22236427.476102635</v>
      </c>
    </row>
    <row r="62" spans="1:8">
      <c r="A62" s="55">
        <f t="shared" si="6"/>
        <v>37</v>
      </c>
      <c r="B62" s="55"/>
      <c r="C62" s="55" t="s">
        <v>143</v>
      </c>
      <c r="D62" s="56">
        <f t="shared" ca="1" si="4"/>
        <v>45362</v>
      </c>
      <c r="E62" s="57">
        <f t="shared" si="7"/>
        <v>195552.89950000003</v>
      </c>
      <c r="F62" s="57">
        <f t="shared" si="8"/>
        <v>8451.0222991071423</v>
      </c>
      <c r="G62" s="58">
        <f t="shared" si="9"/>
        <v>204003.92179910716</v>
      </c>
      <c r="H62" s="59">
        <f t="shared" si="5"/>
        <v>22032423.554303527</v>
      </c>
    </row>
    <row r="63" spans="1:8">
      <c r="A63" s="55">
        <f t="shared" si="6"/>
        <v>38</v>
      </c>
      <c r="B63" s="55"/>
      <c r="C63" s="55" t="s">
        <v>144</v>
      </c>
      <c r="D63" s="56">
        <f t="shared" ca="1" si="4"/>
        <v>45393</v>
      </c>
      <c r="E63" s="57">
        <f t="shared" si="7"/>
        <v>195552.89950000003</v>
      </c>
      <c r="F63" s="57">
        <f t="shared" si="8"/>
        <v>8451.0222991071423</v>
      </c>
      <c r="G63" s="58">
        <f t="shared" si="9"/>
        <v>204003.92179910716</v>
      </c>
      <c r="H63" s="59">
        <f t="shared" si="5"/>
        <v>21828419.632504418</v>
      </c>
    </row>
    <row r="64" spans="1:8">
      <c r="A64" s="55">
        <f t="shared" si="6"/>
        <v>39</v>
      </c>
      <c r="B64" s="55"/>
      <c r="C64" s="55" t="s">
        <v>145</v>
      </c>
      <c r="D64" s="56">
        <f t="shared" ca="1" si="4"/>
        <v>45423</v>
      </c>
      <c r="E64" s="57">
        <f t="shared" si="7"/>
        <v>195552.89950000003</v>
      </c>
      <c r="F64" s="57">
        <f t="shared" si="8"/>
        <v>8451.0222991071423</v>
      </c>
      <c r="G64" s="58">
        <f t="shared" si="9"/>
        <v>204003.92179910716</v>
      </c>
      <c r="H64" s="59">
        <f t="shared" si="5"/>
        <v>21624415.71070531</v>
      </c>
    </row>
    <row r="65" spans="1:18">
      <c r="A65" s="55">
        <f t="shared" si="6"/>
        <v>40</v>
      </c>
      <c r="B65" s="55"/>
      <c r="C65" s="55" t="s">
        <v>146</v>
      </c>
      <c r="D65" s="56">
        <f t="shared" ca="1" si="4"/>
        <v>45454</v>
      </c>
      <c r="E65" s="57">
        <f t="shared" si="7"/>
        <v>195552.89950000003</v>
      </c>
      <c r="F65" s="57">
        <f t="shared" si="8"/>
        <v>8451.0222991071423</v>
      </c>
      <c r="G65" s="58">
        <f t="shared" si="9"/>
        <v>204003.92179910716</v>
      </c>
      <c r="H65" s="59">
        <f t="shared" si="5"/>
        <v>21420411.788906202</v>
      </c>
    </row>
    <row r="66" spans="1:18">
      <c r="A66" s="55">
        <f t="shared" si="6"/>
        <v>41</v>
      </c>
      <c r="B66" s="55"/>
      <c r="C66" s="55" t="s">
        <v>147</v>
      </c>
      <c r="D66" s="56">
        <f t="shared" ca="1" si="4"/>
        <v>45484</v>
      </c>
      <c r="E66" s="57">
        <f t="shared" si="7"/>
        <v>195552.89950000003</v>
      </c>
      <c r="F66" s="57">
        <f t="shared" si="8"/>
        <v>8451.0222991071423</v>
      </c>
      <c r="G66" s="58">
        <f t="shared" si="9"/>
        <v>204003.92179910716</v>
      </c>
      <c r="H66" s="59">
        <f t="shared" si="5"/>
        <v>21216407.867107093</v>
      </c>
    </row>
    <row r="67" spans="1:18">
      <c r="A67" s="55">
        <f t="shared" si="6"/>
        <v>42</v>
      </c>
      <c r="B67" s="55"/>
      <c r="C67" s="55" t="s">
        <v>148</v>
      </c>
      <c r="D67" s="56">
        <f t="shared" ca="1" si="4"/>
        <v>45515</v>
      </c>
      <c r="E67" s="57">
        <f t="shared" si="7"/>
        <v>195552.89950000003</v>
      </c>
      <c r="F67" s="57">
        <f t="shared" si="8"/>
        <v>8451.0222991071423</v>
      </c>
      <c r="G67" s="58">
        <f t="shared" si="9"/>
        <v>204003.92179910716</v>
      </c>
      <c r="H67" s="59">
        <f t="shared" si="5"/>
        <v>21012403.945307985</v>
      </c>
    </row>
    <row r="68" spans="1:18">
      <c r="A68" s="55">
        <f t="shared" si="6"/>
        <v>43</v>
      </c>
      <c r="B68" s="55"/>
      <c r="C68" s="55" t="s">
        <v>149</v>
      </c>
      <c r="D68" s="56">
        <f t="shared" ca="1" si="4"/>
        <v>45546</v>
      </c>
      <c r="E68" s="57">
        <f t="shared" si="7"/>
        <v>195552.89950000003</v>
      </c>
      <c r="F68" s="57">
        <f t="shared" si="8"/>
        <v>8451.0222991071423</v>
      </c>
      <c r="G68" s="58">
        <f t="shared" si="9"/>
        <v>204003.92179910716</v>
      </c>
      <c r="H68" s="59">
        <f t="shared" si="5"/>
        <v>20808400.023508877</v>
      </c>
    </row>
    <row r="69" spans="1:18">
      <c r="A69" s="55">
        <f t="shared" si="6"/>
        <v>44</v>
      </c>
      <c r="B69" s="55"/>
      <c r="C69" s="55" t="s">
        <v>150</v>
      </c>
      <c r="D69" s="56">
        <f t="shared" ca="1" si="4"/>
        <v>45576</v>
      </c>
      <c r="E69" s="57">
        <f t="shared" si="7"/>
        <v>195552.89950000003</v>
      </c>
      <c r="F69" s="57">
        <f t="shared" si="8"/>
        <v>8451.0222991071423</v>
      </c>
      <c r="G69" s="58">
        <f t="shared" si="9"/>
        <v>204003.92179910716</v>
      </c>
      <c r="H69" s="59">
        <f t="shared" si="5"/>
        <v>20604396.101709768</v>
      </c>
    </row>
    <row r="70" spans="1:18">
      <c r="A70" s="55">
        <f t="shared" si="6"/>
        <v>45</v>
      </c>
      <c r="B70" s="55"/>
      <c r="C70" s="55" t="s">
        <v>151</v>
      </c>
      <c r="D70" s="56">
        <f t="shared" ca="1" si="4"/>
        <v>45607</v>
      </c>
      <c r="E70" s="57">
        <f t="shared" si="7"/>
        <v>195552.89950000003</v>
      </c>
      <c r="F70" s="57">
        <f t="shared" si="8"/>
        <v>8451.0222991071423</v>
      </c>
      <c r="G70" s="58">
        <f t="shared" si="9"/>
        <v>204003.92179910716</v>
      </c>
      <c r="H70" s="59">
        <f t="shared" si="5"/>
        <v>20400392.17991066</v>
      </c>
    </row>
    <row r="71" spans="1:18">
      <c r="A71" s="55">
        <f t="shared" si="6"/>
        <v>46</v>
      </c>
      <c r="B71" s="55"/>
      <c r="C71" s="55" t="s">
        <v>152</v>
      </c>
      <c r="D71" s="56">
        <f t="shared" ca="1" si="4"/>
        <v>45637</v>
      </c>
      <c r="E71" s="57">
        <f t="shared" si="7"/>
        <v>195552.89950000003</v>
      </c>
      <c r="F71" s="57">
        <f t="shared" si="8"/>
        <v>8451.0222991071423</v>
      </c>
      <c r="G71" s="58">
        <f t="shared" si="9"/>
        <v>204003.92179910716</v>
      </c>
      <c r="H71" s="59">
        <f t="shared" si="5"/>
        <v>20196388.258111551</v>
      </c>
    </row>
    <row r="72" spans="1:18">
      <c r="A72" s="55">
        <f t="shared" si="6"/>
        <v>47</v>
      </c>
      <c r="B72" s="55"/>
      <c r="C72" s="55" t="s">
        <v>153</v>
      </c>
      <c r="D72" s="56">
        <f t="shared" ca="1" si="4"/>
        <v>45668</v>
      </c>
      <c r="E72" s="57">
        <f t="shared" si="7"/>
        <v>195552.89950000003</v>
      </c>
      <c r="F72" s="57">
        <f t="shared" si="8"/>
        <v>8451.0222991071423</v>
      </c>
      <c r="G72" s="58">
        <f t="shared" si="9"/>
        <v>204003.92179910716</v>
      </c>
      <c r="H72" s="59">
        <f t="shared" si="5"/>
        <v>19992384.336312443</v>
      </c>
    </row>
    <row r="73" spans="1:18">
      <c r="A73" s="55">
        <f t="shared" si="6"/>
        <v>48</v>
      </c>
      <c r="B73" s="55"/>
      <c r="C73" s="55" t="s">
        <v>154</v>
      </c>
      <c r="D73" s="56">
        <f t="shared" ca="1" si="4"/>
        <v>45699</v>
      </c>
      <c r="E73" s="57">
        <f t="shared" si="7"/>
        <v>195552.89950000003</v>
      </c>
      <c r="F73" s="57">
        <f t="shared" si="8"/>
        <v>8451.0222991071423</v>
      </c>
      <c r="G73" s="58">
        <f t="shared" si="9"/>
        <v>204003.92179910716</v>
      </c>
      <c r="H73" s="59">
        <f t="shared" si="5"/>
        <v>19788380.414513335</v>
      </c>
    </row>
    <row r="74" spans="1:18">
      <c r="A74" s="55">
        <f t="shared" si="6"/>
        <v>49</v>
      </c>
      <c r="B74" s="55"/>
      <c r="C74" s="55" t="s">
        <v>155</v>
      </c>
      <c r="D74" s="56">
        <f t="shared" ca="1" si="4"/>
        <v>45727</v>
      </c>
      <c r="E74" s="57">
        <f t="shared" si="7"/>
        <v>195552.89950000003</v>
      </c>
      <c r="F74" s="57">
        <f t="shared" si="8"/>
        <v>8451.0222991071423</v>
      </c>
      <c r="G74" s="58">
        <f t="shared" si="9"/>
        <v>204003.92179910716</v>
      </c>
      <c r="H74" s="59">
        <f t="shared" si="5"/>
        <v>19584376.492714226</v>
      </c>
    </row>
    <row r="75" spans="1:18">
      <c r="A75" s="55">
        <f t="shared" si="6"/>
        <v>50</v>
      </c>
      <c r="B75" s="60">
        <f>100%-SUM(B26:B74)</f>
        <v>0.6</v>
      </c>
      <c r="C75" s="55" t="s">
        <v>189</v>
      </c>
      <c r="D75" s="56">
        <f t="shared" ca="1" si="4"/>
        <v>45758</v>
      </c>
      <c r="E75" s="57">
        <f>(D19*B75)</f>
        <v>18773078.352000002</v>
      </c>
      <c r="F75" s="57">
        <f>(D20*B75)</f>
        <v>811298.14071428566</v>
      </c>
      <c r="G75" s="58">
        <f>+SUM(E75:F75)</f>
        <v>19584376.492714286</v>
      </c>
      <c r="H75" s="59">
        <f t="shared" si="5"/>
        <v>-5.9604644775390625E-8</v>
      </c>
    </row>
    <row r="76" spans="1:18">
      <c r="A76" s="513" t="s">
        <v>102</v>
      </c>
      <c r="B76" s="513"/>
      <c r="C76" s="513"/>
      <c r="D76" s="513"/>
      <c r="E76" s="61">
        <f>SUM(E25:E75)</f>
        <v>31288463.919999994</v>
      </c>
      <c r="F76" s="61">
        <f>SUM(F25:F75)</f>
        <v>1352163.5678571435</v>
      </c>
      <c r="G76" s="61">
        <f>SUM(G25:G75)</f>
        <v>32640627.487857133</v>
      </c>
      <c r="H76" s="62"/>
    </row>
    <row r="77" spans="1:18" s="13" customFormat="1">
      <c r="C77" s="23"/>
      <c r="D77" s="24"/>
      <c r="E77" s="25"/>
      <c r="F77" s="25"/>
      <c r="G77" s="25"/>
    </row>
    <row r="78" spans="1:18" s="13" customFormat="1">
      <c r="A78" s="508" t="s">
        <v>66</v>
      </c>
      <c r="B78" s="508"/>
      <c r="C78" s="508"/>
      <c r="D78" s="508"/>
      <c r="E78" s="508"/>
      <c r="F78" s="508"/>
      <c r="G78" s="508"/>
      <c r="H78" s="508"/>
    </row>
    <row r="79" spans="1:18" s="13" customFormat="1" ht="29.25" customHeight="1">
      <c r="A79" s="497" t="s">
        <v>289</v>
      </c>
      <c r="B79" s="497"/>
      <c r="C79" s="497"/>
      <c r="D79" s="497"/>
      <c r="E79" s="497"/>
      <c r="F79" s="497"/>
      <c r="G79" s="497"/>
      <c r="H79" s="497"/>
      <c r="K79" s="520"/>
      <c r="L79" s="520"/>
      <c r="M79" s="520"/>
      <c r="N79" s="520"/>
      <c r="O79" s="520"/>
      <c r="P79" s="520"/>
      <c r="Q79" s="520"/>
      <c r="R79" s="520"/>
    </row>
    <row r="80" spans="1:18" s="13" customFormat="1" ht="16.5" customHeight="1">
      <c r="A80" s="497"/>
      <c r="B80" s="497"/>
      <c r="C80" s="497"/>
      <c r="D80" s="497"/>
      <c r="E80" s="497"/>
      <c r="F80" s="497"/>
      <c r="G80" s="497"/>
      <c r="H80" s="497"/>
      <c r="K80" s="508"/>
      <c r="L80" s="508"/>
      <c r="M80" s="508"/>
      <c r="N80" s="508"/>
      <c r="O80" s="508"/>
      <c r="P80" s="508"/>
      <c r="Q80" s="508"/>
      <c r="R80" s="508"/>
    </row>
    <row r="81" spans="1:18" s="13" customFormat="1" ht="16.5" customHeight="1">
      <c r="A81" s="497"/>
      <c r="B81" s="497"/>
      <c r="C81" s="497"/>
      <c r="D81" s="497"/>
      <c r="E81" s="497"/>
      <c r="F81" s="497"/>
      <c r="G81" s="497"/>
      <c r="H81" s="497"/>
      <c r="K81" s="508"/>
      <c r="L81" s="508"/>
      <c r="M81" s="508"/>
      <c r="N81" s="508"/>
      <c r="O81" s="508"/>
      <c r="P81" s="508"/>
      <c r="Q81" s="508"/>
      <c r="R81" s="508"/>
    </row>
    <row r="82" spans="1:18" s="13" customFormat="1" ht="16.5" customHeight="1">
      <c r="A82" s="497"/>
      <c r="B82" s="497"/>
      <c r="C82" s="497"/>
      <c r="D82" s="497"/>
      <c r="E82" s="497"/>
      <c r="F82" s="497"/>
      <c r="G82" s="497"/>
      <c r="H82" s="497"/>
      <c r="K82" s="508"/>
      <c r="L82" s="508"/>
      <c r="M82" s="508"/>
      <c r="N82" s="508"/>
      <c r="O82" s="508"/>
      <c r="P82" s="508"/>
      <c r="Q82" s="508"/>
      <c r="R82" s="508"/>
    </row>
    <row r="83" spans="1:18" s="13" customFormat="1" ht="118.5" customHeight="1">
      <c r="A83" s="497"/>
      <c r="B83" s="497"/>
      <c r="C83" s="497"/>
      <c r="D83" s="497"/>
      <c r="E83" s="497"/>
      <c r="F83" s="497"/>
      <c r="G83" s="497"/>
      <c r="H83" s="497"/>
      <c r="K83" s="508"/>
      <c r="L83" s="508"/>
      <c r="M83" s="508"/>
      <c r="N83" s="508"/>
      <c r="O83" s="508"/>
      <c r="P83" s="508"/>
      <c r="Q83" s="508"/>
      <c r="R83" s="508"/>
    </row>
    <row r="84" spans="1:18" s="13" customFormat="1" ht="42" customHeight="1">
      <c r="A84" s="497"/>
      <c r="B84" s="497"/>
      <c r="C84" s="497"/>
      <c r="D84" s="497"/>
      <c r="E84" s="497"/>
      <c r="F84" s="497"/>
      <c r="G84" s="497"/>
      <c r="H84" s="497"/>
      <c r="K84" s="508"/>
      <c r="L84" s="508"/>
      <c r="M84" s="508"/>
      <c r="N84" s="508"/>
      <c r="O84" s="508"/>
      <c r="P84" s="508"/>
      <c r="Q84" s="508"/>
      <c r="R84" s="508"/>
    </row>
    <row r="85" spans="1:18" s="13" customFormat="1">
      <c r="A85" s="497"/>
      <c r="B85" s="497"/>
      <c r="C85" s="497"/>
      <c r="D85" s="497"/>
      <c r="E85" s="497"/>
      <c r="F85" s="497"/>
      <c r="G85" s="497"/>
      <c r="H85" s="497"/>
    </row>
    <row r="86" spans="1:18" s="13" customFormat="1">
      <c r="A86" s="508"/>
      <c r="B86" s="508"/>
      <c r="C86" s="508"/>
      <c r="D86" s="508"/>
      <c r="E86" s="508"/>
      <c r="F86" s="508"/>
      <c r="G86" s="508"/>
      <c r="H86" s="508"/>
    </row>
    <row r="87" spans="1:18" s="13" customFormat="1">
      <c r="A87" s="13" t="s">
        <v>104</v>
      </c>
      <c r="D87" s="26"/>
    </row>
    <row r="88" spans="1:18" s="13" customFormat="1">
      <c r="D88" s="26"/>
    </row>
    <row r="89" spans="1:18" s="13" customFormat="1" ht="15" customHeight="1">
      <c r="A89" s="27"/>
      <c r="B89" s="27"/>
      <c r="C89" s="27"/>
      <c r="D89" s="26"/>
      <c r="E89" s="27"/>
      <c r="F89" s="27"/>
      <c r="G89" s="27"/>
    </row>
    <row r="90" spans="1:18" s="13" customFormat="1">
      <c r="A90" s="498" t="s">
        <v>105</v>
      </c>
      <c r="B90" s="498"/>
      <c r="C90" s="498"/>
      <c r="D90" s="26"/>
      <c r="E90" s="498" t="s">
        <v>106</v>
      </c>
      <c r="F90" s="498"/>
      <c r="G90" s="498"/>
    </row>
    <row r="91" spans="1:18"/>
    <row r="92" spans="1:18"/>
    <row r="93" spans="1:18"/>
    <row r="94" spans="1:18"/>
    <row r="95" spans="1:18"/>
  </sheetData>
  <sheetProtection password="EA9B" sheet="1" objects="1" scenarios="1" selectLockedCells="1"/>
  <mergeCells count="24">
    <mergeCell ref="H1:H2"/>
    <mergeCell ref="A78:H78"/>
    <mergeCell ref="A76:D76"/>
    <mergeCell ref="C5:H5"/>
    <mergeCell ref="C6:H6"/>
    <mergeCell ref="C7:H7"/>
    <mergeCell ref="C8:H8"/>
    <mergeCell ref="C9:H9"/>
    <mergeCell ref="C10:H10"/>
    <mergeCell ref="A24:G24"/>
    <mergeCell ref="A90:C90"/>
    <mergeCell ref="E90:G90"/>
    <mergeCell ref="A6:B6"/>
    <mergeCell ref="A8:B8"/>
    <mergeCell ref="A9:B9"/>
    <mergeCell ref="A10:B10"/>
    <mergeCell ref="A86:H86"/>
    <mergeCell ref="A79:H85"/>
    <mergeCell ref="K84:R84"/>
    <mergeCell ref="K79:R79"/>
    <mergeCell ref="K80:R80"/>
    <mergeCell ref="K81:R81"/>
    <mergeCell ref="K82:R82"/>
    <mergeCell ref="K83:R83"/>
  </mergeCells>
  <hyperlinks>
    <hyperlink ref="J3" location="'DATA SHEET'!A1" display="Return to Data Sheet" xr:uid="{00000000-0004-0000-1400-000000000000}"/>
  </hyperlinks>
  <printOptions horizontalCentered="1"/>
  <pageMargins left="0.7" right="0.7" top="0.75" bottom="0.75" header="0.3" footer="0.3"/>
  <pageSetup paperSize="14" scale="62" orientation="portrait" r:id="rId1"/>
  <headerFooter>
    <oddFooter>&amp;RPage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47DBD"/>
    <pageSetUpPr fitToPage="1"/>
  </sheetPr>
  <dimension ref="A1:R95"/>
  <sheetViews>
    <sheetView showGridLines="0" zoomScaleNormal="100" workbookViewId="0">
      <selection activeCell="K71" sqref="K71"/>
    </sheetView>
  </sheetViews>
  <sheetFormatPr baseColWidth="10" defaultColWidth="0" defaultRowHeight="12.75" customHeight="1" zeroHeight="1"/>
  <cols>
    <col min="1" max="1" width="12.83203125" style="12" customWidth="1"/>
    <col min="2" max="2" width="10.5" style="12" customWidth="1"/>
    <col min="3" max="3" width="24" style="30" customWidth="1"/>
    <col min="4" max="4" width="12.83203125" style="12" bestFit="1" customWidth="1"/>
    <col min="5" max="5" width="13.5" style="12" bestFit="1" customWidth="1"/>
    <col min="6" max="6" width="13.6640625" style="12" bestFit="1" customWidth="1"/>
    <col min="7" max="7" width="14.5" style="12" bestFit="1" customWidth="1"/>
    <col min="8" max="8" width="16.5" style="12" bestFit="1" customWidth="1"/>
    <col min="9" max="9" width="9.1640625" style="12" customWidth="1"/>
    <col min="10" max="10" width="13.5" style="12" bestFit="1" customWidth="1"/>
    <col min="11" max="11" width="9.1640625" style="12" customWidth="1"/>
    <col min="12" max="16384" width="9.1640625" style="12" hidden="1"/>
  </cols>
  <sheetData>
    <row r="1" spans="1:11" ht="12.75" customHeight="1">
      <c r="A1" s="13"/>
      <c r="B1" s="13"/>
      <c r="C1" s="215" t="s">
        <v>75</v>
      </c>
      <c r="H1" s="509" t="s">
        <v>76</v>
      </c>
    </row>
    <row r="2" spans="1:11" ht="14">
      <c r="A2" s="13"/>
      <c r="B2" s="13"/>
      <c r="C2" s="14" t="s">
        <v>288</v>
      </c>
      <c r="H2" s="509"/>
    </row>
    <row r="3" spans="1:11" ht="14">
      <c r="A3" s="13"/>
      <c r="B3" s="13"/>
      <c r="C3" s="14" t="s">
        <v>77</v>
      </c>
      <c r="J3" s="63" t="s">
        <v>78</v>
      </c>
    </row>
    <row r="4" spans="1:11" ht="14"/>
    <row r="5" spans="1:11" ht="15" customHeight="1">
      <c r="A5" s="32" t="s">
        <v>4</v>
      </c>
      <c r="B5" s="127"/>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SHEET'!B84</f>
        <v>5% DP, 35% over 48 months, 60% Lumpsum</v>
      </c>
      <c r="D10" s="528"/>
      <c r="E10" s="528"/>
      <c r="F10" s="528"/>
      <c r="G10" s="528"/>
      <c r="H10" s="529"/>
    </row>
    <row r="11" spans="1:11" ht="14"/>
    <row r="12" spans="1:11" ht="14">
      <c r="A12" s="31" t="s">
        <v>82</v>
      </c>
      <c r="J12" s="38"/>
    </row>
    <row r="13" spans="1:11" ht="14">
      <c r="A13" s="13" t="s">
        <v>83</v>
      </c>
      <c r="C13" s="12"/>
      <c r="D13" s="38">
        <f>C9-1000000</f>
        <v>33204640</v>
      </c>
      <c r="E13" s="30"/>
      <c r="F13" s="30"/>
      <c r="J13" s="38"/>
    </row>
    <row r="14" spans="1:11" s="13" customFormat="1" ht="14">
      <c r="A14" s="40" t="s">
        <v>294</v>
      </c>
      <c r="B14" s="40"/>
      <c r="C14" s="199"/>
      <c r="D14" s="316">
        <v>1000000</v>
      </c>
      <c r="E14" s="315"/>
      <c r="F14" s="315"/>
      <c r="K14" s="194"/>
    </row>
    <row r="15" spans="1:11" s="13" customFormat="1" ht="14">
      <c r="A15" s="40" t="s">
        <v>84</v>
      </c>
      <c r="C15" s="203">
        <v>0.05</v>
      </c>
      <c r="D15" s="194">
        <f>IF(C15&gt;5%,"BEYOND MAX DISCOUNT",((D13-D14)*C15))</f>
        <v>1610232</v>
      </c>
      <c r="E15" s="314"/>
      <c r="F15" s="314"/>
      <c r="G15" s="314"/>
      <c r="K15" s="194"/>
    </row>
    <row r="16" spans="1:11" s="13" customFormat="1" ht="14">
      <c r="A16" s="40" t="s">
        <v>85</v>
      </c>
      <c r="B16" s="40"/>
      <c r="C16" s="203">
        <v>5.0000000000000001E-3</v>
      </c>
      <c r="D16" s="234">
        <f>IF(C16&lt;=0.5%,((D13-D15-D14)*C16),"BEYOND MAX DISC.")</f>
        <v>152972.04</v>
      </c>
      <c r="E16" s="194"/>
      <c r="F16" s="194"/>
      <c r="G16" s="194"/>
      <c r="I16" s="13" t="s">
        <v>5</v>
      </c>
      <c r="J16" s="317">
        <v>0.05</v>
      </c>
    </row>
    <row r="17" spans="1:11" s="13" customFormat="1" ht="14">
      <c r="A17" s="13" t="s">
        <v>87</v>
      </c>
      <c r="D17" s="238">
        <f>IF(D14&lt;=1000000,D13-SUM(D14:D16),"BEYOND MAX DISCOUNT")</f>
        <v>30441435.960000001</v>
      </c>
      <c r="E17" s="314"/>
      <c r="F17" s="314"/>
      <c r="G17" s="314"/>
      <c r="K17" s="237"/>
    </row>
    <row r="18" spans="1:11" ht="14">
      <c r="A18" s="126" t="s">
        <v>287</v>
      </c>
      <c r="C18" s="12"/>
      <c r="D18" s="45">
        <v>1000000</v>
      </c>
      <c r="E18" s="30"/>
      <c r="F18" s="30"/>
      <c r="J18" s="329"/>
    </row>
    <row r="19" spans="1:11" ht="14">
      <c r="A19" s="46" t="s">
        <v>89</v>
      </c>
      <c r="C19" s="31"/>
      <c r="D19" s="241">
        <f>D17+D18</f>
        <v>31441435.960000001</v>
      </c>
      <c r="E19" s="30"/>
      <c r="F19" s="30"/>
      <c r="J19" s="38"/>
    </row>
    <row r="20" spans="1:11" ht="14">
      <c r="A20" s="48" t="s">
        <v>90</v>
      </c>
      <c r="C20" s="236">
        <v>0.05</v>
      </c>
      <c r="D20" s="240">
        <f>(D17/1.12)*C20</f>
        <v>1358992.6767857142</v>
      </c>
      <c r="E20" s="30"/>
      <c r="F20" s="30"/>
    </row>
    <row r="21" spans="1:11" ht="15" thickBot="1">
      <c r="A21" s="14" t="s">
        <v>91</v>
      </c>
      <c r="C21" s="14"/>
      <c r="D21" s="50">
        <f>+D19+D20</f>
        <v>32800428.636785716</v>
      </c>
      <c r="E21" s="30"/>
      <c r="F21" s="30"/>
    </row>
    <row r="22" spans="1:11" ht="15" thickTop="1"/>
    <row r="23" spans="1:11" ht="14">
      <c r="A23" s="51" t="s">
        <v>92</v>
      </c>
      <c r="B23" s="51" t="s">
        <v>93</v>
      </c>
      <c r="C23" s="51" t="s">
        <v>94</v>
      </c>
      <c r="D23" s="51" t="s">
        <v>95</v>
      </c>
      <c r="E23" s="51" t="s">
        <v>169</v>
      </c>
      <c r="F23" s="51" t="s">
        <v>97</v>
      </c>
      <c r="G23" s="53" t="s">
        <v>98</v>
      </c>
      <c r="H23" s="51" t="s">
        <v>99</v>
      </c>
    </row>
    <row r="24" spans="1:11" ht="14">
      <c r="A24" s="512" t="s">
        <v>100</v>
      </c>
      <c r="B24" s="512"/>
      <c r="C24" s="512"/>
      <c r="D24" s="512"/>
      <c r="E24" s="512"/>
      <c r="F24" s="512"/>
      <c r="G24" s="512"/>
      <c r="H24" s="54">
        <f>+D21</f>
        <v>32800428.636785716</v>
      </c>
    </row>
    <row r="25" spans="1:11" ht="14">
      <c r="A25" s="55">
        <v>0</v>
      </c>
      <c r="B25" s="55"/>
      <c r="C25" s="55" t="s">
        <v>101</v>
      </c>
      <c r="D25" s="56">
        <f ca="1">'GV3 DP Term1_Non-mem'!D25</f>
        <v>44238</v>
      </c>
      <c r="E25" s="57">
        <f>IF(I7="1",50000,100000)</f>
        <v>100000</v>
      </c>
      <c r="F25" s="57"/>
      <c r="G25" s="58">
        <f t="shared" ref="G25:G56" si="0">+SUM(E25:F25)</f>
        <v>100000</v>
      </c>
      <c r="H25" s="59">
        <f>D21-E25</f>
        <v>32700428.636785716</v>
      </c>
    </row>
    <row r="26" spans="1:11" ht="14">
      <c r="A26" s="55">
        <v>1</v>
      </c>
      <c r="B26" s="60">
        <v>0.05</v>
      </c>
      <c r="C26" s="55" t="s">
        <v>190</v>
      </c>
      <c r="D26" s="175">
        <f ca="1">EDATE(D25,1)</f>
        <v>44266</v>
      </c>
      <c r="E26" s="57">
        <f>(D19*B26)-E25</f>
        <v>1472071.7980000002</v>
      </c>
      <c r="F26" s="57">
        <f>(D20*B26)</f>
        <v>67949.633839285714</v>
      </c>
      <c r="G26" s="58">
        <f t="shared" si="0"/>
        <v>1540021.4318392859</v>
      </c>
      <c r="H26" s="59">
        <f>H25-G26</f>
        <v>31160407.204946429</v>
      </c>
    </row>
    <row r="27" spans="1:11" ht="14">
      <c r="A27" s="55">
        <f t="shared" ref="A27:A51" si="1">+A26+1</f>
        <v>2</v>
      </c>
      <c r="B27" s="60">
        <v>0.35</v>
      </c>
      <c r="C27" s="55" t="s">
        <v>108</v>
      </c>
      <c r="D27" s="175">
        <f t="shared" ref="D27:D75" ca="1" si="2">EDATE(D26,1)</f>
        <v>44297</v>
      </c>
      <c r="E27" s="57">
        <f>(D19*B27)/48</f>
        <v>229260.47054166664</v>
      </c>
      <c r="F27" s="57">
        <f>(D20*B27)/48</f>
        <v>9909.3216015624985</v>
      </c>
      <c r="G27" s="58">
        <f t="shared" si="0"/>
        <v>239169.79214322913</v>
      </c>
      <c r="H27" s="59">
        <f>H26-G27</f>
        <v>30921237.412803199</v>
      </c>
    </row>
    <row r="28" spans="1:11" ht="14">
      <c r="A28" s="55">
        <f t="shared" si="1"/>
        <v>3</v>
      </c>
      <c r="B28" s="55"/>
      <c r="C28" s="55" t="s">
        <v>109</v>
      </c>
      <c r="D28" s="175">
        <f t="shared" ca="1" si="2"/>
        <v>44327</v>
      </c>
      <c r="E28" s="57">
        <f t="shared" ref="E28:E56" si="3">+$E$27</f>
        <v>229260.47054166664</v>
      </c>
      <c r="F28" s="57">
        <f t="shared" ref="F28:F56" si="4">+$F$27</f>
        <v>9909.3216015624985</v>
      </c>
      <c r="G28" s="58">
        <f t="shared" si="0"/>
        <v>239169.79214322913</v>
      </c>
      <c r="H28" s="59">
        <f>H27-G28</f>
        <v>30682067.62065997</v>
      </c>
    </row>
    <row r="29" spans="1:11" ht="14">
      <c r="A29" s="55">
        <f t="shared" si="1"/>
        <v>4</v>
      </c>
      <c r="B29" s="55"/>
      <c r="C29" s="55" t="s">
        <v>110</v>
      </c>
      <c r="D29" s="175">
        <f t="shared" ca="1" si="2"/>
        <v>44358</v>
      </c>
      <c r="E29" s="57">
        <f t="shared" si="3"/>
        <v>229260.47054166664</v>
      </c>
      <c r="F29" s="57">
        <f t="shared" si="4"/>
        <v>9909.3216015624985</v>
      </c>
      <c r="G29" s="58">
        <f t="shared" si="0"/>
        <v>239169.79214322913</v>
      </c>
      <c r="H29" s="59">
        <f>H28-G29</f>
        <v>30442897.82851674</v>
      </c>
    </row>
    <row r="30" spans="1:11" ht="14">
      <c r="A30" s="55">
        <f t="shared" si="1"/>
        <v>5</v>
      </c>
      <c r="B30" s="55"/>
      <c r="C30" s="55" t="s">
        <v>111</v>
      </c>
      <c r="D30" s="175">
        <f t="shared" ca="1" si="2"/>
        <v>44388</v>
      </c>
      <c r="E30" s="57">
        <f t="shared" si="3"/>
        <v>229260.47054166664</v>
      </c>
      <c r="F30" s="57">
        <f t="shared" si="4"/>
        <v>9909.3216015624985</v>
      </c>
      <c r="G30" s="58">
        <f t="shared" si="0"/>
        <v>239169.79214322913</v>
      </c>
      <c r="H30" s="59">
        <f t="shared" ref="H30:H75" si="5">H29-G30</f>
        <v>30203728.036373511</v>
      </c>
    </row>
    <row r="31" spans="1:11" ht="14">
      <c r="A31" s="55">
        <f t="shared" si="1"/>
        <v>6</v>
      </c>
      <c r="B31" s="55"/>
      <c r="C31" s="55" t="s">
        <v>112</v>
      </c>
      <c r="D31" s="175">
        <f t="shared" ca="1" si="2"/>
        <v>44419</v>
      </c>
      <c r="E31" s="57">
        <f t="shared" si="3"/>
        <v>229260.47054166664</v>
      </c>
      <c r="F31" s="57">
        <f t="shared" si="4"/>
        <v>9909.3216015624985</v>
      </c>
      <c r="G31" s="58">
        <f t="shared" si="0"/>
        <v>239169.79214322913</v>
      </c>
      <c r="H31" s="59">
        <f t="shared" si="5"/>
        <v>29964558.244230282</v>
      </c>
    </row>
    <row r="32" spans="1:11" ht="14">
      <c r="A32" s="55">
        <f t="shared" si="1"/>
        <v>7</v>
      </c>
      <c r="B32" s="55"/>
      <c r="C32" s="55" t="s">
        <v>113</v>
      </c>
      <c r="D32" s="175">
        <f t="shared" ca="1" si="2"/>
        <v>44450</v>
      </c>
      <c r="E32" s="57">
        <f t="shared" si="3"/>
        <v>229260.47054166664</v>
      </c>
      <c r="F32" s="57">
        <f t="shared" si="4"/>
        <v>9909.3216015624985</v>
      </c>
      <c r="G32" s="58">
        <f t="shared" si="0"/>
        <v>239169.79214322913</v>
      </c>
      <c r="H32" s="59">
        <f t="shared" si="5"/>
        <v>29725388.452087052</v>
      </c>
    </row>
    <row r="33" spans="1:8" ht="14">
      <c r="A33" s="55">
        <f t="shared" si="1"/>
        <v>8</v>
      </c>
      <c r="B33" s="55"/>
      <c r="C33" s="55" t="s">
        <v>114</v>
      </c>
      <c r="D33" s="175">
        <f t="shared" ca="1" si="2"/>
        <v>44480</v>
      </c>
      <c r="E33" s="57">
        <f t="shared" si="3"/>
        <v>229260.47054166664</v>
      </c>
      <c r="F33" s="57">
        <f t="shared" si="4"/>
        <v>9909.3216015624985</v>
      </c>
      <c r="G33" s="58">
        <f t="shared" si="0"/>
        <v>239169.79214322913</v>
      </c>
      <c r="H33" s="59">
        <f t="shared" si="5"/>
        <v>29486218.659943823</v>
      </c>
    </row>
    <row r="34" spans="1:8" ht="14">
      <c r="A34" s="55">
        <f t="shared" si="1"/>
        <v>9</v>
      </c>
      <c r="B34" s="55"/>
      <c r="C34" s="55" t="s">
        <v>115</v>
      </c>
      <c r="D34" s="175">
        <f t="shared" ca="1" si="2"/>
        <v>44511</v>
      </c>
      <c r="E34" s="57">
        <f t="shared" si="3"/>
        <v>229260.47054166664</v>
      </c>
      <c r="F34" s="57">
        <f t="shared" si="4"/>
        <v>9909.3216015624985</v>
      </c>
      <c r="G34" s="58">
        <f t="shared" si="0"/>
        <v>239169.79214322913</v>
      </c>
      <c r="H34" s="59">
        <f t="shared" si="5"/>
        <v>29247048.867800593</v>
      </c>
    </row>
    <row r="35" spans="1:8" ht="14">
      <c r="A35" s="55">
        <f t="shared" si="1"/>
        <v>10</v>
      </c>
      <c r="B35" s="55"/>
      <c r="C35" s="55" t="s">
        <v>116</v>
      </c>
      <c r="D35" s="175">
        <f t="shared" ca="1" si="2"/>
        <v>44541</v>
      </c>
      <c r="E35" s="57">
        <f t="shared" si="3"/>
        <v>229260.47054166664</v>
      </c>
      <c r="F35" s="57">
        <f t="shared" si="4"/>
        <v>9909.3216015624985</v>
      </c>
      <c r="G35" s="58">
        <f t="shared" si="0"/>
        <v>239169.79214322913</v>
      </c>
      <c r="H35" s="59">
        <f t="shared" si="5"/>
        <v>29007879.075657364</v>
      </c>
    </row>
    <row r="36" spans="1:8" ht="14">
      <c r="A36" s="55">
        <f t="shared" si="1"/>
        <v>11</v>
      </c>
      <c r="B36" s="55"/>
      <c r="C36" s="55" t="s">
        <v>117</v>
      </c>
      <c r="D36" s="175">
        <f t="shared" ca="1" si="2"/>
        <v>44572</v>
      </c>
      <c r="E36" s="57">
        <f t="shared" si="3"/>
        <v>229260.47054166664</v>
      </c>
      <c r="F36" s="57">
        <f t="shared" si="4"/>
        <v>9909.3216015624985</v>
      </c>
      <c r="G36" s="58">
        <f t="shared" si="0"/>
        <v>239169.79214322913</v>
      </c>
      <c r="H36" s="59">
        <f t="shared" si="5"/>
        <v>28768709.283514135</v>
      </c>
    </row>
    <row r="37" spans="1:8" ht="14">
      <c r="A37" s="55">
        <f t="shared" si="1"/>
        <v>12</v>
      </c>
      <c r="B37" s="55"/>
      <c r="C37" s="55" t="s">
        <v>118</v>
      </c>
      <c r="D37" s="175">
        <f t="shared" ca="1" si="2"/>
        <v>44603</v>
      </c>
      <c r="E37" s="57">
        <f t="shared" si="3"/>
        <v>229260.47054166664</v>
      </c>
      <c r="F37" s="57">
        <f t="shared" si="4"/>
        <v>9909.3216015624985</v>
      </c>
      <c r="G37" s="58">
        <f t="shared" si="0"/>
        <v>239169.79214322913</v>
      </c>
      <c r="H37" s="59">
        <f t="shared" si="5"/>
        <v>28529539.491370905</v>
      </c>
    </row>
    <row r="38" spans="1:8" ht="14">
      <c r="A38" s="55">
        <f t="shared" si="1"/>
        <v>13</v>
      </c>
      <c r="B38" s="55"/>
      <c r="C38" s="55" t="s">
        <v>119</v>
      </c>
      <c r="D38" s="175">
        <f t="shared" ca="1" si="2"/>
        <v>44631</v>
      </c>
      <c r="E38" s="57">
        <f t="shared" si="3"/>
        <v>229260.47054166664</v>
      </c>
      <c r="F38" s="57">
        <f t="shared" si="4"/>
        <v>9909.3216015624985</v>
      </c>
      <c r="G38" s="58">
        <f t="shared" si="0"/>
        <v>239169.79214322913</v>
      </c>
      <c r="H38" s="59">
        <f t="shared" si="5"/>
        <v>28290369.699227676</v>
      </c>
    </row>
    <row r="39" spans="1:8" ht="14">
      <c r="A39" s="55">
        <f t="shared" si="1"/>
        <v>14</v>
      </c>
      <c r="B39" s="55"/>
      <c r="C39" s="55" t="s">
        <v>120</v>
      </c>
      <c r="D39" s="175">
        <f t="shared" ca="1" si="2"/>
        <v>44662</v>
      </c>
      <c r="E39" s="57">
        <f t="shared" si="3"/>
        <v>229260.47054166664</v>
      </c>
      <c r="F39" s="57">
        <f t="shared" si="4"/>
        <v>9909.3216015624985</v>
      </c>
      <c r="G39" s="58">
        <f t="shared" si="0"/>
        <v>239169.79214322913</v>
      </c>
      <c r="H39" s="59">
        <f t="shared" si="5"/>
        <v>28051199.907084446</v>
      </c>
    </row>
    <row r="40" spans="1:8" ht="14">
      <c r="A40" s="55">
        <f t="shared" si="1"/>
        <v>15</v>
      </c>
      <c r="B40" s="55"/>
      <c r="C40" s="55" t="s">
        <v>121</v>
      </c>
      <c r="D40" s="175">
        <f t="shared" ca="1" si="2"/>
        <v>44692</v>
      </c>
      <c r="E40" s="57">
        <f t="shared" si="3"/>
        <v>229260.47054166664</v>
      </c>
      <c r="F40" s="57">
        <f t="shared" si="4"/>
        <v>9909.3216015624985</v>
      </c>
      <c r="G40" s="58">
        <f t="shared" si="0"/>
        <v>239169.79214322913</v>
      </c>
      <c r="H40" s="59">
        <f t="shared" si="5"/>
        <v>27812030.114941217</v>
      </c>
    </row>
    <row r="41" spans="1:8" ht="14">
      <c r="A41" s="55">
        <f t="shared" si="1"/>
        <v>16</v>
      </c>
      <c r="B41" s="55"/>
      <c r="C41" s="55" t="s">
        <v>122</v>
      </c>
      <c r="D41" s="175">
        <f t="shared" ca="1" si="2"/>
        <v>44723</v>
      </c>
      <c r="E41" s="57">
        <f t="shared" si="3"/>
        <v>229260.47054166664</v>
      </c>
      <c r="F41" s="57">
        <f t="shared" si="4"/>
        <v>9909.3216015624985</v>
      </c>
      <c r="G41" s="58">
        <f t="shared" si="0"/>
        <v>239169.79214322913</v>
      </c>
      <c r="H41" s="59">
        <f t="shared" si="5"/>
        <v>27572860.322797988</v>
      </c>
    </row>
    <row r="42" spans="1:8" ht="14">
      <c r="A42" s="55">
        <f t="shared" si="1"/>
        <v>17</v>
      </c>
      <c r="B42" s="55"/>
      <c r="C42" s="55" t="s">
        <v>123</v>
      </c>
      <c r="D42" s="175">
        <f t="shared" ca="1" si="2"/>
        <v>44753</v>
      </c>
      <c r="E42" s="57">
        <f t="shared" si="3"/>
        <v>229260.47054166664</v>
      </c>
      <c r="F42" s="57">
        <f t="shared" si="4"/>
        <v>9909.3216015624985</v>
      </c>
      <c r="G42" s="58">
        <f t="shared" si="0"/>
        <v>239169.79214322913</v>
      </c>
      <c r="H42" s="59">
        <f t="shared" si="5"/>
        <v>27333690.530654758</v>
      </c>
    </row>
    <row r="43" spans="1:8" ht="14">
      <c r="A43" s="55">
        <f t="shared" si="1"/>
        <v>18</v>
      </c>
      <c r="B43" s="55"/>
      <c r="C43" s="55" t="s">
        <v>124</v>
      </c>
      <c r="D43" s="175">
        <f t="shared" ca="1" si="2"/>
        <v>44784</v>
      </c>
      <c r="E43" s="57">
        <f t="shared" si="3"/>
        <v>229260.47054166664</v>
      </c>
      <c r="F43" s="57">
        <f t="shared" si="4"/>
        <v>9909.3216015624985</v>
      </c>
      <c r="G43" s="58">
        <f t="shared" si="0"/>
        <v>239169.79214322913</v>
      </c>
      <c r="H43" s="59">
        <f t="shared" si="5"/>
        <v>27094520.738511529</v>
      </c>
    </row>
    <row r="44" spans="1:8" ht="14">
      <c r="A44" s="55">
        <f t="shared" si="1"/>
        <v>19</v>
      </c>
      <c r="B44" s="55"/>
      <c r="C44" s="55" t="s">
        <v>125</v>
      </c>
      <c r="D44" s="175">
        <f t="shared" ca="1" si="2"/>
        <v>44815</v>
      </c>
      <c r="E44" s="57">
        <f t="shared" si="3"/>
        <v>229260.47054166664</v>
      </c>
      <c r="F44" s="57">
        <f t="shared" si="4"/>
        <v>9909.3216015624985</v>
      </c>
      <c r="G44" s="58">
        <f t="shared" si="0"/>
        <v>239169.79214322913</v>
      </c>
      <c r="H44" s="59">
        <f t="shared" si="5"/>
        <v>26855350.946368299</v>
      </c>
    </row>
    <row r="45" spans="1:8" ht="14">
      <c r="A45" s="55">
        <f t="shared" si="1"/>
        <v>20</v>
      </c>
      <c r="B45" s="55"/>
      <c r="C45" s="55" t="s">
        <v>126</v>
      </c>
      <c r="D45" s="175">
        <f t="shared" ca="1" si="2"/>
        <v>44845</v>
      </c>
      <c r="E45" s="57">
        <f t="shared" si="3"/>
        <v>229260.47054166664</v>
      </c>
      <c r="F45" s="57">
        <f t="shared" si="4"/>
        <v>9909.3216015624985</v>
      </c>
      <c r="G45" s="58">
        <f t="shared" si="0"/>
        <v>239169.79214322913</v>
      </c>
      <c r="H45" s="59">
        <f t="shared" si="5"/>
        <v>26616181.15422507</v>
      </c>
    </row>
    <row r="46" spans="1:8" ht="14">
      <c r="A46" s="55">
        <f t="shared" si="1"/>
        <v>21</v>
      </c>
      <c r="B46" s="55"/>
      <c r="C46" s="55" t="s">
        <v>127</v>
      </c>
      <c r="D46" s="175">
        <f t="shared" ca="1" si="2"/>
        <v>44876</v>
      </c>
      <c r="E46" s="57">
        <f t="shared" si="3"/>
        <v>229260.47054166664</v>
      </c>
      <c r="F46" s="57">
        <f t="shared" si="4"/>
        <v>9909.3216015624985</v>
      </c>
      <c r="G46" s="58">
        <f t="shared" si="0"/>
        <v>239169.79214322913</v>
      </c>
      <c r="H46" s="59">
        <f t="shared" si="5"/>
        <v>26377011.362081841</v>
      </c>
    </row>
    <row r="47" spans="1:8" ht="14">
      <c r="A47" s="55">
        <f t="shared" si="1"/>
        <v>22</v>
      </c>
      <c r="B47" s="55"/>
      <c r="C47" s="55" t="s">
        <v>128</v>
      </c>
      <c r="D47" s="175">
        <f t="shared" ca="1" si="2"/>
        <v>44906</v>
      </c>
      <c r="E47" s="57">
        <f t="shared" si="3"/>
        <v>229260.47054166664</v>
      </c>
      <c r="F47" s="57">
        <f t="shared" si="4"/>
        <v>9909.3216015624985</v>
      </c>
      <c r="G47" s="58">
        <f t="shared" si="0"/>
        <v>239169.79214322913</v>
      </c>
      <c r="H47" s="59">
        <f t="shared" si="5"/>
        <v>26137841.569938611</v>
      </c>
    </row>
    <row r="48" spans="1:8" ht="14">
      <c r="A48" s="55">
        <f t="shared" si="1"/>
        <v>23</v>
      </c>
      <c r="B48" s="55"/>
      <c r="C48" s="55" t="s">
        <v>129</v>
      </c>
      <c r="D48" s="175">
        <f t="shared" ca="1" si="2"/>
        <v>44937</v>
      </c>
      <c r="E48" s="57">
        <f t="shared" si="3"/>
        <v>229260.47054166664</v>
      </c>
      <c r="F48" s="57">
        <f t="shared" si="4"/>
        <v>9909.3216015624985</v>
      </c>
      <c r="G48" s="58">
        <f t="shared" si="0"/>
        <v>239169.79214322913</v>
      </c>
      <c r="H48" s="59">
        <f t="shared" si="5"/>
        <v>25898671.777795382</v>
      </c>
    </row>
    <row r="49" spans="1:8" ht="14">
      <c r="A49" s="55">
        <f t="shared" si="1"/>
        <v>24</v>
      </c>
      <c r="B49" s="55"/>
      <c r="C49" s="55" t="s">
        <v>130</v>
      </c>
      <c r="D49" s="175">
        <f t="shared" ca="1" si="2"/>
        <v>44968</v>
      </c>
      <c r="E49" s="57">
        <f t="shared" si="3"/>
        <v>229260.47054166664</v>
      </c>
      <c r="F49" s="57">
        <f t="shared" si="4"/>
        <v>9909.3216015624985</v>
      </c>
      <c r="G49" s="58">
        <f t="shared" si="0"/>
        <v>239169.79214322913</v>
      </c>
      <c r="H49" s="59">
        <f t="shared" si="5"/>
        <v>25659501.985652152</v>
      </c>
    </row>
    <row r="50" spans="1:8" ht="14">
      <c r="A50" s="55">
        <f t="shared" si="1"/>
        <v>25</v>
      </c>
      <c r="B50" s="55"/>
      <c r="C50" s="55" t="s">
        <v>131</v>
      </c>
      <c r="D50" s="175">
        <f t="shared" ca="1" si="2"/>
        <v>44996</v>
      </c>
      <c r="E50" s="57">
        <f t="shared" si="3"/>
        <v>229260.47054166664</v>
      </c>
      <c r="F50" s="57">
        <f t="shared" si="4"/>
        <v>9909.3216015624985</v>
      </c>
      <c r="G50" s="58">
        <f t="shared" si="0"/>
        <v>239169.79214322913</v>
      </c>
      <c r="H50" s="59">
        <f t="shared" si="5"/>
        <v>25420332.193508923</v>
      </c>
    </row>
    <row r="51" spans="1:8" ht="14">
      <c r="A51" s="55">
        <f t="shared" si="1"/>
        <v>26</v>
      </c>
      <c r="B51" s="55"/>
      <c r="C51" s="55" t="s">
        <v>132</v>
      </c>
      <c r="D51" s="175">
        <f t="shared" ca="1" si="2"/>
        <v>45027</v>
      </c>
      <c r="E51" s="57">
        <f t="shared" si="3"/>
        <v>229260.47054166664</v>
      </c>
      <c r="F51" s="57">
        <f t="shared" si="4"/>
        <v>9909.3216015624985</v>
      </c>
      <c r="G51" s="58">
        <f t="shared" si="0"/>
        <v>239169.79214322913</v>
      </c>
      <c r="H51" s="59">
        <f t="shared" si="5"/>
        <v>25181162.401365694</v>
      </c>
    </row>
    <row r="52" spans="1:8" ht="14">
      <c r="A52" s="55">
        <f t="shared" ref="A52:A75" si="6">+A51+1</f>
        <v>27</v>
      </c>
      <c r="B52" s="55"/>
      <c r="C52" s="55" t="s">
        <v>133</v>
      </c>
      <c r="D52" s="175">
        <f t="shared" ca="1" si="2"/>
        <v>45057</v>
      </c>
      <c r="E52" s="57">
        <f t="shared" si="3"/>
        <v>229260.47054166664</v>
      </c>
      <c r="F52" s="57">
        <f t="shared" si="4"/>
        <v>9909.3216015624985</v>
      </c>
      <c r="G52" s="58">
        <f t="shared" si="0"/>
        <v>239169.79214322913</v>
      </c>
      <c r="H52" s="59">
        <f t="shared" si="5"/>
        <v>24941992.609222464</v>
      </c>
    </row>
    <row r="53" spans="1:8" ht="14">
      <c r="A53" s="55">
        <f t="shared" si="6"/>
        <v>28</v>
      </c>
      <c r="B53" s="55"/>
      <c r="C53" s="55" t="s">
        <v>134</v>
      </c>
      <c r="D53" s="175">
        <f t="shared" ca="1" si="2"/>
        <v>45088</v>
      </c>
      <c r="E53" s="57">
        <f t="shared" si="3"/>
        <v>229260.47054166664</v>
      </c>
      <c r="F53" s="57">
        <f t="shared" si="4"/>
        <v>9909.3216015624985</v>
      </c>
      <c r="G53" s="58">
        <f t="shared" si="0"/>
        <v>239169.79214322913</v>
      </c>
      <c r="H53" s="59">
        <f t="shared" si="5"/>
        <v>24702822.817079235</v>
      </c>
    </row>
    <row r="54" spans="1:8" ht="14">
      <c r="A54" s="55">
        <f t="shared" si="6"/>
        <v>29</v>
      </c>
      <c r="B54" s="55"/>
      <c r="C54" s="55" t="s">
        <v>135</v>
      </c>
      <c r="D54" s="175">
        <f t="shared" ca="1" si="2"/>
        <v>45118</v>
      </c>
      <c r="E54" s="57">
        <f t="shared" si="3"/>
        <v>229260.47054166664</v>
      </c>
      <c r="F54" s="57">
        <f t="shared" si="4"/>
        <v>9909.3216015624985</v>
      </c>
      <c r="G54" s="58">
        <f t="shared" si="0"/>
        <v>239169.79214322913</v>
      </c>
      <c r="H54" s="59">
        <f t="shared" si="5"/>
        <v>24463653.024936005</v>
      </c>
    </row>
    <row r="55" spans="1:8" ht="14">
      <c r="A55" s="55">
        <f t="shared" si="6"/>
        <v>30</v>
      </c>
      <c r="B55" s="55"/>
      <c r="C55" s="55" t="s">
        <v>136</v>
      </c>
      <c r="D55" s="175">
        <f t="shared" ca="1" si="2"/>
        <v>45149</v>
      </c>
      <c r="E55" s="57">
        <f t="shared" si="3"/>
        <v>229260.47054166664</v>
      </c>
      <c r="F55" s="57">
        <f t="shared" si="4"/>
        <v>9909.3216015624985</v>
      </c>
      <c r="G55" s="58">
        <f t="shared" si="0"/>
        <v>239169.79214322913</v>
      </c>
      <c r="H55" s="59">
        <f t="shared" si="5"/>
        <v>24224483.232792776</v>
      </c>
    </row>
    <row r="56" spans="1:8" ht="14">
      <c r="A56" s="55">
        <f t="shared" si="6"/>
        <v>31</v>
      </c>
      <c r="B56" s="55"/>
      <c r="C56" s="55" t="s">
        <v>137</v>
      </c>
      <c r="D56" s="175">
        <f t="shared" ca="1" si="2"/>
        <v>45180</v>
      </c>
      <c r="E56" s="57">
        <f t="shared" si="3"/>
        <v>229260.47054166664</v>
      </c>
      <c r="F56" s="57">
        <f t="shared" si="4"/>
        <v>9909.3216015624985</v>
      </c>
      <c r="G56" s="58">
        <f t="shared" si="0"/>
        <v>239169.79214322913</v>
      </c>
      <c r="H56" s="59">
        <f t="shared" si="5"/>
        <v>23985313.440649547</v>
      </c>
    </row>
    <row r="57" spans="1:8" ht="14">
      <c r="A57" s="55">
        <f t="shared" si="6"/>
        <v>32</v>
      </c>
      <c r="B57" s="55"/>
      <c r="C57" s="55" t="s">
        <v>138</v>
      </c>
      <c r="D57" s="175">
        <f t="shared" ca="1" si="2"/>
        <v>45210</v>
      </c>
      <c r="E57" s="57">
        <f t="shared" ref="E57:E74" si="7">+$E$27</f>
        <v>229260.47054166664</v>
      </c>
      <c r="F57" s="57">
        <f t="shared" ref="F57:F74" si="8">+$F$27</f>
        <v>9909.3216015624985</v>
      </c>
      <c r="G57" s="58">
        <f t="shared" ref="G57:G74" si="9">+SUM(E57:F57)</f>
        <v>239169.79214322913</v>
      </c>
      <c r="H57" s="59">
        <f t="shared" si="5"/>
        <v>23746143.648506317</v>
      </c>
    </row>
    <row r="58" spans="1:8" ht="14">
      <c r="A58" s="55">
        <f t="shared" si="6"/>
        <v>33</v>
      </c>
      <c r="B58" s="55"/>
      <c r="C58" s="55" t="s">
        <v>139</v>
      </c>
      <c r="D58" s="175">
        <f t="shared" ca="1" si="2"/>
        <v>45241</v>
      </c>
      <c r="E58" s="57">
        <f t="shared" si="7"/>
        <v>229260.47054166664</v>
      </c>
      <c r="F58" s="57">
        <f t="shared" si="8"/>
        <v>9909.3216015624985</v>
      </c>
      <c r="G58" s="58">
        <f t="shared" si="9"/>
        <v>239169.79214322913</v>
      </c>
      <c r="H58" s="59">
        <f t="shared" si="5"/>
        <v>23506973.856363088</v>
      </c>
    </row>
    <row r="59" spans="1:8" ht="14">
      <c r="A59" s="55">
        <f t="shared" si="6"/>
        <v>34</v>
      </c>
      <c r="B59" s="55"/>
      <c r="C59" s="55" t="s">
        <v>140</v>
      </c>
      <c r="D59" s="175">
        <f t="shared" ca="1" si="2"/>
        <v>45271</v>
      </c>
      <c r="E59" s="57">
        <f t="shared" si="7"/>
        <v>229260.47054166664</v>
      </c>
      <c r="F59" s="57">
        <f t="shared" si="8"/>
        <v>9909.3216015624985</v>
      </c>
      <c r="G59" s="58">
        <f t="shared" si="9"/>
        <v>239169.79214322913</v>
      </c>
      <c r="H59" s="59">
        <f t="shared" si="5"/>
        <v>23267804.064219858</v>
      </c>
    </row>
    <row r="60" spans="1:8" ht="14">
      <c r="A60" s="55">
        <f t="shared" si="6"/>
        <v>35</v>
      </c>
      <c r="B60" s="55"/>
      <c r="C60" s="55" t="s">
        <v>141</v>
      </c>
      <c r="D60" s="175">
        <f t="shared" ca="1" si="2"/>
        <v>45302</v>
      </c>
      <c r="E60" s="57">
        <f t="shared" si="7"/>
        <v>229260.47054166664</v>
      </c>
      <c r="F60" s="57">
        <f t="shared" si="8"/>
        <v>9909.3216015624985</v>
      </c>
      <c r="G60" s="58">
        <f t="shared" si="9"/>
        <v>239169.79214322913</v>
      </c>
      <c r="H60" s="59">
        <f t="shared" si="5"/>
        <v>23028634.272076629</v>
      </c>
    </row>
    <row r="61" spans="1:8" ht="14">
      <c r="A61" s="55">
        <f t="shared" si="6"/>
        <v>36</v>
      </c>
      <c r="B61" s="55"/>
      <c r="C61" s="55" t="s">
        <v>142</v>
      </c>
      <c r="D61" s="175">
        <f t="shared" ca="1" si="2"/>
        <v>45333</v>
      </c>
      <c r="E61" s="57">
        <f t="shared" si="7"/>
        <v>229260.47054166664</v>
      </c>
      <c r="F61" s="57">
        <f t="shared" si="8"/>
        <v>9909.3216015624985</v>
      </c>
      <c r="G61" s="58">
        <f t="shared" si="9"/>
        <v>239169.79214322913</v>
      </c>
      <c r="H61" s="59">
        <f t="shared" si="5"/>
        <v>22789464.4799334</v>
      </c>
    </row>
    <row r="62" spans="1:8" ht="14">
      <c r="A62" s="55">
        <f t="shared" si="6"/>
        <v>37</v>
      </c>
      <c r="B62" s="55"/>
      <c r="C62" s="55" t="s">
        <v>143</v>
      </c>
      <c r="D62" s="175">
        <f t="shared" ca="1" si="2"/>
        <v>45362</v>
      </c>
      <c r="E62" s="57">
        <f t="shared" si="7"/>
        <v>229260.47054166664</v>
      </c>
      <c r="F62" s="57">
        <f t="shared" si="8"/>
        <v>9909.3216015624985</v>
      </c>
      <c r="G62" s="58">
        <f t="shared" si="9"/>
        <v>239169.79214322913</v>
      </c>
      <c r="H62" s="59">
        <f t="shared" si="5"/>
        <v>22550294.68779017</v>
      </c>
    </row>
    <row r="63" spans="1:8" ht="14">
      <c r="A63" s="55">
        <f t="shared" si="6"/>
        <v>38</v>
      </c>
      <c r="B63" s="55"/>
      <c r="C63" s="55" t="s">
        <v>144</v>
      </c>
      <c r="D63" s="175">
        <f t="shared" ca="1" si="2"/>
        <v>45393</v>
      </c>
      <c r="E63" s="57">
        <f t="shared" si="7"/>
        <v>229260.47054166664</v>
      </c>
      <c r="F63" s="57">
        <f t="shared" si="8"/>
        <v>9909.3216015624985</v>
      </c>
      <c r="G63" s="58">
        <f t="shared" si="9"/>
        <v>239169.79214322913</v>
      </c>
      <c r="H63" s="59">
        <f t="shared" si="5"/>
        <v>22311124.895646941</v>
      </c>
    </row>
    <row r="64" spans="1:8" ht="14">
      <c r="A64" s="55">
        <f t="shared" si="6"/>
        <v>39</v>
      </c>
      <c r="B64" s="55"/>
      <c r="C64" s="55" t="s">
        <v>145</v>
      </c>
      <c r="D64" s="175">
        <f t="shared" ca="1" si="2"/>
        <v>45423</v>
      </c>
      <c r="E64" s="57">
        <f t="shared" si="7"/>
        <v>229260.47054166664</v>
      </c>
      <c r="F64" s="57">
        <f t="shared" si="8"/>
        <v>9909.3216015624985</v>
      </c>
      <c r="G64" s="58">
        <f t="shared" si="9"/>
        <v>239169.79214322913</v>
      </c>
      <c r="H64" s="59">
        <f t="shared" si="5"/>
        <v>22071955.103503712</v>
      </c>
    </row>
    <row r="65" spans="1:18" ht="14">
      <c r="A65" s="55">
        <f t="shared" si="6"/>
        <v>40</v>
      </c>
      <c r="B65" s="55"/>
      <c r="C65" s="55" t="s">
        <v>146</v>
      </c>
      <c r="D65" s="175">
        <f t="shared" ca="1" si="2"/>
        <v>45454</v>
      </c>
      <c r="E65" s="57">
        <f t="shared" si="7"/>
        <v>229260.47054166664</v>
      </c>
      <c r="F65" s="57">
        <f t="shared" si="8"/>
        <v>9909.3216015624985</v>
      </c>
      <c r="G65" s="58">
        <f t="shared" si="9"/>
        <v>239169.79214322913</v>
      </c>
      <c r="H65" s="59">
        <f t="shared" si="5"/>
        <v>21832785.311360482</v>
      </c>
    </row>
    <row r="66" spans="1:18" ht="14">
      <c r="A66" s="55">
        <f t="shared" si="6"/>
        <v>41</v>
      </c>
      <c r="B66" s="55"/>
      <c r="C66" s="55" t="s">
        <v>147</v>
      </c>
      <c r="D66" s="175">
        <f t="shared" ca="1" si="2"/>
        <v>45484</v>
      </c>
      <c r="E66" s="57">
        <f t="shared" si="7"/>
        <v>229260.47054166664</v>
      </c>
      <c r="F66" s="57">
        <f t="shared" si="8"/>
        <v>9909.3216015624985</v>
      </c>
      <c r="G66" s="58">
        <f t="shared" si="9"/>
        <v>239169.79214322913</v>
      </c>
      <c r="H66" s="59">
        <f t="shared" si="5"/>
        <v>21593615.519217253</v>
      </c>
    </row>
    <row r="67" spans="1:18" ht="14">
      <c r="A67" s="55">
        <f t="shared" si="6"/>
        <v>42</v>
      </c>
      <c r="B67" s="55"/>
      <c r="C67" s="55" t="s">
        <v>148</v>
      </c>
      <c r="D67" s="175">
        <f t="shared" ca="1" si="2"/>
        <v>45515</v>
      </c>
      <c r="E67" s="57">
        <f t="shared" si="7"/>
        <v>229260.47054166664</v>
      </c>
      <c r="F67" s="57">
        <f t="shared" si="8"/>
        <v>9909.3216015624985</v>
      </c>
      <c r="G67" s="58">
        <f t="shared" si="9"/>
        <v>239169.79214322913</v>
      </c>
      <c r="H67" s="59">
        <f t="shared" si="5"/>
        <v>21354445.727074023</v>
      </c>
    </row>
    <row r="68" spans="1:18" ht="14">
      <c r="A68" s="55">
        <f t="shared" si="6"/>
        <v>43</v>
      </c>
      <c r="B68" s="55"/>
      <c r="C68" s="55" t="s">
        <v>149</v>
      </c>
      <c r="D68" s="175">
        <f t="shared" ca="1" si="2"/>
        <v>45546</v>
      </c>
      <c r="E68" s="57">
        <f t="shared" si="7"/>
        <v>229260.47054166664</v>
      </c>
      <c r="F68" s="57">
        <f t="shared" si="8"/>
        <v>9909.3216015624985</v>
      </c>
      <c r="G68" s="58">
        <f t="shared" si="9"/>
        <v>239169.79214322913</v>
      </c>
      <c r="H68" s="59">
        <f t="shared" si="5"/>
        <v>21115275.934930794</v>
      </c>
    </row>
    <row r="69" spans="1:18" ht="14">
      <c r="A69" s="55">
        <f t="shared" si="6"/>
        <v>44</v>
      </c>
      <c r="B69" s="55"/>
      <c r="C69" s="55" t="s">
        <v>150</v>
      </c>
      <c r="D69" s="175">
        <f t="shared" ca="1" si="2"/>
        <v>45576</v>
      </c>
      <c r="E69" s="57">
        <f t="shared" si="7"/>
        <v>229260.47054166664</v>
      </c>
      <c r="F69" s="57">
        <f t="shared" si="8"/>
        <v>9909.3216015624985</v>
      </c>
      <c r="G69" s="58">
        <f t="shared" si="9"/>
        <v>239169.79214322913</v>
      </c>
      <c r="H69" s="59">
        <f t="shared" si="5"/>
        <v>20876106.142787565</v>
      </c>
    </row>
    <row r="70" spans="1:18" ht="14">
      <c r="A70" s="55">
        <f t="shared" si="6"/>
        <v>45</v>
      </c>
      <c r="B70" s="55"/>
      <c r="C70" s="55" t="s">
        <v>151</v>
      </c>
      <c r="D70" s="175">
        <f t="shared" ca="1" si="2"/>
        <v>45607</v>
      </c>
      <c r="E70" s="57">
        <f t="shared" si="7"/>
        <v>229260.47054166664</v>
      </c>
      <c r="F70" s="57">
        <f t="shared" si="8"/>
        <v>9909.3216015624985</v>
      </c>
      <c r="G70" s="58">
        <f t="shared" si="9"/>
        <v>239169.79214322913</v>
      </c>
      <c r="H70" s="59">
        <f t="shared" si="5"/>
        <v>20636936.350644335</v>
      </c>
    </row>
    <row r="71" spans="1:18" ht="14">
      <c r="A71" s="55">
        <f t="shared" si="6"/>
        <v>46</v>
      </c>
      <c r="B71" s="55"/>
      <c r="C71" s="55" t="s">
        <v>152</v>
      </c>
      <c r="D71" s="175">
        <f t="shared" ca="1" si="2"/>
        <v>45637</v>
      </c>
      <c r="E71" s="57">
        <f t="shared" si="7"/>
        <v>229260.47054166664</v>
      </c>
      <c r="F71" s="57">
        <f t="shared" si="8"/>
        <v>9909.3216015624985</v>
      </c>
      <c r="G71" s="58">
        <f t="shared" si="9"/>
        <v>239169.79214322913</v>
      </c>
      <c r="H71" s="59">
        <f t="shared" si="5"/>
        <v>20397766.558501106</v>
      </c>
    </row>
    <row r="72" spans="1:18" ht="14">
      <c r="A72" s="55">
        <f t="shared" si="6"/>
        <v>47</v>
      </c>
      <c r="B72" s="55"/>
      <c r="C72" s="55" t="s">
        <v>153</v>
      </c>
      <c r="D72" s="175">
        <f t="shared" ca="1" si="2"/>
        <v>45668</v>
      </c>
      <c r="E72" s="57">
        <f t="shared" si="7"/>
        <v>229260.47054166664</v>
      </c>
      <c r="F72" s="57">
        <f t="shared" si="8"/>
        <v>9909.3216015624985</v>
      </c>
      <c r="G72" s="58">
        <f t="shared" si="9"/>
        <v>239169.79214322913</v>
      </c>
      <c r="H72" s="59">
        <f t="shared" si="5"/>
        <v>20158596.766357876</v>
      </c>
    </row>
    <row r="73" spans="1:18" ht="14">
      <c r="A73" s="55">
        <f t="shared" si="6"/>
        <v>48</v>
      </c>
      <c r="B73" s="55"/>
      <c r="C73" s="55" t="s">
        <v>154</v>
      </c>
      <c r="D73" s="175">
        <f t="shared" ca="1" si="2"/>
        <v>45699</v>
      </c>
      <c r="E73" s="57">
        <f t="shared" si="7"/>
        <v>229260.47054166664</v>
      </c>
      <c r="F73" s="57">
        <f t="shared" si="8"/>
        <v>9909.3216015624985</v>
      </c>
      <c r="G73" s="58">
        <f t="shared" si="9"/>
        <v>239169.79214322913</v>
      </c>
      <c r="H73" s="59">
        <f t="shared" si="5"/>
        <v>19919426.974214647</v>
      </c>
    </row>
    <row r="74" spans="1:18" ht="14">
      <c r="A74" s="55">
        <f t="shared" si="6"/>
        <v>49</v>
      </c>
      <c r="B74" s="55"/>
      <c r="C74" s="55" t="s">
        <v>155</v>
      </c>
      <c r="D74" s="175">
        <f t="shared" ca="1" si="2"/>
        <v>45727</v>
      </c>
      <c r="E74" s="57">
        <f t="shared" si="7"/>
        <v>229260.47054166664</v>
      </c>
      <c r="F74" s="57">
        <f t="shared" si="8"/>
        <v>9909.3216015624985</v>
      </c>
      <c r="G74" s="58">
        <f t="shared" si="9"/>
        <v>239169.79214322913</v>
      </c>
      <c r="H74" s="59">
        <f t="shared" si="5"/>
        <v>19680257.182071418</v>
      </c>
    </row>
    <row r="75" spans="1:18" ht="14">
      <c r="A75" s="55">
        <f t="shared" si="6"/>
        <v>50</v>
      </c>
      <c r="B75" s="60">
        <f>100%-SUM(B26:B74)</f>
        <v>0.60000000000000009</v>
      </c>
      <c r="C75" s="55" t="s">
        <v>189</v>
      </c>
      <c r="D75" s="175">
        <f t="shared" ca="1" si="2"/>
        <v>45758</v>
      </c>
      <c r="E75" s="57">
        <f>(D19*B75)</f>
        <v>18864861.576000005</v>
      </c>
      <c r="F75" s="57">
        <f>(D20*B75)</f>
        <v>815395.60607142863</v>
      </c>
      <c r="G75" s="58">
        <f>+SUM(E75:F75)</f>
        <v>19680257.182071432</v>
      </c>
      <c r="H75" s="59">
        <f t="shared" si="5"/>
        <v>0</v>
      </c>
    </row>
    <row r="76" spans="1:18" ht="14">
      <c r="A76" s="513" t="s">
        <v>102</v>
      </c>
      <c r="B76" s="513"/>
      <c r="C76" s="513"/>
      <c r="D76" s="513"/>
      <c r="E76" s="61">
        <f>SUM(E25:E75)</f>
        <v>31441435.960000008</v>
      </c>
      <c r="F76" s="61">
        <f>SUM(F25:F75)</f>
        <v>1358992.676785714</v>
      </c>
      <c r="G76" s="61">
        <f>SUM(G25:G75)</f>
        <v>32800428.636785723</v>
      </c>
      <c r="H76" s="62"/>
    </row>
    <row r="77" spans="1:18" s="13" customFormat="1" ht="14">
      <c r="C77" s="23"/>
      <c r="D77" s="24"/>
      <c r="E77" s="25"/>
      <c r="F77" s="25"/>
      <c r="G77" s="25"/>
    </row>
    <row r="78" spans="1:18" s="13" customFormat="1" ht="14">
      <c r="A78" s="508" t="s">
        <v>66</v>
      </c>
      <c r="B78" s="508"/>
      <c r="C78" s="508"/>
      <c r="D78" s="508"/>
      <c r="E78" s="508"/>
      <c r="F78" s="508"/>
      <c r="G78" s="508"/>
      <c r="H78" s="508"/>
    </row>
    <row r="79" spans="1:18" s="13" customFormat="1" ht="29.25" customHeight="1">
      <c r="A79" s="497" t="s">
        <v>289</v>
      </c>
      <c r="B79" s="497"/>
      <c r="C79" s="497"/>
      <c r="D79" s="497"/>
      <c r="E79" s="497"/>
      <c r="F79" s="497"/>
      <c r="G79" s="497"/>
      <c r="H79" s="497"/>
      <c r="K79" s="520"/>
      <c r="L79" s="520"/>
      <c r="M79" s="520"/>
      <c r="N79" s="520"/>
      <c r="O79" s="520"/>
      <c r="P79" s="520"/>
      <c r="Q79" s="520"/>
      <c r="R79" s="520"/>
    </row>
    <row r="80" spans="1:18" s="13" customFormat="1" ht="16.5" customHeight="1">
      <c r="A80" s="497"/>
      <c r="B80" s="497"/>
      <c r="C80" s="497"/>
      <c r="D80" s="497"/>
      <c r="E80" s="497"/>
      <c r="F80" s="497"/>
      <c r="G80" s="497"/>
      <c r="H80" s="497"/>
      <c r="K80" s="508"/>
      <c r="L80" s="508"/>
      <c r="M80" s="508"/>
      <c r="N80" s="508"/>
      <c r="O80" s="508"/>
      <c r="P80" s="508"/>
      <c r="Q80" s="508"/>
      <c r="R80" s="508"/>
    </row>
    <row r="81" spans="1:18" s="13" customFormat="1" ht="16.5" customHeight="1">
      <c r="A81" s="497"/>
      <c r="B81" s="497"/>
      <c r="C81" s="497"/>
      <c r="D81" s="497"/>
      <c r="E81" s="497"/>
      <c r="F81" s="497"/>
      <c r="G81" s="497"/>
      <c r="H81" s="497"/>
      <c r="K81" s="508"/>
      <c r="L81" s="508"/>
      <c r="M81" s="508"/>
      <c r="N81" s="508"/>
      <c r="O81" s="508"/>
      <c r="P81" s="508"/>
      <c r="Q81" s="508"/>
      <c r="R81" s="508"/>
    </row>
    <row r="82" spans="1:18" s="13" customFormat="1" ht="16.5" customHeight="1">
      <c r="A82" s="497"/>
      <c r="B82" s="497"/>
      <c r="C82" s="497"/>
      <c r="D82" s="497"/>
      <c r="E82" s="497"/>
      <c r="F82" s="497"/>
      <c r="G82" s="497"/>
      <c r="H82" s="497"/>
      <c r="K82" s="508"/>
      <c r="L82" s="508"/>
      <c r="M82" s="508"/>
      <c r="N82" s="508"/>
      <c r="O82" s="508"/>
      <c r="P82" s="508"/>
      <c r="Q82" s="508"/>
      <c r="R82" s="508"/>
    </row>
    <row r="83" spans="1:18" s="13" customFormat="1" ht="118.5" customHeight="1">
      <c r="A83" s="497"/>
      <c r="B83" s="497"/>
      <c r="C83" s="497"/>
      <c r="D83" s="497"/>
      <c r="E83" s="497"/>
      <c r="F83" s="497"/>
      <c r="G83" s="497"/>
      <c r="H83" s="497"/>
      <c r="K83" s="508"/>
      <c r="L83" s="508"/>
      <c r="M83" s="508"/>
      <c r="N83" s="508"/>
      <c r="O83" s="508"/>
      <c r="P83" s="508"/>
      <c r="Q83" s="508"/>
      <c r="R83" s="508"/>
    </row>
    <row r="84" spans="1:18" s="13" customFormat="1" ht="42" customHeight="1">
      <c r="A84" s="497"/>
      <c r="B84" s="497"/>
      <c r="C84" s="497"/>
      <c r="D84" s="497"/>
      <c r="E84" s="497"/>
      <c r="F84" s="497"/>
      <c r="G84" s="497"/>
      <c r="H84" s="497"/>
      <c r="K84" s="508"/>
      <c r="L84" s="508"/>
      <c r="M84" s="508"/>
      <c r="N84" s="508"/>
      <c r="O84" s="508"/>
      <c r="P84" s="508"/>
      <c r="Q84" s="508"/>
      <c r="R84" s="508"/>
    </row>
    <row r="85" spans="1:18" s="13" customFormat="1" ht="14">
      <c r="A85" s="497"/>
      <c r="B85" s="497"/>
      <c r="C85" s="497"/>
      <c r="D85" s="497"/>
      <c r="E85" s="497"/>
      <c r="F85" s="497"/>
      <c r="G85" s="497"/>
      <c r="H85" s="497"/>
    </row>
    <row r="86" spans="1:18" s="13" customFormat="1" ht="14">
      <c r="A86" s="508"/>
      <c r="B86" s="508"/>
      <c r="C86" s="508"/>
      <c r="D86" s="508"/>
      <c r="E86" s="508"/>
      <c r="F86" s="508"/>
      <c r="G86" s="508"/>
      <c r="H86" s="508"/>
    </row>
    <row r="87" spans="1:18" s="13" customFormat="1" ht="14">
      <c r="A87" s="13" t="s">
        <v>104</v>
      </c>
      <c r="D87" s="26"/>
    </row>
    <row r="88" spans="1:18" s="13" customFormat="1" ht="14">
      <c r="D88" s="26"/>
    </row>
    <row r="89" spans="1:18" s="13" customFormat="1" ht="15" customHeight="1">
      <c r="A89" s="27"/>
      <c r="B89" s="27"/>
      <c r="C89" s="27"/>
      <c r="D89" s="26"/>
      <c r="E89" s="27"/>
      <c r="F89" s="27"/>
      <c r="G89" s="27"/>
    </row>
    <row r="90" spans="1:18" s="13" customFormat="1" ht="14">
      <c r="A90" s="498" t="s">
        <v>105</v>
      </c>
      <c r="B90" s="498"/>
      <c r="C90" s="498"/>
      <c r="D90" s="26"/>
      <c r="E90" s="498" t="s">
        <v>106</v>
      </c>
      <c r="F90" s="498"/>
      <c r="G90" s="498"/>
    </row>
    <row r="91" spans="1:18" ht="14"/>
    <row r="92" spans="1:18" ht="14"/>
    <row r="93" spans="1:18" ht="14"/>
    <row r="94" spans="1:18" ht="14"/>
    <row r="95" spans="1:18" ht="14"/>
  </sheetData>
  <sheetProtection password="EA9B" sheet="1" objects="1" scenarios="1" selectLockedCells="1"/>
  <mergeCells count="24">
    <mergeCell ref="A86:H86"/>
    <mergeCell ref="A90:C90"/>
    <mergeCell ref="E90:G90"/>
    <mergeCell ref="A78:H78"/>
    <mergeCell ref="A79:H85"/>
    <mergeCell ref="K84:R84"/>
    <mergeCell ref="A9:B9"/>
    <mergeCell ref="C9:H9"/>
    <mergeCell ref="A10:B10"/>
    <mergeCell ref="C10:H10"/>
    <mergeCell ref="A24:G24"/>
    <mergeCell ref="A76:D76"/>
    <mergeCell ref="K79:R79"/>
    <mergeCell ref="K80:R80"/>
    <mergeCell ref="K81:R81"/>
    <mergeCell ref="K82:R82"/>
    <mergeCell ref="K83:R83"/>
    <mergeCell ref="A8:B8"/>
    <mergeCell ref="C8:H8"/>
    <mergeCell ref="H1:H2"/>
    <mergeCell ref="C5:H5"/>
    <mergeCell ref="A6:B6"/>
    <mergeCell ref="C6:H6"/>
    <mergeCell ref="C7:H7"/>
  </mergeCells>
  <hyperlinks>
    <hyperlink ref="J3" location="'DATA SHEET'!A1" display="Return to Data Sheet" xr:uid="{00000000-0004-0000-1500-000000000000}"/>
  </hyperlinks>
  <printOptions horizontalCentered="1"/>
  <pageMargins left="0.7" right="0.7" top="0.75" bottom="0.75" header="0.3" footer="0.3"/>
  <pageSetup paperSize="14" scale="62" orientation="portrait" r:id="rId1"/>
  <headerFooter>
    <oddFooter>&amp;RPage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47DBD"/>
    <pageSetUpPr fitToPage="1"/>
  </sheetPr>
  <dimension ref="A1:R91"/>
  <sheetViews>
    <sheetView showGridLines="0" zoomScaleNormal="100" workbookViewId="0">
      <selection activeCell="K71" sqref="K71"/>
    </sheetView>
  </sheetViews>
  <sheetFormatPr baseColWidth="10" defaultColWidth="0" defaultRowHeight="14" zeroHeight="1"/>
  <cols>
    <col min="1" max="1" width="12" style="12" customWidth="1"/>
    <col min="2" max="2" width="11.6640625" style="12" customWidth="1"/>
    <col min="3" max="3" width="23.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1" width="9.1640625" style="12" customWidth="1"/>
    <col min="12" max="16384" width="9.1640625" style="12" hidden="1"/>
  </cols>
  <sheetData>
    <row r="1" spans="1:11" ht="12.75" customHeight="1">
      <c r="A1" s="13"/>
      <c r="B1" s="13"/>
      <c r="C1" s="215" t="s">
        <v>75</v>
      </c>
      <c r="H1" s="509" t="s">
        <v>76</v>
      </c>
    </row>
    <row r="2" spans="1:11">
      <c r="A2" s="13"/>
      <c r="B2" s="13"/>
      <c r="C2" s="14" t="s">
        <v>288</v>
      </c>
      <c r="H2" s="509"/>
    </row>
    <row r="3" spans="1:11">
      <c r="A3" s="13"/>
      <c r="B3" s="13"/>
      <c r="C3" s="14" t="s">
        <v>77</v>
      </c>
      <c r="J3" s="63" t="s">
        <v>78</v>
      </c>
    </row>
    <row r="4" spans="1:11"/>
    <row r="5" spans="1:11" ht="15" customHeight="1">
      <c r="A5" s="32" t="s">
        <v>4</v>
      </c>
      <c r="B5" s="127"/>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SHEET'!B85</f>
        <v>15% over 15 months, 20% in 30 months, 65% Lumpsum</v>
      </c>
      <c r="D10" s="528"/>
      <c r="E10" s="528"/>
      <c r="F10" s="528"/>
      <c r="G10" s="528"/>
      <c r="H10" s="529"/>
    </row>
    <row r="11" spans="1:11"/>
    <row r="12" spans="1:11">
      <c r="A12" s="31" t="s">
        <v>82</v>
      </c>
      <c r="B12" s="31"/>
    </row>
    <row r="13" spans="1:11">
      <c r="A13" s="13" t="s">
        <v>83</v>
      </c>
      <c r="D13" s="335">
        <f>C9-1000000</f>
        <v>33204640</v>
      </c>
    </row>
    <row r="14" spans="1:11">
      <c r="A14" s="40" t="s">
        <v>294</v>
      </c>
      <c r="B14" s="126"/>
      <c r="C14" s="334"/>
      <c r="D14" s="316">
        <v>1000000</v>
      </c>
      <c r="E14" s="30"/>
      <c r="F14" s="30"/>
      <c r="G14" s="30"/>
    </row>
    <row r="15" spans="1:11" s="13" customFormat="1">
      <c r="A15" s="40" t="s">
        <v>84</v>
      </c>
      <c r="C15" s="203">
        <v>0.05</v>
      </c>
      <c r="D15" s="194">
        <f>IF(C15&gt;5%,"BEYOND MAX DISCOUNT",((D13-D14)*C15))</f>
        <v>1610232</v>
      </c>
      <c r="E15" s="314"/>
      <c r="F15" s="314"/>
      <c r="G15" s="314"/>
      <c r="K15" s="194"/>
    </row>
    <row r="16" spans="1:11">
      <c r="A16" s="13" t="s">
        <v>87</v>
      </c>
      <c r="B16" s="31"/>
      <c r="C16" s="333"/>
      <c r="D16" s="238">
        <f>IF(D14&lt;=1000000,D13-SUM(D14:D15),"BEYOND MAX DISCOUNT")</f>
        <v>30594408</v>
      </c>
      <c r="E16" s="30"/>
      <c r="F16" s="30"/>
      <c r="G16" s="30"/>
    </row>
    <row r="17" spans="1:8">
      <c r="A17" s="126" t="s">
        <v>287</v>
      </c>
      <c r="B17" s="41"/>
      <c r="D17" s="332">
        <v>1000000</v>
      </c>
    </row>
    <row r="18" spans="1:8">
      <c r="A18" s="46" t="s">
        <v>89</v>
      </c>
      <c r="B18" s="31"/>
      <c r="D18" s="331">
        <f>D16+D17</f>
        <v>31594408</v>
      </c>
    </row>
    <row r="19" spans="1:8">
      <c r="A19" s="48" t="s">
        <v>90</v>
      </c>
      <c r="B19" s="48"/>
      <c r="C19" s="236">
        <v>0.05</v>
      </c>
      <c r="D19" s="240">
        <f>(D16/1.12)*C19</f>
        <v>1365821.7857142857</v>
      </c>
      <c r="E19" s="30"/>
      <c r="F19" s="30"/>
      <c r="G19" s="30"/>
    </row>
    <row r="20" spans="1:8" ht="15" thickBot="1">
      <c r="A20" s="14" t="s">
        <v>91</v>
      </c>
      <c r="B20" s="14"/>
      <c r="C20" s="14"/>
      <c r="D20" s="50">
        <f>+D18+D19</f>
        <v>32960229.785714287</v>
      </c>
      <c r="E20" s="30"/>
      <c r="F20" s="30"/>
      <c r="G20" s="30"/>
    </row>
    <row r="21" spans="1:8" ht="15" thickTop="1"/>
    <row r="22" spans="1:8">
      <c r="A22" s="51" t="s">
        <v>92</v>
      </c>
      <c r="B22" s="51" t="s">
        <v>93</v>
      </c>
      <c r="C22" s="51" t="s">
        <v>94</v>
      </c>
      <c r="D22" s="51" t="s">
        <v>95</v>
      </c>
      <c r="E22" s="51" t="s">
        <v>169</v>
      </c>
      <c r="F22" s="51" t="s">
        <v>97</v>
      </c>
      <c r="G22" s="53" t="s">
        <v>98</v>
      </c>
      <c r="H22" s="51" t="s">
        <v>99</v>
      </c>
    </row>
    <row r="23" spans="1:8">
      <c r="A23" s="512" t="s">
        <v>100</v>
      </c>
      <c r="B23" s="512"/>
      <c r="C23" s="512"/>
      <c r="D23" s="512"/>
      <c r="E23" s="512"/>
      <c r="F23" s="512"/>
      <c r="G23" s="512"/>
      <c r="H23" s="54">
        <f>+D20</f>
        <v>32960229.785714287</v>
      </c>
    </row>
    <row r="24" spans="1:8">
      <c r="A24" s="55">
        <v>0</v>
      </c>
      <c r="B24" s="55"/>
      <c r="C24" s="55" t="s">
        <v>101</v>
      </c>
      <c r="D24" s="56">
        <f ca="1">'DATA SHEET'!C72</f>
        <v>44238</v>
      </c>
      <c r="E24" s="57">
        <f>IF(I7="1",50000,100000)</f>
        <v>100000</v>
      </c>
      <c r="F24" s="57"/>
      <c r="G24" s="58">
        <f t="shared" ref="G24:G54" si="0">+SUM(E24:F24)</f>
        <v>100000</v>
      </c>
      <c r="H24" s="59">
        <f>D20-G24</f>
        <v>32860229.785714287</v>
      </c>
    </row>
    <row r="25" spans="1:8">
      <c r="A25" s="55">
        <v>1</v>
      </c>
      <c r="B25" s="60">
        <v>0.15</v>
      </c>
      <c r="C25" s="55" t="s">
        <v>108</v>
      </c>
      <c r="D25" s="56">
        <f ca="1">EDATE(D24,1)</f>
        <v>44266</v>
      </c>
      <c r="E25" s="57">
        <f>((D18*B25)-E24)/15</f>
        <v>309277.41333333333</v>
      </c>
      <c r="F25" s="57">
        <f>(($D$19*15%))/15</f>
        <v>13658.217857142856</v>
      </c>
      <c r="G25" s="58">
        <f t="shared" si="0"/>
        <v>322935.63119047618</v>
      </c>
      <c r="H25" s="59">
        <f>H24-G25</f>
        <v>32537294.154523812</v>
      </c>
    </row>
    <row r="26" spans="1:8">
      <c r="A26" s="55">
        <f>A25+1</f>
        <v>2</v>
      </c>
      <c r="B26" s="55"/>
      <c r="C26" s="55" t="s">
        <v>109</v>
      </c>
      <c r="D26" s="56">
        <f ca="1">EDATE(D25,1)</f>
        <v>44297</v>
      </c>
      <c r="E26" s="57">
        <f t="shared" ref="E26:E39" si="1">E25</f>
        <v>309277.41333333333</v>
      </c>
      <c r="F26" s="57">
        <f t="shared" ref="F26:F39" si="2">+$F$25</f>
        <v>13658.217857142856</v>
      </c>
      <c r="G26" s="58">
        <f t="shared" si="0"/>
        <v>322935.63119047618</v>
      </c>
      <c r="H26" s="59">
        <f t="shared" ref="H26:H70" si="3">H25-G26</f>
        <v>32214358.523333337</v>
      </c>
    </row>
    <row r="27" spans="1:8">
      <c r="A27" s="55">
        <f t="shared" ref="A27:A70" si="4">A26+1</f>
        <v>3</v>
      </c>
      <c r="B27" s="55"/>
      <c r="C27" s="55" t="s">
        <v>110</v>
      </c>
      <c r="D27" s="56">
        <f t="shared" ref="D27:D69" ca="1" si="5">EDATE(D26,1)</f>
        <v>44327</v>
      </c>
      <c r="E27" s="57">
        <f t="shared" si="1"/>
        <v>309277.41333333333</v>
      </c>
      <c r="F27" s="57">
        <f t="shared" si="2"/>
        <v>13658.217857142856</v>
      </c>
      <c r="G27" s="58">
        <f t="shared" si="0"/>
        <v>322935.63119047618</v>
      </c>
      <c r="H27" s="59">
        <f t="shared" si="3"/>
        <v>31891422.892142862</v>
      </c>
    </row>
    <row r="28" spans="1:8">
      <c r="A28" s="55">
        <f t="shared" si="4"/>
        <v>4</v>
      </c>
      <c r="B28" s="55"/>
      <c r="C28" s="55" t="s">
        <v>111</v>
      </c>
      <c r="D28" s="56">
        <f t="shared" ca="1" si="5"/>
        <v>44358</v>
      </c>
      <c r="E28" s="57">
        <f t="shared" si="1"/>
        <v>309277.41333333333</v>
      </c>
      <c r="F28" s="57">
        <f t="shared" si="2"/>
        <v>13658.217857142856</v>
      </c>
      <c r="G28" s="58">
        <f t="shared" si="0"/>
        <v>322935.63119047618</v>
      </c>
      <c r="H28" s="59">
        <f t="shared" si="3"/>
        <v>31568487.260952387</v>
      </c>
    </row>
    <row r="29" spans="1:8">
      <c r="A29" s="55">
        <f t="shared" si="4"/>
        <v>5</v>
      </c>
      <c r="B29" s="55"/>
      <c r="C29" s="55" t="s">
        <v>112</v>
      </c>
      <c r="D29" s="56">
        <f t="shared" ca="1" si="5"/>
        <v>44388</v>
      </c>
      <c r="E29" s="57">
        <f t="shared" si="1"/>
        <v>309277.41333333333</v>
      </c>
      <c r="F29" s="57">
        <f t="shared" si="2"/>
        <v>13658.217857142856</v>
      </c>
      <c r="G29" s="58">
        <f t="shared" si="0"/>
        <v>322935.63119047618</v>
      </c>
      <c r="H29" s="59">
        <f t="shared" si="3"/>
        <v>31245551.629761912</v>
      </c>
    </row>
    <row r="30" spans="1:8">
      <c r="A30" s="55">
        <f t="shared" si="4"/>
        <v>6</v>
      </c>
      <c r="B30" s="55"/>
      <c r="C30" s="55" t="s">
        <v>113</v>
      </c>
      <c r="D30" s="56">
        <f t="shared" ca="1" si="5"/>
        <v>44419</v>
      </c>
      <c r="E30" s="57">
        <f t="shared" si="1"/>
        <v>309277.41333333333</v>
      </c>
      <c r="F30" s="57">
        <f t="shared" si="2"/>
        <v>13658.217857142856</v>
      </c>
      <c r="G30" s="58">
        <f t="shared" si="0"/>
        <v>322935.63119047618</v>
      </c>
      <c r="H30" s="59">
        <f t="shared" si="3"/>
        <v>30922615.998571437</v>
      </c>
    </row>
    <row r="31" spans="1:8">
      <c r="A31" s="55">
        <f t="shared" si="4"/>
        <v>7</v>
      </c>
      <c r="B31" s="55"/>
      <c r="C31" s="55" t="s">
        <v>114</v>
      </c>
      <c r="D31" s="56">
        <f t="shared" ca="1" si="5"/>
        <v>44450</v>
      </c>
      <c r="E31" s="57">
        <f t="shared" si="1"/>
        <v>309277.41333333333</v>
      </c>
      <c r="F31" s="57">
        <f t="shared" si="2"/>
        <v>13658.217857142856</v>
      </c>
      <c r="G31" s="58">
        <f t="shared" si="0"/>
        <v>322935.63119047618</v>
      </c>
      <c r="H31" s="59">
        <f t="shared" si="3"/>
        <v>30599680.367380962</v>
      </c>
    </row>
    <row r="32" spans="1:8">
      <c r="A32" s="55">
        <f t="shared" si="4"/>
        <v>8</v>
      </c>
      <c r="B32" s="55"/>
      <c r="C32" s="55" t="s">
        <v>115</v>
      </c>
      <c r="D32" s="56">
        <f t="shared" ca="1" si="5"/>
        <v>44480</v>
      </c>
      <c r="E32" s="57">
        <f t="shared" si="1"/>
        <v>309277.41333333333</v>
      </c>
      <c r="F32" s="57">
        <f t="shared" si="2"/>
        <v>13658.217857142856</v>
      </c>
      <c r="G32" s="58">
        <f t="shared" si="0"/>
        <v>322935.63119047618</v>
      </c>
      <c r="H32" s="59">
        <f t="shared" si="3"/>
        <v>30276744.736190487</v>
      </c>
    </row>
    <row r="33" spans="1:8">
      <c r="A33" s="55">
        <f t="shared" si="4"/>
        <v>9</v>
      </c>
      <c r="B33" s="55"/>
      <c r="C33" s="55" t="s">
        <v>116</v>
      </c>
      <c r="D33" s="56">
        <f t="shared" ca="1" si="5"/>
        <v>44511</v>
      </c>
      <c r="E33" s="57">
        <f t="shared" si="1"/>
        <v>309277.41333333333</v>
      </c>
      <c r="F33" s="57">
        <f t="shared" si="2"/>
        <v>13658.217857142856</v>
      </c>
      <c r="G33" s="58">
        <f t="shared" si="0"/>
        <v>322935.63119047618</v>
      </c>
      <c r="H33" s="59">
        <f t="shared" si="3"/>
        <v>29953809.105000012</v>
      </c>
    </row>
    <row r="34" spans="1:8">
      <c r="A34" s="55">
        <f t="shared" si="4"/>
        <v>10</v>
      </c>
      <c r="B34" s="55"/>
      <c r="C34" s="55" t="s">
        <v>117</v>
      </c>
      <c r="D34" s="56">
        <f t="shared" ca="1" si="5"/>
        <v>44541</v>
      </c>
      <c r="E34" s="57">
        <f t="shared" si="1"/>
        <v>309277.41333333333</v>
      </c>
      <c r="F34" s="57">
        <f t="shared" si="2"/>
        <v>13658.217857142856</v>
      </c>
      <c r="G34" s="58">
        <f t="shared" si="0"/>
        <v>322935.63119047618</v>
      </c>
      <c r="H34" s="59">
        <f t="shared" si="3"/>
        <v>29630873.473809537</v>
      </c>
    </row>
    <row r="35" spans="1:8">
      <c r="A35" s="55">
        <f t="shared" si="4"/>
        <v>11</v>
      </c>
      <c r="B35" s="55"/>
      <c r="C35" s="55" t="s">
        <v>118</v>
      </c>
      <c r="D35" s="56">
        <f t="shared" ca="1" si="5"/>
        <v>44572</v>
      </c>
      <c r="E35" s="57">
        <f t="shared" si="1"/>
        <v>309277.41333333333</v>
      </c>
      <c r="F35" s="57">
        <f t="shared" si="2"/>
        <v>13658.217857142856</v>
      </c>
      <c r="G35" s="58">
        <f t="shared" si="0"/>
        <v>322935.63119047618</v>
      </c>
      <c r="H35" s="59">
        <f t="shared" si="3"/>
        <v>29307937.842619061</v>
      </c>
    </row>
    <row r="36" spans="1:8">
      <c r="A36" s="55">
        <f t="shared" si="4"/>
        <v>12</v>
      </c>
      <c r="B36" s="55"/>
      <c r="C36" s="55" t="s">
        <v>119</v>
      </c>
      <c r="D36" s="56">
        <f t="shared" ca="1" si="5"/>
        <v>44603</v>
      </c>
      <c r="E36" s="57">
        <f t="shared" si="1"/>
        <v>309277.41333333333</v>
      </c>
      <c r="F36" s="57">
        <f t="shared" si="2"/>
        <v>13658.217857142856</v>
      </c>
      <c r="G36" s="58">
        <f t="shared" si="0"/>
        <v>322935.63119047618</v>
      </c>
      <c r="H36" s="59">
        <f t="shared" si="3"/>
        <v>28985002.211428586</v>
      </c>
    </row>
    <row r="37" spans="1:8">
      <c r="A37" s="55">
        <f t="shared" si="4"/>
        <v>13</v>
      </c>
      <c r="B37" s="55"/>
      <c r="C37" s="55" t="s">
        <v>120</v>
      </c>
      <c r="D37" s="56">
        <f t="shared" ca="1" si="5"/>
        <v>44631</v>
      </c>
      <c r="E37" s="57">
        <f t="shared" si="1"/>
        <v>309277.41333333333</v>
      </c>
      <c r="F37" s="57">
        <f t="shared" si="2"/>
        <v>13658.217857142856</v>
      </c>
      <c r="G37" s="58">
        <f t="shared" si="0"/>
        <v>322935.63119047618</v>
      </c>
      <c r="H37" s="59">
        <f t="shared" si="3"/>
        <v>28662066.580238111</v>
      </c>
    </row>
    <row r="38" spans="1:8">
      <c r="A38" s="55">
        <f t="shared" si="4"/>
        <v>14</v>
      </c>
      <c r="B38" s="55"/>
      <c r="C38" s="55" t="s">
        <v>121</v>
      </c>
      <c r="D38" s="56">
        <f t="shared" ca="1" si="5"/>
        <v>44662</v>
      </c>
      <c r="E38" s="57">
        <f t="shared" si="1"/>
        <v>309277.41333333333</v>
      </c>
      <c r="F38" s="57">
        <f t="shared" si="2"/>
        <v>13658.217857142856</v>
      </c>
      <c r="G38" s="58">
        <f t="shared" si="0"/>
        <v>322935.63119047618</v>
      </c>
      <c r="H38" s="59">
        <f t="shared" si="3"/>
        <v>28339130.949047636</v>
      </c>
    </row>
    <row r="39" spans="1:8">
      <c r="A39" s="55">
        <f t="shared" si="4"/>
        <v>15</v>
      </c>
      <c r="B39" s="55"/>
      <c r="C39" s="55" t="s">
        <v>122</v>
      </c>
      <c r="D39" s="56">
        <f t="shared" ca="1" si="5"/>
        <v>44692</v>
      </c>
      <c r="E39" s="57">
        <f t="shared" si="1"/>
        <v>309277.41333333333</v>
      </c>
      <c r="F39" s="57">
        <f t="shared" si="2"/>
        <v>13658.217857142856</v>
      </c>
      <c r="G39" s="58">
        <f t="shared" si="0"/>
        <v>322935.63119047618</v>
      </c>
      <c r="H39" s="59">
        <f t="shared" si="3"/>
        <v>28016195.317857161</v>
      </c>
    </row>
    <row r="40" spans="1:8">
      <c r="A40" s="55">
        <f t="shared" si="4"/>
        <v>16</v>
      </c>
      <c r="B40" s="60">
        <v>0.2</v>
      </c>
      <c r="C40" s="55" t="s">
        <v>228</v>
      </c>
      <c r="D40" s="56">
        <f t="shared" ca="1" si="5"/>
        <v>44723</v>
      </c>
      <c r="E40" s="57">
        <f>(D18*B40)/30</f>
        <v>210629.38666666669</v>
      </c>
      <c r="F40" s="57">
        <f>(D19*20%)/30</f>
        <v>9105.4785714285717</v>
      </c>
      <c r="G40" s="58">
        <f t="shared" si="0"/>
        <v>219734.86523809526</v>
      </c>
      <c r="H40" s="59">
        <f t="shared" si="3"/>
        <v>27796460.452619065</v>
      </c>
    </row>
    <row r="41" spans="1:8">
      <c r="A41" s="55">
        <f t="shared" si="4"/>
        <v>17</v>
      </c>
      <c r="B41" s="55"/>
      <c r="C41" s="55" t="s">
        <v>227</v>
      </c>
      <c r="D41" s="56">
        <f t="shared" ca="1" si="5"/>
        <v>44753</v>
      </c>
      <c r="E41" s="57">
        <f>E40</f>
        <v>210629.38666666669</v>
      </c>
      <c r="F41" s="57">
        <f>F40</f>
        <v>9105.4785714285717</v>
      </c>
      <c r="G41" s="58">
        <f t="shared" si="0"/>
        <v>219734.86523809526</v>
      </c>
      <c r="H41" s="59">
        <f t="shared" si="3"/>
        <v>27576725.587380968</v>
      </c>
    </row>
    <row r="42" spans="1:8">
      <c r="A42" s="55">
        <f t="shared" si="4"/>
        <v>18</v>
      </c>
      <c r="B42" s="55"/>
      <c r="C42" s="55" t="s">
        <v>226</v>
      </c>
      <c r="D42" s="56">
        <f t="shared" ca="1" si="5"/>
        <v>44784</v>
      </c>
      <c r="E42" s="57">
        <f t="shared" ref="E42:E54" si="6">E41</f>
        <v>210629.38666666669</v>
      </c>
      <c r="F42" s="57">
        <f t="shared" ref="F42:F69" si="7">F41</f>
        <v>9105.4785714285717</v>
      </c>
      <c r="G42" s="58">
        <f t="shared" si="0"/>
        <v>219734.86523809526</v>
      </c>
      <c r="H42" s="59">
        <f t="shared" si="3"/>
        <v>27356990.722142871</v>
      </c>
    </row>
    <row r="43" spans="1:8">
      <c r="A43" s="55">
        <f t="shared" si="4"/>
        <v>19</v>
      </c>
      <c r="B43" s="55"/>
      <c r="C43" s="55" t="s">
        <v>225</v>
      </c>
      <c r="D43" s="56">
        <f t="shared" ca="1" si="5"/>
        <v>44815</v>
      </c>
      <c r="E43" s="57">
        <f t="shared" si="6"/>
        <v>210629.38666666669</v>
      </c>
      <c r="F43" s="57">
        <f t="shared" si="7"/>
        <v>9105.4785714285717</v>
      </c>
      <c r="G43" s="58">
        <f t="shared" si="0"/>
        <v>219734.86523809526</v>
      </c>
      <c r="H43" s="59">
        <f t="shared" si="3"/>
        <v>27137255.856904775</v>
      </c>
    </row>
    <row r="44" spans="1:8">
      <c r="A44" s="55">
        <f t="shared" si="4"/>
        <v>20</v>
      </c>
      <c r="B44" s="55"/>
      <c r="C44" s="55" t="s">
        <v>224</v>
      </c>
      <c r="D44" s="56">
        <f t="shared" ca="1" si="5"/>
        <v>44845</v>
      </c>
      <c r="E44" s="57">
        <f t="shared" si="6"/>
        <v>210629.38666666669</v>
      </c>
      <c r="F44" s="57">
        <f t="shared" si="7"/>
        <v>9105.4785714285717</v>
      </c>
      <c r="G44" s="58">
        <f t="shared" si="0"/>
        <v>219734.86523809526</v>
      </c>
      <c r="H44" s="59">
        <f t="shared" si="3"/>
        <v>26917520.991666678</v>
      </c>
    </row>
    <row r="45" spans="1:8">
      <c r="A45" s="55">
        <f t="shared" si="4"/>
        <v>21</v>
      </c>
      <c r="B45" s="55"/>
      <c r="C45" s="55" t="s">
        <v>223</v>
      </c>
      <c r="D45" s="56">
        <f t="shared" ca="1" si="5"/>
        <v>44876</v>
      </c>
      <c r="E45" s="57">
        <f t="shared" si="6"/>
        <v>210629.38666666669</v>
      </c>
      <c r="F45" s="57">
        <f t="shared" si="7"/>
        <v>9105.4785714285717</v>
      </c>
      <c r="G45" s="58">
        <f t="shared" si="0"/>
        <v>219734.86523809526</v>
      </c>
      <c r="H45" s="59">
        <f t="shared" si="3"/>
        <v>26697786.126428582</v>
      </c>
    </row>
    <row r="46" spans="1:8">
      <c r="A46" s="55">
        <f t="shared" si="4"/>
        <v>22</v>
      </c>
      <c r="B46" s="55"/>
      <c r="C46" s="55" t="s">
        <v>222</v>
      </c>
      <c r="D46" s="56">
        <f t="shared" ca="1" si="5"/>
        <v>44906</v>
      </c>
      <c r="E46" s="57">
        <f t="shared" si="6"/>
        <v>210629.38666666669</v>
      </c>
      <c r="F46" s="57">
        <f t="shared" si="7"/>
        <v>9105.4785714285717</v>
      </c>
      <c r="G46" s="58">
        <f t="shared" si="0"/>
        <v>219734.86523809526</v>
      </c>
      <c r="H46" s="59">
        <f t="shared" si="3"/>
        <v>26478051.261190485</v>
      </c>
    </row>
    <row r="47" spans="1:8">
      <c r="A47" s="55">
        <f t="shared" si="4"/>
        <v>23</v>
      </c>
      <c r="B47" s="55"/>
      <c r="C47" s="55" t="s">
        <v>221</v>
      </c>
      <c r="D47" s="56">
        <f t="shared" ca="1" si="5"/>
        <v>44937</v>
      </c>
      <c r="E47" s="57">
        <f t="shared" si="6"/>
        <v>210629.38666666669</v>
      </c>
      <c r="F47" s="57">
        <f t="shared" si="7"/>
        <v>9105.4785714285717</v>
      </c>
      <c r="G47" s="58">
        <f t="shared" si="0"/>
        <v>219734.86523809526</v>
      </c>
      <c r="H47" s="59">
        <f t="shared" si="3"/>
        <v>26258316.395952389</v>
      </c>
    </row>
    <row r="48" spans="1:8">
      <c r="A48" s="55">
        <f t="shared" si="4"/>
        <v>24</v>
      </c>
      <c r="B48" s="55"/>
      <c r="C48" s="55" t="s">
        <v>220</v>
      </c>
      <c r="D48" s="56">
        <f t="shared" ca="1" si="5"/>
        <v>44968</v>
      </c>
      <c r="E48" s="57">
        <f t="shared" si="6"/>
        <v>210629.38666666669</v>
      </c>
      <c r="F48" s="57">
        <f t="shared" si="7"/>
        <v>9105.4785714285717</v>
      </c>
      <c r="G48" s="58">
        <f t="shared" si="0"/>
        <v>219734.86523809526</v>
      </c>
      <c r="H48" s="59">
        <f t="shared" si="3"/>
        <v>26038581.530714292</v>
      </c>
    </row>
    <row r="49" spans="1:8">
      <c r="A49" s="55">
        <f t="shared" si="4"/>
        <v>25</v>
      </c>
      <c r="B49" s="55"/>
      <c r="C49" s="55" t="s">
        <v>219</v>
      </c>
      <c r="D49" s="56">
        <f t="shared" ca="1" si="5"/>
        <v>44996</v>
      </c>
      <c r="E49" s="57">
        <f t="shared" si="6"/>
        <v>210629.38666666669</v>
      </c>
      <c r="F49" s="57">
        <f t="shared" si="7"/>
        <v>9105.4785714285717</v>
      </c>
      <c r="G49" s="58">
        <f t="shared" si="0"/>
        <v>219734.86523809526</v>
      </c>
      <c r="H49" s="59">
        <f t="shared" si="3"/>
        <v>25818846.665476196</v>
      </c>
    </row>
    <row r="50" spans="1:8">
      <c r="A50" s="55">
        <f t="shared" si="4"/>
        <v>26</v>
      </c>
      <c r="B50" s="55"/>
      <c r="C50" s="55" t="s">
        <v>218</v>
      </c>
      <c r="D50" s="56">
        <f t="shared" ca="1" si="5"/>
        <v>45027</v>
      </c>
      <c r="E50" s="57">
        <f t="shared" si="6"/>
        <v>210629.38666666669</v>
      </c>
      <c r="F50" s="57">
        <f t="shared" si="7"/>
        <v>9105.4785714285717</v>
      </c>
      <c r="G50" s="58">
        <f t="shared" si="0"/>
        <v>219734.86523809526</v>
      </c>
      <c r="H50" s="59">
        <f t="shared" si="3"/>
        <v>25599111.800238099</v>
      </c>
    </row>
    <row r="51" spans="1:8">
      <c r="A51" s="55">
        <f t="shared" si="4"/>
        <v>27</v>
      </c>
      <c r="B51" s="55"/>
      <c r="C51" s="55" t="s">
        <v>217</v>
      </c>
      <c r="D51" s="56">
        <f t="shared" ca="1" si="5"/>
        <v>45057</v>
      </c>
      <c r="E51" s="57">
        <f t="shared" si="6"/>
        <v>210629.38666666669</v>
      </c>
      <c r="F51" s="57">
        <f t="shared" si="7"/>
        <v>9105.4785714285717</v>
      </c>
      <c r="G51" s="58">
        <f t="shared" si="0"/>
        <v>219734.86523809526</v>
      </c>
      <c r="H51" s="59">
        <f t="shared" si="3"/>
        <v>25379376.935000002</v>
      </c>
    </row>
    <row r="52" spans="1:8">
      <c r="A52" s="55">
        <f t="shared" si="4"/>
        <v>28</v>
      </c>
      <c r="B52" s="55"/>
      <c r="C52" s="55" t="s">
        <v>216</v>
      </c>
      <c r="D52" s="56">
        <f t="shared" ca="1" si="5"/>
        <v>45088</v>
      </c>
      <c r="E52" s="57">
        <f t="shared" si="6"/>
        <v>210629.38666666669</v>
      </c>
      <c r="F52" s="57">
        <f t="shared" si="7"/>
        <v>9105.4785714285717</v>
      </c>
      <c r="G52" s="58">
        <f t="shared" si="0"/>
        <v>219734.86523809526</v>
      </c>
      <c r="H52" s="59">
        <f t="shared" si="3"/>
        <v>25159642.069761906</v>
      </c>
    </row>
    <row r="53" spans="1:8">
      <c r="A53" s="55">
        <f t="shared" si="4"/>
        <v>29</v>
      </c>
      <c r="B53" s="55"/>
      <c r="C53" s="55" t="s">
        <v>215</v>
      </c>
      <c r="D53" s="56">
        <f t="shared" ca="1" si="5"/>
        <v>45118</v>
      </c>
      <c r="E53" s="57">
        <f t="shared" si="6"/>
        <v>210629.38666666669</v>
      </c>
      <c r="F53" s="57">
        <f t="shared" si="7"/>
        <v>9105.4785714285717</v>
      </c>
      <c r="G53" s="58">
        <f t="shared" si="0"/>
        <v>219734.86523809526</v>
      </c>
      <c r="H53" s="59">
        <f t="shared" si="3"/>
        <v>24939907.204523809</v>
      </c>
    </row>
    <row r="54" spans="1:8">
      <c r="A54" s="55">
        <f t="shared" si="4"/>
        <v>30</v>
      </c>
      <c r="B54" s="55"/>
      <c r="C54" s="55" t="s">
        <v>214</v>
      </c>
      <c r="D54" s="56">
        <f t="shared" ca="1" si="5"/>
        <v>45149</v>
      </c>
      <c r="E54" s="57">
        <f t="shared" si="6"/>
        <v>210629.38666666669</v>
      </c>
      <c r="F54" s="57">
        <f t="shared" si="7"/>
        <v>9105.4785714285717</v>
      </c>
      <c r="G54" s="58">
        <f t="shared" si="0"/>
        <v>219734.86523809526</v>
      </c>
      <c r="H54" s="59">
        <f t="shared" si="3"/>
        <v>24720172.339285713</v>
      </c>
    </row>
    <row r="55" spans="1:8">
      <c r="A55" s="55">
        <f t="shared" si="4"/>
        <v>31</v>
      </c>
      <c r="B55" s="55"/>
      <c r="C55" s="55" t="s">
        <v>213</v>
      </c>
      <c r="D55" s="56">
        <f t="shared" ca="1" si="5"/>
        <v>45180</v>
      </c>
      <c r="E55" s="57">
        <f t="shared" ref="E55:E69" si="8">E54</f>
        <v>210629.38666666669</v>
      </c>
      <c r="F55" s="57">
        <f t="shared" si="7"/>
        <v>9105.4785714285717</v>
      </c>
      <c r="G55" s="58">
        <f t="shared" ref="G55:G68" si="9">+SUM(E55:F55)</f>
        <v>219734.86523809526</v>
      </c>
      <c r="H55" s="59">
        <f t="shared" si="3"/>
        <v>24500437.474047616</v>
      </c>
    </row>
    <row r="56" spans="1:8">
      <c r="A56" s="55">
        <f t="shared" si="4"/>
        <v>32</v>
      </c>
      <c r="B56" s="55"/>
      <c r="C56" s="55" t="s">
        <v>212</v>
      </c>
      <c r="D56" s="56">
        <f t="shared" ca="1" si="5"/>
        <v>45210</v>
      </c>
      <c r="E56" s="57">
        <f t="shared" si="8"/>
        <v>210629.38666666669</v>
      </c>
      <c r="F56" s="57">
        <f t="shared" si="7"/>
        <v>9105.4785714285717</v>
      </c>
      <c r="G56" s="58">
        <f t="shared" si="9"/>
        <v>219734.86523809526</v>
      </c>
      <c r="H56" s="59">
        <f t="shared" si="3"/>
        <v>24280702.60880952</v>
      </c>
    </row>
    <row r="57" spans="1:8">
      <c r="A57" s="55">
        <f t="shared" si="4"/>
        <v>33</v>
      </c>
      <c r="B57" s="55"/>
      <c r="C57" s="55" t="s">
        <v>211</v>
      </c>
      <c r="D57" s="56">
        <f t="shared" ca="1" si="5"/>
        <v>45241</v>
      </c>
      <c r="E57" s="57">
        <f t="shared" si="8"/>
        <v>210629.38666666669</v>
      </c>
      <c r="F57" s="57">
        <f t="shared" si="7"/>
        <v>9105.4785714285717</v>
      </c>
      <c r="G57" s="58">
        <f t="shared" si="9"/>
        <v>219734.86523809526</v>
      </c>
      <c r="H57" s="59">
        <f t="shared" si="3"/>
        <v>24060967.743571423</v>
      </c>
    </row>
    <row r="58" spans="1:8">
      <c r="A58" s="55">
        <f t="shared" si="4"/>
        <v>34</v>
      </c>
      <c r="B58" s="55"/>
      <c r="C58" s="55" t="s">
        <v>210</v>
      </c>
      <c r="D58" s="56">
        <f t="shared" ca="1" si="5"/>
        <v>45271</v>
      </c>
      <c r="E58" s="57">
        <f t="shared" si="8"/>
        <v>210629.38666666669</v>
      </c>
      <c r="F58" s="57">
        <f t="shared" si="7"/>
        <v>9105.4785714285717</v>
      </c>
      <c r="G58" s="58">
        <f t="shared" si="9"/>
        <v>219734.86523809526</v>
      </c>
      <c r="H58" s="59">
        <f t="shared" si="3"/>
        <v>23841232.878333326</v>
      </c>
    </row>
    <row r="59" spans="1:8">
      <c r="A59" s="55">
        <f t="shared" si="4"/>
        <v>35</v>
      </c>
      <c r="B59" s="55"/>
      <c r="C59" s="55" t="s">
        <v>209</v>
      </c>
      <c r="D59" s="56">
        <f t="shared" ca="1" si="5"/>
        <v>45302</v>
      </c>
      <c r="E59" s="57">
        <f t="shared" si="8"/>
        <v>210629.38666666669</v>
      </c>
      <c r="F59" s="57">
        <f t="shared" si="7"/>
        <v>9105.4785714285717</v>
      </c>
      <c r="G59" s="58">
        <f t="shared" si="9"/>
        <v>219734.86523809526</v>
      </c>
      <c r="H59" s="59">
        <f t="shared" si="3"/>
        <v>23621498.01309523</v>
      </c>
    </row>
    <row r="60" spans="1:8">
      <c r="A60" s="55">
        <f t="shared" si="4"/>
        <v>36</v>
      </c>
      <c r="B60" s="55"/>
      <c r="C60" s="55" t="s">
        <v>208</v>
      </c>
      <c r="D60" s="56">
        <f t="shared" ca="1" si="5"/>
        <v>45333</v>
      </c>
      <c r="E60" s="57">
        <f t="shared" si="8"/>
        <v>210629.38666666669</v>
      </c>
      <c r="F60" s="57">
        <f t="shared" si="7"/>
        <v>9105.4785714285717</v>
      </c>
      <c r="G60" s="58">
        <f t="shared" si="9"/>
        <v>219734.86523809526</v>
      </c>
      <c r="H60" s="59">
        <f t="shared" si="3"/>
        <v>23401763.147857133</v>
      </c>
    </row>
    <row r="61" spans="1:8">
      <c r="A61" s="55">
        <f t="shared" si="4"/>
        <v>37</v>
      </c>
      <c r="B61" s="55"/>
      <c r="C61" s="55" t="s">
        <v>207</v>
      </c>
      <c r="D61" s="56">
        <f t="shared" ca="1" si="5"/>
        <v>45362</v>
      </c>
      <c r="E61" s="57">
        <f t="shared" si="8"/>
        <v>210629.38666666669</v>
      </c>
      <c r="F61" s="57">
        <f t="shared" si="7"/>
        <v>9105.4785714285717</v>
      </c>
      <c r="G61" s="58">
        <f t="shared" si="9"/>
        <v>219734.86523809526</v>
      </c>
      <c r="H61" s="59">
        <f t="shared" si="3"/>
        <v>23182028.282619037</v>
      </c>
    </row>
    <row r="62" spans="1:8">
      <c r="A62" s="55">
        <f t="shared" si="4"/>
        <v>38</v>
      </c>
      <c r="B62" s="55"/>
      <c r="C62" s="55" t="s">
        <v>206</v>
      </c>
      <c r="D62" s="56">
        <f t="shared" ca="1" si="5"/>
        <v>45393</v>
      </c>
      <c r="E62" s="57">
        <f t="shared" si="8"/>
        <v>210629.38666666669</v>
      </c>
      <c r="F62" s="57">
        <f t="shared" si="7"/>
        <v>9105.4785714285717</v>
      </c>
      <c r="G62" s="58">
        <f t="shared" si="9"/>
        <v>219734.86523809526</v>
      </c>
      <c r="H62" s="59">
        <f t="shared" si="3"/>
        <v>22962293.41738094</v>
      </c>
    </row>
    <row r="63" spans="1:8">
      <c r="A63" s="55">
        <f t="shared" si="4"/>
        <v>39</v>
      </c>
      <c r="B63" s="55"/>
      <c r="C63" s="55" t="s">
        <v>205</v>
      </c>
      <c r="D63" s="56">
        <f t="shared" ca="1" si="5"/>
        <v>45423</v>
      </c>
      <c r="E63" s="57">
        <f t="shared" si="8"/>
        <v>210629.38666666669</v>
      </c>
      <c r="F63" s="57">
        <f t="shared" si="7"/>
        <v>9105.4785714285717</v>
      </c>
      <c r="G63" s="58">
        <f t="shared" si="9"/>
        <v>219734.86523809526</v>
      </c>
      <c r="H63" s="59">
        <f t="shared" si="3"/>
        <v>22742558.552142844</v>
      </c>
    </row>
    <row r="64" spans="1:8">
      <c r="A64" s="55">
        <f t="shared" si="4"/>
        <v>40</v>
      </c>
      <c r="B64" s="55"/>
      <c r="C64" s="55" t="s">
        <v>204</v>
      </c>
      <c r="D64" s="56">
        <f t="shared" ca="1" si="5"/>
        <v>45454</v>
      </c>
      <c r="E64" s="57">
        <f t="shared" si="8"/>
        <v>210629.38666666669</v>
      </c>
      <c r="F64" s="57">
        <f t="shared" si="7"/>
        <v>9105.4785714285717</v>
      </c>
      <c r="G64" s="58">
        <f t="shared" si="9"/>
        <v>219734.86523809526</v>
      </c>
      <c r="H64" s="59">
        <f t="shared" si="3"/>
        <v>22522823.686904747</v>
      </c>
    </row>
    <row r="65" spans="1:18">
      <c r="A65" s="55">
        <f t="shared" si="4"/>
        <v>41</v>
      </c>
      <c r="B65" s="55"/>
      <c r="C65" s="55" t="s">
        <v>203</v>
      </c>
      <c r="D65" s="56">
        <f t="shared" ca="1" si="5"/>
        <v>45484</v>
      </c>
      <c r="E65" s="57">
        <f t="shared" si="8"/>
        <v>210629.38666666669</v>
      </c>
      <c r="F65" s="57">
        <f t="shared" si="7"/>
        <v>9105.4785714285717</v>
      </c>
      <c r="G65" s="58">
        <f t="shared" si="9"/>
        <v>219734.86523809526</v>
      </c>
      <c r="H65" s="59">
        <f t="shared" si="3"/>
        <v>22303088.82166665</v>
      </c>
    </row>
    <row r="66" spans="1:18">
      <c r="A66" s="55">
        <f t="shared" si="4"/>
        <v>42</v>
      </c>
      <c r="B66" s="55"/>
      <c r="C66" s="55" t="s">
        <v>202</v>
      </c>
      <c r="D66" s="56">
        <f t="shared" ca="1" si="5"/>
        <v>45515</v>
      </c>
      <c r="E66" s="57">
        <f t="shared" si="8"/>
        <v>210629.38666666669</v>
      </c>
      <c r="F66" s="57">
        <f t="shared" si="7"/>
        <v>9105.4785714285717</v>
      </c>
      <c r="G66" s="58">
        <f t="shared" si="9"/>
        <v>219734.86523809526</v>
      </c>
      <c r="H66" s="59">
        <f t="shared" si="3"/>
        <v>22083353.956428554</v>
      </c>
    </row>
    <row r="67" spans="1:18">
      <c r="A67" s="55">
        <f t="shared" si="4"/>
        <v>43</v>
      </c>
      <c r="B67" s="55"/>
      <c r="C67" s="55" t="s">
        <v>201</v>
      </c>
      <c r="D67" s="56">
        <f t="shared" ca="1" si="5"/>
        <v>45546</v>
      </c>
      <c r="E67" s="57">
        <f t="shared" si="8"/>
        <v>210629.38666666669</v>
      </c>
      <c r="F67" s="57">
        <f t="shared" si="7"/>
        <v>9105.4785714285717</v>
      </c>
      <c r="G67" s="58">
        <f t="shared" si="9"/>
        <v>219734.86523809526</v>
      </c>
      <c r="H67" s="59">
        <f t="shared" si="3"/>
        <v>21863619.091190457</v>
      </c>
    </row>
    <row r="68" spans="1:18">
      <c r="A68" s="55">
        <f t="shared" si="4"/>
        <v>44</v>
      </c>
      <c r="B68" s="55"/>
      <c r="C68" s="55" t="s">
        <v>200</v>
      </c>
      <c r="D68" s="56">
        <f t="shared" ca="1" si="5"/>
        <v>45576</v>
      </c>
      <c r="E68" s="57">
        <f t="shared" si="8"/>
        <v>210629.38666666669</v>
      </c>
      <c r="F68" s="57">
        <f t="shared" si="7"/>
        <v>9105.4785714285717</v>
      </c>
      <c r="G68" s="58">
        <f t="shared" si="9"/>
        <v>219734.86523809526</v>
      </c>
      <c r="H68" s="59">
        <f t="shared" si="3"/>
        <v>21643884.225952361</v>
      </c>
    </row>
    <row r="69" spans="1:18">
      <c r="A69" s="55">
        <f t="shared" si="4"/>
        <v>45</v>
      </c>
      <c r="B69" s="55"/>
      <c r="C69" s="55" t="s">
        <v>199</v>
      </c>
      <c r="D69" s="56">
        <f t="shared" ca="1" si="5"/>
        <v>45607</v>
      </c>
      <c r="E69" s="57">
        <f t="shared" si="8"/>
        <v>210629.38666666669</v>
      </c>
      <c r="F69" s="57">
        <f t="shared" si="7"/>
        <v>9105.4785714285717</v>
      </c>
      <c r="G69" s="58">
        <f>+SUM(E69:F69)</f>
        <v>219734.86523809526</v>
      </c>
      <c r="H69" s="59">
        <f t="shared" si="3"/>
        <v>21424149.360714264</v>
      </c>
    </row>
    <row r="70" spans="1:18">
      <c r="A70" s="55">
        <f t="shared" si="4"/>
        <v>46</v>
      </c>
      <c r="B70" s="60">
        <f>100%-SUM(B25:B69)</f>
        <v>0.65</v>
      </c>
      <c r="C70" s="55" t="s">
        <v>189</v>
      </c>
      <c r="D70" s="56">
        <f ca="1">EDATE(D69,1)</f>
        <v>45637</v>
      </c>
      <c r="E70" s="57">
        <f>D18*B70</f>
        <v>20536365.199999999</v>
      </c>
      <c r="F70" s="57">
        <f>D19*B70</f>
        <v>887784.16071428568</v>
      </c>
      <c r="G70" s="58">
        <f>+SUM(E70:F70)</f>
        <v>21424149.360714287</v>
      </c>
      <c r="H70" s="59">
        <f t="shared" si="3"/>
        <v>0</v>
      </c>
    </row>
    <row r="71" spans="1:18">
      <c r="A71" s="530" t="s">
        <v>102</v>
      </c>
      <c r="B71" s="531"/>
      <c r="C71" s="531"/>
      <c r="D71" s="532"/>
      <c r="E71" s="61">
        <f>SUM(E24:E70)</f>
        <v>31594408</v>
      </c>
      <c r="F71" s="61">
        <f>SUM(F24:F70)</f>
        <v>1365821.7857142854</v>
      </c>
      <c r="G71" s="61">
        <f>SUM(G24:G70)</f>
        <v>32960229.785714284</v>
      </c>
      <c r="H71" s="62"/>
    </row>
    <row r="72" spans="1:18" s="13" customFormat="1">
      <c r="C72" s="23"/>
      <c r="D72" s="24"/>
      <c r="E72" s="25"/>
      <c r="F72" s="25"/>
      <c r="G72" s="25"/>
    </row>
    <row r="73" spans="1:18" s="13" customFormat="1">
      <c r="A73" s="508" t="s">
        <v>66</v>
      </c>
      <c r="B73" s="508"/>
      <c r="C73" s="508"/>
      <c r="D73" s="508"/>
      <c r="E73" s="508"/>
      <c r="F73" s="508"/>
      <c r="G73" s="508"/>
      <c r="H73" s="508"/>
    </row>
    <row r="74" spans="1:18" s="13" customFormat="1" ht="29.25" customHeight="1">
      <c r="A74" s="497" t="s">
        <v>289</v>
      </c>
      <c r="B74" s="497"/>
      <c r="C74" s="497"/>
      <c r="D74" s="497"/>
      <c r="E74" s="497"/>
      <c r="F74" s="497"/>
      <c r="G74" s="497"/>
      <c r="H74" s="497"/>
      <c r="K74" s="520"/>
      <c r="L74" s="520"/>
      <c r="M74" s="520"/>
      <c r="N74" s="520"/>
      <c r="O74" s="520"/>
      <c r="P74" s="520"/>
      <c r="Q74" s="520"/>
      <c r="R74" s="520"/>
    </row>
    <row r="75" spans="1:18" s="13" customFormat="1" ht="16.5" customHeight="1">
      <c r="A75" s="497"/>
      <c r="B75" s="497"/>
      <c r="C75" s="497"/>
      <c r="D75" s="497"/>
      <c r="E75" s="497"/>
      <c r="F75" s="497"/>
      <c r="G75" s="497"/>
      <c r="H75" s="497"/>
      <c r="K75" s="508"/>
      <c r="L75" s="508"/>
      <c r="M75" s="508"/>
      <c r="N75" s="508"/>
      <c r="O75" s="508"/>
      <c r="P75" s="508"/>
      <c r="Q75" s="508"/>
      <c r="R75" s="508"/>
    </row>
    <row r="76" spans="1:18" s="13" customFormat="1" ht="16.5" customHeight="1">
      <c r="A76" s="497"/>
      <c r="B76" s="497"/>
      <c r="C76" s="497"/>
      <c r="D76" s="497"/>
      <c r="E76" s="497"/>
      <c r="F76" s="497"/>
      <c r="G76" s="497"/>
      <c r="H76" s="497"/>
      <c r="K76" s="508"/>
      <c r="L76" s="508"/>
      <c r="M76" s="508"/>
      <c r="N76" s="508"/>
      <c r="O76" s="508"/>
      <c r="P76" s="508"/>
      <c r="Q76" s="508"/>
      <c r="R76" s="508"/>
    </row>
    <row r="77" spans="1:18" s="13" customFormat="1" ht="16.5" customHeight="1">
      <c r="A77" s="497"/>
      <c r="B77" s="497"/>
      <c r="C77" s="497"/>
      <c r="D77" s="497"/>
      <c r="E77" s="497"/>
      <c r="F77" s="497"/>
      <c r="G77" s="497"/>
      <c r="H77" s="497"/>
      <c r="K77" s="508"/>
      <c r="L77" s="508"/>
      <c r="M77" s="508"/>
      <c r="N77" s="508"/>
      <c r="O77" s="508"/>
      <c r="P77" s="508"/>
      <c r="Q77" s="508"/>
      <c r="R77" s="508"/>
    </row>
    <row r="78" spans="1:18" s="13" customFormat="1" ht="118.5" customHeight="1">
      <c r="A78" s="497"/>
      <c r="B78" s="497"/>
      <c r="C78" s="497"/>
      <c r="D78" s="497"/>
      <c r="E78" s="497"/>
      <c r="F78" s="497"/>
      <c r="G78" s="497"/>
      <c r="H78" s="497"/>
      <c r="K78" s="508"/>
      <c r="L78" s="508"/>
      <c r="M78" s="508"/>
      <c r="N78" s="508"/>
      <c r="O78" s="508"/>
      <c r="P78" s="508"/>
      <c r="Q78" s="508"/>
      <c r="R78" s="508"/>
    </row>
    <row r="79" spans="1:18" s="13" customFormat="1" ht="42" customHeight="1">
      <c r="A79" s="497"/>
      <c r="B79" s="497"/>
      <c r="C79" s="497"/>
      <c r="D79" s="497"/>
      <c r="E79" s="497"/>
      <c r="F79" s="497"/>
      <c r="G79" s="497"/>
      <c r="H79" s="497"/>
      <c r="K79" s="508"/>
      <c r="L79" s="508"/>
      <c r="M79" s="508"/>
      <c r="N79" s="508"/>
      <c r="O79" s="508"/>
      <c r="P79" s="508"/>
      <c r="Q79" s="508"/>
      <c r="R79" s="508"/>
    </row>
    <row r="80" spans="1:18" s="13" customFormat="1">
      <c r="A80" s="497"/>
      <c r="B80" s="497"/>
      <c r="C80" s="497"/>
      <c r="D80" s="497"/>
      <c r="E80" s="497"/>
      <c r="F80" s="497"/>
      <c r="G80" s="497"/>
      <c r="H80" s="497"/>
    </row>
    <row r="81" spans="1:8" s="13" customFormat="1">
      <c r="A81" s="508"/>
      <c r="B81" s="508"/>
      <c r="C81" s="508"/>
      <c r="D81" s="508"/>
      <c r="E81" s="508"/>
      <c r="F81" s="508"/>
      <c r="G81" s="508"/>
      <c r="H81" s="508"/>
    </row>
    <row r="82" spans="1:8" s="13" customFormat="1">
      <c r="A82" s="13" t="s">
        <v>104</v>
      </c>
      <c r="D82" s="26"/>
    </row>
    <row r="83" spans="1:8" s="13" customFormat="1">
      <c r="D83" s="26"/>
    </row>
    <row r="84" spans="1:8" s="13" customFormat="1" ht="15" customHeight="1">
      <c r="A84" s="27"/>
      <c r="B84" s="27"/>
      <c r="C84" s="27"/>
      <c r="D84" s="26"/>
      <c r="E84" s="27"/>
      <c r="F84" s="27"/>
      <c r="G84" s="27"/>
    </row>
    <row r="85" spans="1:8" s="13" customFormat="1">
      <c r="A85" s="498" t="s">
        <v>105</v>
      </c>
      <c r="B85" s="498"/>
      <c r="C85" s="498"/>
      <c r="D85" s="26"/>
      <c r="E85" s="498" t="s">
        <v>106</v>
      </c>
      <c r="F85" s="498"/>
      <c r="G85" s="498"/>
    </row>
    <row r="86" spans="1:8"/>
    <row r="87" spans="1:8"/>
    <row r="88" spans="1:8"/>
    <row r="89" spans="1:8"/>
    <row r="90" spans="1:8"/>
    <row r="91" spans="1:8"/>
  </sheetData>
  <sheetProtection password="EA9B" sheet="1" objects="1" scenarios="1" selectLockedCells="1"/>
  <mergeCells count="24">
    <mergeCell ref="A85:C85"/>
    <mergeCell ref="E85:G85"/>
    <mergeCell ref="H1:H2"/>
    <mergeCell ref="C5:H5"/>
    <mergeCell ref="C6:H6"/>
    <mergeCell ref="C7:H7"/>
    <mergeCell ref="C8:H8"/>
    <mergeCell ref="A23:G23"/>
    <mergeCell ref="A71:D71"/>
    <mergeCell ref="A73:H73"/>
    <mergeCell ref="C9:H9"/>
    <mergeCell ref="C10:H10"/>
    <mergeCell ref="A74:H80"/>
    <mergeCell ref="A81:H81"/>
    <mergeCell ref="A6:B6"/>
    <mergeCell ref="A8:B8"/>
    <mergeCell ref="A9:B9"/>
    <mergeCell ref="A10:B10"/>
    <mergeCell ref="K79:R79"/>
    <mergeCell ref="K74:R74"/>
    <mergeCell ref="K75:R75"/>
    <mergeCell ref="K76:R76"/>
    <mergeCell ref="K77:R77"/>
    <mergeCell ref="K78:R78"/>
  </mergeCells>
  <hyperlinks>
    <hyperlink ref="J3" location="'DATA SHEET'!A1" display="Return to Data Sheet" xr:uid="{00000000-0004-0000-1600-000000000000}"/>
  </hyperlinks>
  <printOptions horizontalCentered="1"/>
  <pageMargins left="0.7" right="0.7" top="0.75" bottom="0.75" header="0.3" footer="0.3"/>
  <pageSetup paperSize="14" scale="65" orientation="portrait" r:id="rId1"/>
  <headerFooter>
    <oddFooter>&amp;RPage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47DBD"/>
    <pageSetUpPr fitToPage="1"/>
  </sheetPr>
  <dimension ref="A1:R111"/>
  <sheetViews>
    <sheetView showGridLines="0" zoomScaleNormal="100" workbookViewId="0">
      <selection activeCell="K71" sqref="K71"/>
    </sheetView>
  </sheetViews>
  <sheetFormatPr baseColWidth="10" defaultColWidth="0" defaultRowHeight="12.75" customHeight="1" zeroHeight="1"/>
  <cols>
    <col min="1" max="1" width="12" style="12" customWidth="1"/>
    <col min="2" max="2" width="11.6640625" style="12" customWidth="1"/>
    <col min="3" max="3" width="23.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1" width="9.1640625" style="12" customWidth="1"/>
    <col min="12" max="16384" width="9.1640625" style="12" hidden="1"/>
  </cols>
  <sheetData>
    <row r="1" spans="1:11" ht="12.75" customHeight="1">
      <c r="A1" s="13"/>
      <c r="B1" s="13"/>
      <c r="C1" s="215" t="s">
        <v>75</v>
      </c>
      <c r="H1" s="509" t="s">
        <v>76</v>
      </c>
    </row>
    <row r="2" spans="1:11" ht="14">
      <c r="A2" s="13"/>
      <c r="B2" s="13"/>
      <c r="C2" s="14" t="s">
        <v>288</v>
      </c>
      <c r="H2" s="509"/>
    </row>
    <row r="3" spans="1:11" ht="14">
      <c r="A3" s="13"/>
      <c r="B3" s="13"/>
      <c r="C3" s="14" t="s">
        <v>77</v>
      </c>
      <c r="J3" s="63" t="s">
        <v>78</v>
      </c>
    </row>
    <row r="4" spans="1:11" ht="14"/>
    <row r="5" spans="1:11" ht="15" customHeight="1">
      <c r="A5" s="32" t="s">
        <v>4</v>
      </c>
      <c r="B5" s="127"/>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SHEET'!B86</f>
        <v>100% over 60 months</v>
      </c>
      <c r="D10" s="528"/>
      <c r="E10" s="528"/>
      <c r="F10" s="528"/>
      <c r="G10" s="528"/>
      <c r="H10" s="529"/>
    </row>
    <row r="11" spans="1:11" ht="14"/>
    <row r="12" spans="1:11" ht="14">
      <c r="A12" s="31" t="s">
        <v>82</v>
      </c>
      <c r="B12" s="31"/>
    </row>
    <row r="13" spans="1:11" ht="14">
      <c r="A13" s="13" t="s">
        <v>83</v>
      </c>
      <c r="D13" s="335">
        <f>C9-1000000</f>
        <v>33204640</v>
      </c>
    </row>
    <row r="14" spans="1:11" ht="14">
      <c r="A14" s="40" t="s">
        <v>294</v>
      </c>
      <c r="B14" s="126"/>
      <c r="C14" s="334"/>
      <c r="D14" s="316">
        <v>1000000</v>
      </c>
      <c r="E14" s="30"/>
      <c r="F14" s="30"/>
      <c r="G14" s="30"/>
    </row>
    <row r="15" spans="1:11" s="13" customFormat="1" ht="14">
      <c r="A15" s="40" t="s">
        <v>84</v>
      </c>
      <c r="C15" s="203">
        <v>0.05</v>
      </c>
      <c r="D15" s="194">
        <f>IF(C15&gt;5%,"BEYOND MAX DISCOUNT",((D13-D14)*C15))</f>
        <v>1610232</v>
      </c>
      <c r="E15" s="314"/>
      <c r="F15" s="314"/>
      <c r="G15" s="314"/>
      <c r="K15" s="194"/>
    </row>
    <row r="16" spans="1:11" ht="14">
      <c r="A16" s="13" t="s">
        <v>87</v>
      </c>
      <c r="B16" s="31"/>
      <c r="C16" s="333"/>
      <c r="D16" s="238">
        <f>IF(D14&lt;=1000000,D13-SUM(D14:D15),"BEYOND MAX DISCOUNT")</f>
        <v>30594408</v>
      </c>
      <c r="E16" s="30"/>
      <c r="F16" s="30"/>
      <c r="G16" s="30"/>
    </row>
    <row r="17" spans="1:8" ht="14">
      <c r="A17" s="126" t="s">
        <v>287</v>
      </c>
      <c r="B17" s="41"/>
      <c r="D17" s="332">
        <v>1000000</v>
      </c>
    </row>
    <row r="18" spans="1:8" ht="14">
      <c r="A18" s="46" t="s">
        <v>89</v>
      </c>
      <c r="B18" s="31"/>
      <c r="D18" s="331">
        <f>D16+D17</f>
        <v>31594408</v>
      </c>
    </row>
    <row r="19" spans="1:8" ht="14">
      <c r="A19" s="48" t="s">
        <v>90</v>
      </c>
      <c r="B19" s="48"/>
      <c r="C19" s="236">
        <v>0.05</v>
      </c>
      <c r="D19" s="240">
        <f>(D16/1.12)*C19</f>
        <v>1365821.7857142857</v>
      </c>
      <c r="E19" s="30"/>
      <c r="F19" s="30"/>
      <c r="G19" s="30"/>
    </row>
    <row r="20" spans="1:8" ht="15" thickBot="1">
      <c r="A20" s="14" t="s">
        <v>91</v>
      </c>
      <c r="B20" s="14"/>
      <c r="C20" s="14"/>
      <c r="D20" s="50">
        <f>+D18+D19</f>
        <v>32960229.785714287</v>
      </c>
      <c r="E20" s="30"/>
      <c r="F20" s="30"/>
      <c r="G20" s="30"/>
    </row>
    <row r="21" spans="1:8" ht="15" thickTop="1"/>
    <row r="22" spans="1:8" ht="14">
      <c r="A22" s="51" t="s">
        <v>92</v>
      </c>
      <c r="B22" s="51" t="s">
        <v>93</v>
      </c>
      <c r="C22" s="51" t="s">
        <v>94</v>
      </c>
      <c r="D22" s="51" t="s">
        <v>95</v>
      </c>
      <c r="E22" s="51" t="s">
        <v>169</v>
      </c>
      <c r="F22" s="51" t="s">
        <v>97</v>
      </c>
      <c r="G22" s="53" t="s">
        <v>98</v>
      </c>
      <c r="H22" s="51" t="s">
        <v>99</v>
      </c>
    </row>
    <row r="23" spans="1:8" ht="14">
      <c r="A23" s="512" t="s">
        <v>100</v>
      </c>
      <c r="B23" s="512"/>
      <c r="C23" s="512"/>
      <c r="D23" s="512"/>
      <c r="E23" s="512"/>
      <c r="F23" s="512"/>
      <c r="G23" s="512"/>
      <c r="H23" s="54">
        <f>+D20</f>
        <v>32960229.785714287</v>
      </c>
    </row>
    <row r="24" spans="1:8" ht="14">
      <c r="A24" s="55">
        <v>0</v>
      </c>
      <c r="B24" s="55"/>
      <c r="C24" s="55" t="s">
        <v>101</v>
      </c>
      <c r="D24" s="56">
        <f ca="1">'DATA SHEET'!C72</f>
        <v>44238</v>
      </c>
      <c r="E24" s="57">
        <f>IF(I7="1",50000,100000)</f>
        <v>100000</v>
      </c>
      <c r="F24" s="57"/>
      <c r="G24" s="58">
        <f>+SUM(E24:F24)</f>
        <v>100000</v>
      </c>
      <c r="H24" s="59">
        <f>D20-G24</f>
        <v>32860229.785714287</v>
      </c>
    </row>
    <row r="25" spans="1:8" ht="14">
      <c r="A25" s="55"/>
      <c r="B25" s="60">
        <v>1</v>
      </c>
      <c r="C25" s="55" t="s">
        <v>107</v>
      </c>
      <c r="D25" s="56"/>
      <c r="E25" s="57"/>
      <c r="F25" s="57"/>
      <c r="G25" s="58"/>
      <c r="H25" s="59"/>
    </row>
    <row r="26" spans="1:8" ht="14">
      <c r="A26" s="55">
        <v>1</v>
      </c>
      <c r="C26" s="55" t="s">
        <v>108</v>
      </c>
      <c r="D26" s="56">
        <f ca="1">EDATE(D24,1)</f>
        <v>44266</v>
      </c>
      <c r="E26" s="57">
        <f>((D18*B25)-E24)/60</f>
        <v>524906.80000000005</v>
      </c>
      <c r="F26" s="57">
        <f>(($D$19*B25))/60</f>
        <v>22763.696428571428</v>
      </c>
      <c r="G26" s="58">
        <f t="shared" ref="G26:G34" si="0">+SUM(E26:F26)</f>
        <v>547670.49642857153</v>
      </c>
      <c r="H26" s="59">
        <f>H24-G26</f>
        <v>32312559.289285716</v>
      </c>
    </row>
    <row r="27" spans="1:8" ht="14">
      <c r="A27" s="55">
        <f>A26+1</f>
        <v>2</v>
      </c>
      <c r="B27" s="55"/>
      <c r="C27" s="55" t="s">
        <v>109</v>
      </c>
      <c r="D27" s="56">
        <f ca="1">EDATE(D26,1)</f>
        <v>44297</v>
      </c>
      <c r="E27" s="57">
        <f t="shared" ref="E27:E34" si="1">E26</f>
        <v>524906.80000000005</v>
      </c>
      <c r="F27" s="57">
        <f t="shared" ref="F27:F58" si="2">+$F$26</f>
        <v>22763.696428571428</v>
      </c>
      <c r="G27" s="58">
        <f t="shared" si="0"/>
        <v>547670.49642857153</v>
      </c>
      <c r="H27" s="59">
        <f t="shared" ref="H27:H85" si="3">H26-G27</f>
        <v>31764888.792857144</v>
      </c>
    </row>
    <row r="28" spans="1:8" ht="14">
      <c r="A28" s="55">
        <f t="shared" ref="A28:A85" si="4">A27+1</f>
        <v>3</v>
      </c>
      <c r="B28" s="55"/>
      <c r="C28" s="55" t="s">
        <v>110</v>
      </c>
      <c r="D28" s="56">
        <f t="shared" ref="D28:D34" ca="1" si="5">EDATE(D27,1)</f>
        <v>44327</v>
      </c>
      <c r="E28" s="57">
        <f t="shared" si="1"/>
        <v>524906.80000000005</v>
      </c>
      <c r="F28" s="57">
        <f t="shared" si="2"/>
        <v>22763.696428571428</v>
      </c>
      <c r="G28" s="58">
        <f t="shared" si="0"/>
        <v>547670.49642857153</v>
      </c>
      <c r="H28" s="59">
        <f t="shared" si="3"/>
        <v>31217218.296428572</v>
      </c>
    </row>
    <row r="29" spans="1:8" ht="14">
      <c r="A29" s="55">
        <f t="shared" si="4"/>
        <v>4</v>
      </c>
      <c r="B29" s="55"/>
      <c r="C29" s="55" t="s">
        <v>111</v>
      </c>
      <c r="D29" s="56">
        <f t="shared" ca="1" si="5"/>
        <v>44358</v>
      </c>
      <c r="E29" s="57">
        <f t="shared" si="1"/>
        <v>524906.80000000005</v>
      </c>
      <c r="F29" s="57">
        <f t="shared" si="2"/>
        <v>22763.696428571428</v>
      </c>
      <c r="G29" s="58">
        <f t="shared" si="0"/>
        <v>547670.49642857153</v>
      </c>
      <c r="H29" s="59">
        <f t="shared" si="3"/>
        <v>30669547.800000001</v>
      </c>
    </row>
    <row r="30" spans="1:8" ht="14">
      <c r="A30" s="55">
        <f t="shared" si="4"/>
        <v>5</v>
      </c>
      <c r="B30" s="55"/>
      <c r="C30" s="55" t="s">
        <v>112</v>
      </c>
      <c r="D30" s="56">
        <f t="shared" ca="1" si="5"/>
        <v>44388</v>
      </c>
      <c r="E30" s="57">
        <f t="shared" si="1"/>
        <v>524906.80000000005</v>
      </c>
      <c r="F30" s="57">
        <f t="shared" si="2"/>
        <v>22763.696428571428</v>
      </c>
      <c r="G30" s="58">
        <f t="shared" si="0"/>
        <v>547670.49642857153</v>
      </c>
      <c r="H30" s="59">
        <f t="shared" si="3"/>
        <v>30121877.303571429</v>
      </c>
    </row>
    <row r="31" spans="1:8" ht="14">
      <c r="A31" s="55">
        <f t="shared" si="4"/>
        <v>6</v>
      </c>
      <c r="B31" s="55"/>
      <c r="C31" s="55" t="s">
        <v>113</v>
      </c>
      <c r="D31" s="56">
        <f t="shared" ca="1" si="5"/>
        <v>44419</v>
      </c>
      <c r="E31" s="57">
        <f t="shared" si="1"/>
        <v>524906.80000000005</v>
      </c>
      <c r="F31" s="57">
        <f t="shared" si="2"/>
        <v>22763.696428571428</v>
      </c>
      <c r="G31" s="58">
        <f t="shared" si="0"/>
        <v>547670.49642857153</v>
      </c>
      <c r="H31" s="59">
        <f t="shared" si="3"/>
        <v>29574206.807142857</v>
      </c>
    </row>
    <row r="32" spans="1:8" ht="14">
      <c r="A32" s="55">
        <f t="shared" si="4"/>
        <v>7</v>
      </c>
      <c r="B32" s="55"/>
      <c r="C32" s="55" t="s">
        <v>114</v>
      </c>
      <c r="D32" s="56">
        <f t="shared" ca="1" si="5"/>
        <v>44450</v>
      </c>
      <c r="E32" s="57">
        <f t="shared" si="1"/>
        <v>524906.80000000005</v>
      </c>
      <c r="F32" s="57">
        <f t="shared" si="2"/>
        <v>22763.696428571428</v>
      </c>
      <c r="G32" s="58">
        <f t="shared" si="0"/>
        <v>547670.49642857153</v>
      </c>
      <c r="H32" s="59">
        <f t="shared" si="3"/>
        <v>29026536.310714286</v>
      </c>
    </row>
    <row r="33" spans="1:8" ht="14">
      <c r="A33" s="55">
        <f t="shared" si="4"/>
        <v>8</v>
      </c>
      <c r="B33" s="55"/>
      <c r="C33" s="55" t="s">
        <v>115</v>
      </c>
      <c r="D33" s="56">
        <f t="shared" ca="1" si="5"/>
        <v>44480</v>
      </c>
      <c r="E33" s="57">
        <f t="shared" si="1"/>
        <v>524906.80000000005</v>
      </c>
      <c r="F33" s="57">
        <f t="shared" si="2"/>
        <v>22763.696428571428</v>
      </c>
      <c r="G33" s="58">
        <f t="shared" si="0"/>
        <v>547670.49642857153</v>
      </c>
      <c r="H33" s="59">
        <f t="shared" si="3"/>
        <v>28478865.814285714</v>
      </c>
    </row>
    <row r="34" spans="1:8" ht="14">
      <c r="A34" s="55">
        <f t="shared" si="4"/>
        <v>9</v>
      </c>
      <c r="B34" s="55"/>
      <c r="C34" s="55" t="s">
        <v>116</v>
      </c>
      <c r="D34" s="56">
        <f t="shared" ca="1" si="5"/>
        <v>44511</v>
      </c>
      <c r="E34" s="57">
        <f t="shared" si="1"/>
        <v>524906.80000000005</v>
      </c>
      <c r="F34" s="57">
        <f t="shared" si="2"/>
        <v>22763.696428571428</v>
      </c>
      <c r="G34" s="58">
        <f t="shared" si="0"/>
        <v>547670.49642857153</v>
      </c>
      <c r="H34" s="59">
        <f t="shared" si="3"/>
        <v>27931195.317857143</v>
      </c>
    </row>
    <row r="35" spans="1:8" ht="14">
      <c r="A35" s="55">
        <f t="shared" si="4"/>
        <v>10</v>
      </c>
      <c r="B35" s="55"/>
      <c r="C35" s="55" t="s">
        <v>117</v>
      </c>
      <c r="D35" s="56">
        <f t="shared" ref="D35:D54" ca="1" si="6">EDATE(D34,1)</f>
        <v>44541</v>
      </c>
      <c r="E35" s="57">
        <f t="shared" ref="E35:E54" si="7">E34</f>
        <v>524906.80000000005</v>
      </c>
      <c r="F35" s="57">
        <f t="shared" si="2"/>
        <v>22763.696428571428</v>
      </c>
      <c r="G35" s="58">
        <f t="shared" ref="G35:G54" si="8">+SUM(E35:F35)</f>
        <v>547670.49642857153</v>
      </c>
      <c r="H35" s="59">
        <f t="shared" si="3"/>
        <v>27383524.821428571</v>
      </c>
    </row>
    <row r="36" spans="1:8" ht="14">
      <c r="A36" s="55">
        <f t="shared" si="4"/>
        <v>11</v>
      </c>
      <c r="B36" s="55"/>
      <c r="C36" s="55" t="s">
        <v>118</v>
      </c>
      <c r="D36" s="56">
        <f t="shared" ca="1" si="6"/>
        <v>44572</v>
      </c>
      <c r="E36" s="57">
        <f t="shared" si="7"/>
        <v>524906.80000000005</v>
      </c>
      <c r="F36" s="57">
        <f t="shared" si="2"/>
        <v>22763.696428571428</v>
      </c>
      <c r="G36" s="58">
        <f t="shared" si="8"/>
        <v>547670.49642857153</v>
      </c>
      <c r="H36" s="59">
        <f t="shared" si="3"/>
        <v>26835854.324999999</v>
      </c>
    </row>
    <row r="37" spans="1:8" ht="14">
      <c r="A37" s="55">
        <f t="shared" si="4"/>
        <v>12</v>
      </c>
      <c r="B37" s="55"/>
      <c r="C37" s="55" t="s">
        <v>119</v>
      </c>
      <c r="D37" s="56">
        <f t="shared" ca="1" si="6"/>
        <v>44603</v>
      </c>
      <c r="E37" s="57">
        <f t="shared" si="7"/>
        <v>524906.80000000005</v>
      </c>
      <c r="F37" s="57">
        <f t="shared" si="2"/>
        <v>22763.696428571428</v>
      </c>
      <c r="G37" s="58">
        <f t="shared" si="8"/>
        <v>547670.49642857153</v>
      </c>
      <c r="H37" s="59">
        <f t="shared" si="3"/>
        <v>26288183.828571428</v>
      </c>
    </row>
    <row r="38" spans="1:8" ht="14">
      <c r="A38" s="55">
        <f t="shared" si="4"/>
        <v>13</v>
      </c>
      <c r="B38" s="55"/>
      <c r="C38" s="55" t="s">
        <v>120</v>
      </c>
      <c r="D38" s="56">
        <f t="shared" ca="1" si="6"/>
        <v>44631</v>
      </c>
      <c r="E38" s="57">
        <f t="shared" si="7"/>
        <v>524906.80000000005</v>
      </c>
      <c r="F38" s="57">
        <f t="shared" si="2"/>
        <v>22763.696428571428</v>
      </c>
      <c r="G38" s="58">
        <f t="shared" si="8"/>
        <v>547670.49642857153</v>
      </c>
      <c r="H38" s="59">
        <f t="shared" si="3"/>
        <v>25740513.332142856</v>
      </c>
    </row>
    <row r="39" spans="1:8" ht="14">
      <c r="A39" s="55">
        <f t="shared" si="4"/>
        <v>14</v>
      </c>
      <c r="B39" s="55"/>
      <c r="C39" s="55" t="s">
        <v>121</v>
      </c>
      <c r="D39" s="56">
        <f t="shared" ca="1" si="6"/>
        <v>44662</v>
      </c>
      <c r="E39" s="57">
        <f t="shared" si="7"/>
        <v>524906.80000000005</v>
      </c>
      <c r="F39" s="57">
        <f t="shared" si="2"/>
        <v>22763.696428571428</v>
      </c>
      <c r="G39" s="58">
        <f t="shared" si="8"/>
        <v>547670.49642857153</v>
      </c>
      <c r="H39" s="59">
        <f t="shared" si="3"/>
        <v>25192842.835714284</v>
      </c>
    </row>
    <row r="40" spans="1:8" ht="14">
      <c r="A40" s="55">
        <f t="shared" si="4"/>
        <v>15</v>
      </c>
      <c r="B40" s="55"/>
      <c r="C40" s="55" t="s">
        <v>122</v>
      </c>
      <c r="D40" s="56">
        <f t="shared" ca="1" si="6"/>
        <v>44692</v>
      </c>
      <c r="E40" s="57">
        <f t="shared" si="7"/>
        <v>524906.80000000005</v>
      </c>
      <c r="F40" s="57">
        <f t="shared" si="2"/>
        <v>22763.696428571428</v>
      </c>
      <c r="G40" s="58">
        <f t="shared" si="8"/>
        <v>547670.49642857153</v>
      </c>
      <c r="H40" s="59">
        <f t="shared" si="3"/>
        <v>24645172.339285713</v>
      </c>
    </row>
    <row r="41" spans="1:8" ht="14">
      <c r="A41" s="55">
        <f t="shared" si="4"/>
        <v>16</v>
      </c>
      <c r="B41" s="60"/>
      <c r="C41" s="55" t="s">
        <v>123</v>
      </c>
      <c r="D41" s="56">
        <f t="shared" ca="1" si="6"/>
        <v>44723</v>
      </c>
      <c r="E41" s="57">
        <f t="shared" si="7"/>
        <v>524906.80000000005</v>
      </c>
      <c r="F41" s="57">
        <f t="shared" si="2"/>
        <v>22763.696428571428</v>
      </c>
      <c r="G41" s="58">
        <f t="shared" si="8"/>
        <v>547670.49642857153</v>
      </c>
      <c r="H41" s="59">
        <f t="shared" si="3"/>
        <v>24097501.842857141</v>
      </c>
    </row>
    <row r="42" spans="1:8" ht="14">
      <c r="A42" s="55">
        <f t="shared" si="4"/>
        <v>17</v>
      </c>
      <c r="B42" s="55"/>
      <c r="C42" s="55" t="s">
        <v>124</v>
      </c>
      <c r="D42" s="56">
        <f t="shared" ca="1" si="6"/>
        <v>44753</v>
      </c>
      <c r="E42" s="57">
        <f t="shared" si="7"/>
        <v>524906.80000000005</v>
      </c>
      <c r="F42" s="57">
        <f t="shared" si="2"/>
        <v>22763.696428571428</v>
      </c>
      <c r="G42" s="58">
        <f t="shared" si="8"/>
        <v>547670.49642857153</v>
      </c>
      <c r="H42" s="59">
        <f t="shared" si="3"/>
        <v>23549831.346428569</v>
      </c>
    </row>
    <row r="43" spans="1:8" ht="14">
      <c r="A43" s="55">
        <f t="shared" si="4"/>
        <v>18</v>
      </c>
      <c r="B43" s="55"/>
      <c r="C43" s="55" t="s">
        <v>125</v>
      </c>
      <c r="D43" s="56">
        <f t="shared" ca="1" si="6"/>
        <v>44784</v>
      </c>
      <c r="E43" s="57">
        <f t="shared" si="7"/>
        <v>524906.80000000005</v>
      </c>
      <c r="F43" s="57">
        <f t="shared" si="2"/>
        <v>22763.696428571428</v>
      </c>
      <c r="G43" s="58">
        <f t="shared" si="8"/>
        <v>547670.49642857153</v>
      </c>
      <c r="H43" s="59">
        <f t="shared" si="3"/>
        <v>23002160.849999998</v>
      </c>
    </row>
    <row r="44" spans="1:8" ht="14">
      <c r="A44" s="55">
        <f t="shared" si="4"/>
        <v>19</v>
      </c>
      <c r="B44" s="55"/>
      <c r="C44" s="55" t="s">
        <v>126</v>
      </c>
      <c r="D44" s="56">
        <f t="shared" ca="1" si="6"/>
        <v>44815</v>
      </c>
      <c r="E44" s="57">
        <f t="shared" si="7"/>
        <v>524906.80000000005</v>
      </c>
      <c r="F44" s="57">
        <f t="shared" si="2"/>
        <v>22763.696428571428</v>
      </c>
      <c r="G44" s="58">
        <f t="shared" si="8"/>
        <v>547670.49642857153</v>
      </c>
      <c r="H44" s="59">
        <f t="shared" si="3"/>
        <v>22454490.353571426</v>
      </c>
    </row>
    <row r="45" spans="1:8" ht="14">
      <c r="A45" s="55">
        <f t="shared" si="4"/>
        <v>20</v>
      </c>
      <c r="B45" s="55"/>
      <c r="C45" s="55" t="s">
        <v>127</v>
      </c>
      <c r="D45" s="56">
        <f t="shared" ca="1" si="6"/>
        <v>44845</v>
      </c>
      <c r="E45" s="57">
        <f t="shared" si="7"/>
        <v>524906.80000000005</v>
      </c>
      <c r="F45" s="57">
        <f t="shared" si="2"/>
        <v>22763.696428571428</v>
      </c>
      <c r="G45" s="58">
        <f t="shared" si="8"/>
        <v>547670.49642857153</v>
      </c>
      <c r="H45" s="59">
        <f t="shared" si="3"/>
        <v>21906819.857142854</v>
      </c>
    </row>
    <row r="46" spans="1:8" ht="14">
      <c r="A46" s="55">
        <f t="shared" si="4"/>
        <v>21</v>
      </c>
      <c r="B46" s="55"/>
      <c r="C46" s="55" t="s">
        <v>128</v>
      </c>
      <c r="D46" s="56">
        <f t="shared" ca="1" si="6"/>
        <v>44876</v>
      </c>
      <c r="E46" s="57">
        <f t="shared" si="7"/>
        <v>524906.80000000005</v>
      </c>
      <c r="F46" s="57">
        <f t="shared" si="2"/>
        <v>22763.696428571428</v>
      </c>
      <c r="G46" s="58">
        <f t="shared" si="8"/>
        <v>547670.49642857153</v>
      </c>
      <c r="H46" s="59">
        <f t="shared" si="3"/>
        <v>21359149.360714283</v>
      </c>
    </row>
    <row r="47" spans="1:8" ht="14">
      <c r="A47" s="55">
        <f t="shared" si="4"/>
        <v>22</v>
      </c>
      <c r="B47" s="55"/>
      <c r="C47" s="55" t="s">
        <v>129</v>
      </c>
      <c r="D47" s="56">
        <f t="shared" ca="1" si="6"/>
        <v>44906</v>
      </c>
      <c r="E47" s="57">
        <f t="shared" si="7"/>
        <v>524906.80000000005</v>
      </c>
      <c r="F47" s="57">
        <f t="shared" si="2"/>
        <v>22763.696428571428</v>
      </c>
      <c r="G47" s="58">
        <f t="shared" si="8"/>
        <v>547670.49642857153</v>
      </c>
      <c r="H47" s="59">
        <f t="shared" si="3"/>
        <v>20811478.864285711</v>
      </c>
    </row>
    <row r="48" spans="1:8" ht="14">
      <c r="A48" s="55">
        <f t="shared" si="4"/>
        <v>23</v>
      </c>
      <c r="B48" s="55"/>
      <c r="C48" s="55" t="s">
        <v>130</v>
      </c>
      <c r="D48" s="56">
        <f t="shared" ca="1" si="6"/>
        <v>44937</v>
      </c>
      <c r="E48" s="57">
        <f t="shared" si="7"/>
        <v>524906.80000000005</v>
      </c>
      <c r="F48" s="57">
        <f t="shared" si="2"/>
        <v>22763.696428571428</v>
      </c>
      <c r="G48" s="58">
        <f t="shared" si="8"/>
        <v>547670.49642857153</v>
      </c>
      <c r="H48" s="59">
        <f t="shared" si="3"/>
        <v>20263808.36785714</v>
      </c>
    </row>
    <row r="49" spans="1:8" ht="14">
      <c r="A49" s="55">
        <f t="shared" si="4"/>
        <v>24</v>
      </c>
      <c r="B49" s="55"/>
      <c r="C49" s="55" t="s">
        <v>131</v>
      </c>
      <c r="D49" s="56">
        <f t="shared" ca="1" si="6"/>
        <v>44968</v>
      </c>
      <c r="E49" s="57">
        <f t="shared" si="7"/>
        <v>524906.80000000005</v>
      </c>
      <c r="F49" s="57">
        <f t="shared" si="2"/>
        <v>22763.696428571428</v>
      </c>
      <c r="G49" s="58">
        <f t="shared" si="8"/>
        <v>547670.49642857153</v>
      </c>
      <c r="H49" s="59">
        <f t="shared" si="3"/>
        <v>19716137.871428568</v>
      </c>
    </row>
    <row r="50" spans="1:8" ht="14">
      <c r="A50" s="55">
        <f t="shared" si="4"/>
        <v>25</v>
      </c>
      <c r="B50" s="55"/>
      <c r="C50" s="55" t="s">
        <v>132</v>
      </c>
      <c r="D50" s="56">
        <f t="shared" ca="1" si="6"/>
        <v>44996</v>
      </c>
      <c r="E50" s="57">
        <f t="shared" si="7"/>
        <v>524906.80000000005</v>
      </c>
      <c r="F50" s="57">
        <f t="shared" si="2"/>
        <v>22763.696428571428</v>
      </c>
      <c r="G50" s="58">
        <f t="shared" si="8"/>
        <v>547670.49642857153</v>
      </c>
      <c r="H50" s="59">
        <f t="shared" si="3"/>
        <v>19168467.374999996</v>
      </c>
    </row>
    <row r="51" spans="1:8" ht="14">
      <c r="A51" s="55">
        <f t="shared" si="4"/>
        <v>26</v>
      </c>
      <c r="B51" s="55"/>
      <c r="C51" s="55" t="s">
        <v>133</v>
      </c>
      <c r="D51" s="56">
        <f t="shared" ca="1" si="6"/>
        <v>45027</v>
      </c>
      <c r="E51" s="57">
        <f t="shared" si="7"/>
        <v>524906.80000000005</v>
      </c>
      <c r="F51" s="57">
        <f t="shared" si="2"/>
        <v>22763.696428571428</v>
      </c>
      <c r="G51" s="58">
        <f t="shared" si="8"/>
        <v>547670.49642857153</v>
      </c>
      <c r="H51" s="59">
        <f t="shared" si="3"/>
        <v>18620796.878571425</v>
      </c>
    </row>
    <row r="52" spans="1:8" ht="14">
      <c r="A52" s="55">
        <f t="shared" si="4"/>
        <v>27</v>
      </c>
      <c r="B52" s="55"/>
      <c r="C52" s="55" t="s">
        <v>134</v>
      </c>
      <c r="D52" s="56">
        <f t="shared" ca="1" si="6"/>
        <v>45057</v>
      </c>
      <c r="E52" s="57">
        <f t="shared" si="7"/>
        <v>524906.80000000005</v>
      </c>
      <c r="F52" s="57">
        <f t="shared" si="2"/>
        <v>22763.696428571428</v>
      </c>
      <c r="G52" s="58">
        <f t="shared" si="8"/>
        <v>547670.49642857153</v>
      </c>
      <c r="H52" s="59">
        <f t="shared" si="3"/>
        <v>18073126.382142853</v>
      </c>
    </row>
    <row r="53" spans="1:8" ht="14">
      <c r="A53" s="55">
        <f t="shared" si="4"/>
        <v>28</v>
      </c>
      <c r="B53" s="55"/>
      <c r="C53" s="55" t="s">
        <v>135</v>
      </c>
      <c r="D53" s="56">
        <f t="shared" ca="1" si="6"/>
        <v>45088</v>
      </c>
      <c r="E53" s="57">
        <f t="shared" si="7"/>
        <v>524906.80000000005</v>
      </c>
      <c r="F53" s="57">
        <f t="shared" si="2"/>
        <v>22763.696428571428</v>
      </c>
      <c r="G53" s="58">
        <f t="shared" si="8"/>
        <v>547670.49642857153</v>
      </c>
      <c r="H53" s="59">
        <f t="shared" si="3"/>
        <v>17525455.885714281</v>
      </c>
    </row>
    <row r="54" spans="1:8" ht="14">
      <c r="A54" s="55">
        <f t="shared" si="4"/>
        <v>29</v>
      </c>
      <c r="B54" s="55"/>
      <c r="C54" s="55" t="s">
        <v>136</v>
      </c>
      <c r="D54" s="56">
        <f t="shared" ca="1" si="6"/>
        <v>45118</v>
      </c>
      <c r="E54" s="57">
        <f t="shared" si="7"/>
        <v>524906.80000000005</v>
      </c>
      <c r="F54" s="57">
        <f t="shared" si="2"/>
        <v>22763.696428571428</v>
      </c>
      <c r="G54" s="58">
        <f t="shared" si="8"/>
        <v>547670.49642857153</v>
      </c>
      <c r="H54" s="59">
        <f t="shared" si="3"/>
        <v>16977785.38928571</v>
      </c>
    </row>
    <row r="55" spans="1:8" ht="14">
      <c r="A55" s="55">
        <f t="shared" si="4"/>
        <v>30</v>
      </c>
      <c r="B55" s="55"/>
      <c r="C55" s="55" t="s">
        <v>137</v>
      </c>
      <c r="D55" s="56">
        <f t="shared" ref="D55:D85" ca="1" si="9">EDATE(D54,1)</f>
        <v>45149</v>
      </c>
      <c r="E55" s="57">
        <f t="shared" ref="E55:E85" si="10">E54</f>
        <v>524906.80000000005</v>
      </c>
      <c r="F55" s="57">
        <f t="shared" si="2"/>
        <v>22763.696428571428</v>
      </c>
      <c r="G55" s="58">
        <f t="shared" ref="G55:G85" si="11">+SUM(E55:F55)</f>
        <v>547670.49642857153</v>
      </c>
      <c r="H55" s="59">
        <f t="shared" si="3"/>
        <v>16430114.892857138</v>
      </c>
    </row>
    <row r="56" spans="1:8" ht="14">
      <c r="A56" s="55">
        <f t="shared" si="4"/>
        <v>31</v>
      </c>
      <c r="B56" s="55"/>
      <c r="C56" s="55" t="s">
        <v>138</v>
      </c>
      <c r="D56" s="56">
        <f t="shared" ca="1" si="9"/>
        <v>45180</v>
      </c>
      <c r="E56" s="57">
        <f t="shared" si="10"/>
        <v>524906.80000000005</v>
      </c>
      <c r="F56" s="57">
        <f t="shared" si="2"/>
        <v>22763.696428571428</v>
      </c>
      <c r="G56" s="58">
        <f t="shared" si="11"/>
        <v>547670.49642857153</v>
      </c>
      <c r="H56" s="59">
        <f t="shared" si="3"/>
        <v>15882444.396428566</v>
      </c>
    </row>
    <row r="57" spans="1:8" ht="14">
      <c r="A57" s="55">
        <f t="shared" si="4"/>
        <v>32</v>
      </c>
      <c r="B57" s="55"/>
      <c r="C57" s="55" t="s">
        <v>139</v>
      </c>
      <c r="D57" s="56">
        <f t="shared" ca="1" si="9"/>
        <v>45210</v>
      </c>
      <c r="E57" s="57">
        <f t="shared" si="10"/>
        <v>524906.80000000005</v>
      </c>
      <c r="F57" s="57">
        <f t="shared" si="2"/>
        <v>22763.696428571428</v>
      </c>
      <c r="G57" s="58">
        <f t="shared" si="11"/>
        <v>547670.49642857153</v>
      </c>
      <c r="H57" s="59">
        <f t="shared" si="3"/>
        <v>15334773.899999995</v>
      </c>
    </row>
    <row r="58" spans="1:8" ht="14">
      <c r="A58" s="55">
        <f t="shared" si="4"/>
        <v>33</v>
      </c>
      <c r="B58" s="55"/>
      <c r="C58" s="55" t="s">
        <v>140</v>
      </c>
      <c r="D58" s="56">
        <f t="shared" ca="1" si="9"/>
        <v>45241</v>
      </c>
      <c r="E58" s="57">
        <f t="shared" si="10"/>
        <v>524906.80000000005</v>
      </c>
      <c r="F58" s="57">
        <f t="shared" si="2"/>
        <v>22763.696428571428</v>
      </c>
      <c r="G58" s="58">
        <f t="shared" si="11"/>
        <v>547670.49642857153</v>
      </c>
      <c r="H58" s="59">
        <f t="shared" si="3"/>
        <v>14787103.403571423</v>
      </c>
    </row>
    <row r="59" spans="1:8" ht="14">
      <c r="A59" s="55">
        <f t="shared" si="4"/>
        <v>34</v>
      </c>
      <c r="B59" s="55"/>
      <c r="C59" s="55" t="s">
        <v>141</v>
      </c>
      <c r="D59" s="56">
        <f t="shared" ca="1" si="9"/>
        <v>45271</v>
      </c>
      <c r="E59" s="57">
        <f t="shared" si="10"/>
        <v>524906.80000000005</v>
      </c>
      <c r="F59" s="57">
        <f t="shared" ref="F59:F85" si="12">+$F$26</f>
        <v>22763.696428571428</v>
      </c>
      <c r="G59" s="58">
        <f t="shared" si="11"/>
        <v>547670.49642857153</v>
      </c>
      <c r="H59" s="59">
        <f t="shared" si="3"/>
        <v>14239432.907142852</v>
      </c>
    </row>
    <row r="60" spans="1:8" ht="14">
      <c r="A60" s="55">
        <f t="shared" si="4"/>
        <v>35</v>
      </c>
      <c r="B60" s="55"/>
      <c r="C60" s="55" t="s">
        <v>142</v>
      </c>
      <c r="D60" s="56">
        <f t="shared" ca="1" si="9"/>
        <v>45302</v>
      </c>
      <c r="E60" s="57">
        <f t="shared" si="10"/>
        <v>524906.80000000005</v>
      </c>
      <c r="F60" s="57">
        <f t="shared" si="12"/>
        <v>22763.696428571428</v>
      </c>
      <c r="G60" s="58">
        <f t="shared" si="11"/>
        <v>547670.49642857153</v>
      </c>
      <c r="H60" s="59">
        <f t="shared" si="3"/>
        <v>13691762.41071428</v>
      </c>
    </row>
    <row r="61" spans="1:8" ht="14">
      <c r="A61" s="55">
        <f t="shared" si="4"/>
        <v>36</v>
      </c>
      <c r="B61" s="55"/>
      <c r="C61" s="55" t="s">
        <v>143</v>
      </c>
      <c r="D61" s="56">
        <f t="shared" ca="1" si="9"/>
        <v>45333</v>
      </c>
      <c r="E61" s="57">
        <f t="shared" si="10"/>
        <v>524906.80000000005</v>
      </c>
      <c r="F61" s="57">
        <f t="shared" si="12"/>
        <v>22763.696428571428</v>
      </c>
      <c r="G61" s="58">
        <f t="shared" si="11"/>
        <v>547670.49642857153</v>
      </c>
      <c r="H61" s="59">
        <f t="shared" si="3"/>
        <v>13144091.914285708</v>
      </c>
    </row>
    <row r="62" spans="1:8" ht="14">
      <c r="A62" s="55">
        <f t="shared" si="4"/>
        <v>37</v>
      </c>
      <c r="B62" s="55"/>
      <c r="C62" s="55" t="s">
        <v>144</v>
      </c>
      <c r="D62" s="56">
        <f t="shared" ca="1" si="9"/>
        <v>45362</v>
      </c>
      <c r="E62" s="57">
        <f t="shared" si="10"/>
        <v>524906.80000000005</v>
      </c>
      <c r="F62" s="57">
        <f t="shared" si="12"/>
        <v>22763.696428571428</v>
      </c>
      <c r="G62" s="58">
        <f t="shared" si="11"/>
        <v>547670.49642857153</v>
      </c>
      <c r="H62" s="59">
        <f t="shared" si="3"/>
        <v>12596421.417857137</v>
      </c>
    </row>
    <row r="63" spans="1:8" ht="14">
      <c r="A63" s="55">
        <f t="shared" si="4"/>
        <v>38</v>
      </c>
      <c r="B63" s="55"/>
      <c r="C63" s="55" t="s">
        <v>145</v>
      </c>
      <c r="D63" s="56">
        <f t="shared" ca="1" si="9"/>
        <v>45393</v>
      </c>
      <c r="E63" s="57">
        <f t="shared" si="10"/>
        <v>524906.80000000005</v>
      </c>
      <c r="F63" s="57">
        <f t="shared" si="12"/>
        <v>22763.696428571428</v>
      </c>
      <c r="G63" s="58">
        <f t="shared" si="11"/>
        <v>547670.49642857153</v>
      </c>
      <c r="H63" s="59">
        <f t="shared" si="3"/>
        <v>12048750.921428565</v>
      </c>
    </row>
    <row r="64" spans="1:8" ht="14">
      <c r="A64" s="55">
        <f t="shared" si="4"/>
        <v>39</v>
      </c>
      <c r="B64" s="55"/>
      <c r="C64" s="55" t="s">
        <v>146</v>
      </c>
      <c r="D64" s="56">
        <f t="shared" ca="1" si="9"/>
        <v>45423</v>
      </c>
      <c r="E64" s="57">
        <f t="shared" si="10"/>
        <v>524906.80000000005</v>
      </c>
      <c r="F64" s="57">
        <f t="shared" si="12"/>
        <v>22763.696428571428</v>
      </c>
      <c r="G64" s="58">
        <f t="shared" si="11"/>
        <v>547670.49642857153</v>
      </c>
      <c r="H64" s="59">
        <f t="shared" si="3"/>
        <v>11501080.424999993</v>
      </c>
    </row>
    <row r="65" spans="1:8" ht="14">
      <c r="A65" s="55">
        <f t="shared" si="4"/>
        <v>40</v>
      </c>
      <c r="B65" s="55"/>
      <c r="C65" s="55" t="s">
        <v>147</v>
      </c>
      <c r="D65" s="56">
        <f t="shared" ca="1" si="9"/>
        <v>45454</v>
      </c>
      <c r="E65" s="57">
        <f t="shared" si="10"/>
        <v>524906.80000000005</v>
      </c>
      <c r="F65" s="57">
        <f t="shared" si="12"/>
        <v>22763.696428571428</v>
      </c>
      <c r="G65" s="58">
        <f t="shared" si="11"/>
        <v>547670.49642857153</v>
      </c>
      <c r="H65" s="59">
        <f t="shared" si="3"/>
        <v>10953409.928571422</v>
      </c>
    </row>
    <row r="66" spans="1:8" ht="14">
      <c r="A66" s="55">
        <f t="shared" si="4"/>
        <v>41</v>
      </c>
      <c r="B66" s="55"/>
      <c r="C66" s="55" t="s">
        <v>148</v>
      </c>
      <c r="D66" s="56">
        <f t="shared" ca="1" si="9"/>
        <v>45484</v>
      </c>
      <c r="E66" s="57">
        <f t="shared" si="10"/>
        <v>524906.80000000005</v>
      </c>
      <c r="F66" s="57">
        <f t="shared" si="12"/>
        <v>22763.696428571428</v>
      </c>
      <c r="G66" s="58">
        <f t="shared" si="11"/>
        <v>547670.49642857153</v>
      </c>
      <c r="H66" s="59">
        <f t="shared" si="3"/>
        <v>10405739.43214285</v>
      </c>
    </row>
    <row r="67" spans="1:8" ht="14">
      <c r="A67" s="55">
        <f t="shared" si="4"/>
        <v>42</v>
      </c>
      <c r="B67" s="55"/>
      <c r="C67" s="55" t="s">
        <v>149</v>
      </c>
      <c r="D67" s="56">
        <f t="shared" ca="1" si="9"/>
        <v>45515</v>
      </c>
      <c r="E67" s="57">
        <f t="shared" si="10"/>
        <v>524906.80000000005</v>
      </c>
      <c r="F67" s="57">
        <f t="shared" si="12"/>
        <v>22763.696428571428</v>
      </c>
      <c r="G67" s="58">
        <f t="shared" si="11"/>
        <v>547670.49642857153</v>
      </c>
      <c r="H67" s="59">
        <f t="shared" si="3"/>
        <v>9858068.9357142784</v>
      </c>
    </row>
    <row r="68" spans="1:8" ht="14">
      <c r="A68" s="55">
        <f t="shared" si="4"/>
        <v>43</v>
      </c>
      <c r="B68" s="55"/>
      <c r="C68" s="55" t="s">
        <v>150</v>
      </c>
      <c r="D68" s="56">
        <f t="shared" ca="1" si="9"/>
        <v>45546</v>
      </c>
      <c r="E68" s="57">
        <f t="shared" si="10"/>
        <v>524906.80000000005</v>
      </c>
      <c r="F68" s="57">
        <f t="shared" si="12"/>
        <v>22763.696428571428</v>
      </c>
      <c r="G68" s="58">
        <f t="shared" si="11"/>
        <v>547670.49642857153</v>
      </c>
      <c r="H68" s="59">
        <f t="shared" si="3"/>
        <v>9310398.4392857067</v>
      </c>
    </row>
    <row r="69" spans="1:8" ht="14">
      <c r="A69" s="55">
        <f t="shared" si="4"/>
        <v>44</v>
      </c>
      <c r="B69" s="55"/>
      <c r="C69" s="55" t="s">
        <v>151</v>
      </c>
      <c r="D69" s="56">
        <f t="shared" ca="1" si="9"/>
        <v>45576</v>
      </c>
      <c r="E69" s="57">
        <f t="shared" si="10"/>
        <v>524906.80000000005</v>
      </c>
      <c r="F69" s="57">
        <f t="shared" si="12"/>
        <v>22763.696428571428</v>
      </c>
      <c r="G69" s="58">
        <f t="shared" si="11"/>
        <v>547670.49642857153</v>
      </c>
      <c r="H69" s="59">
        <f t="shared" si="3"/>
        <v>8762727.9428571351</v>
      </c>
    </row>
    <row r="70" spans="1:8" ht="14">
      <c r="A70" s="55">
        <f t="shared" si="4"/>
        <v>45</v>
      </c>
      <c r="B70" s="55"/>
      <c r="C70" s="55" t="s">
        <v>152</v>
      </c>
      <c r="D70" s="56">
        <f t="shared" ca="1" si="9"/>
        <v>45607</v>
      </c>
      <c r="E70" s="57">
        <f t="shared" si="10"/>
        <v>524906.80000000005</v>
      </c>
      <c r="F70" s="57">
        <f t="shared" si="12"/>
        <v>22763.696428571428</v>
      </c>
      <c r="G70" s="58">
        <f t="shared" si="11"/>
        <v>547670.49642857153</v>
      </c>
      <c r="H70" s="59">
        <f t="shared" si="3"/>
        <v>8215057.4464285634</v>
      </c>
    </row>
    <row r="71" spans="1:8" ht="14">
      <c r="A71" s="55">
        <f t="shared" si="4"/>
        <v>46</v>
      </c>
      <c r="B71" s="55"/>
      <c r="C71" s="55" t="s">
        <v>153</v>
      </c>
      <c r="D71" s="56">
        <f t="shared" ca="1" si="9"/>
        <v>45637</v>
      </c>
      <c r="E71" s="57">
        <f t="shared" si="10"/>
        <v>524906.80000000005</v>
      </c>
      <c r="F71" s="57">
        <f t="shared" si="12"/>
        <v>22763.696428571428</v>
      </c>
      <c r="G71" s="58">
        <f t="shared" si="11"/>
        <v>547670.49642857153</v>
      </c>
      <c r="H71" s="59">
        <f t="shared" si="3"/>
        <v>7667386.9499999918</v>
      </c>
    </row>
    <row r="72" spans="1:8" ht="14">
      <c r="A72" s="55">
        <f t="shared" si="4"/>
        <v>47</v>
      </c>
      <c r="B72" s="55"/>
      <c r="C72" s="55" t="s">
        <v>154</v>
      </c>
      <c r="D72" s="56">
        <f t="shared" ca="1" si="9"/>
        <v>45668</v>
      </c>
      <c r="E72" s="57">
        <f t="shared" si="10"/>
        <v>524906.80000000005</v>
      </c>
      <c r="F72" s="57">
        <f t="shared" si="12"/>
        <v>22763.696428571428</v>
      </c>
      <c r="G72" s="58">
        <f t="shared" si="11"/>
        <v>547670.49642857153</v>
      </c>
      <c r="H72" s="59">
        <f t="shared" si="3"/>
        <v>7119716.4535714202</v>
      </c>
    </row>
    <row r="73" spans="1:8" ht="14">
      <c r="A73" s="55">
        <f t="shared" si="4"/>
        <v>48</v>
      </c>
      <c r="B73" s="55"/>
      <c r="C73" s="55" t="s">
        <v>155</v>
      </c>
      <c r="D73" s="56">
        <f t="shared" ca="1" si="9"/>
        <v>45699</v>
      </c>
      <c r="E73" s="57">
        <f t="shared" si="10"/>
        <v>524906.80000000005</v>
      </c>
      <c r="F73" s="57">
        <f t="shared" si="12"/>
        <v>22763.696428571428</v>
      </c>
      <c r="G73" s="58">
        <f t="shared" si="11"/>
        <v>547670.49642857153</v>
      </c>
      <c r="H73" s="59">
        <f t="shared" si="3"/>
        <v>6572045.9571428485</v>
      </c>
    </row>
    <row r="74" spans="1:8" ht="14">
      <c r="A74" s="55">
        <f t="shared" si="4"/>
        <v>49</v>
      </c>
      <c r="B74" s="55"/>
      <c r="C74" s="55" t="s">
        <v>156</v>
      </c>
      <c r="D74" s="56">
        <f t="shared" ca="1" si="9"/>
        <v>45727</v>
      </c>
      <c r="E74" s="57">
        <f t="shared" si="10"/>
        <v>524906.80000000005</v>
      </c>
      <c r="F74" s="57">
        <f t="shared" si="12"/>
        <v>22763.696428571428</v>
      </c>
      <c r="G74" s="58">
        <f t="shared" si="11"/>
        <v>547670.49642857153</v>
      </c>
      <c r="H74" s="59">
        <f t="shared" si="3"/>
        <v>6024375.4607142769</v>
      </c>
    </row>
    <row r="75" spans="1:8" ht="14">
      <c r="A75" s="55">
        <f t="shared" si="4"/>
        <v>50</v>
      </c>
      <c r="B75" s="55"/>
      <c r="C75" s="55" t="s">
        <v>157</v>
      </c>
      <c r="D75" s="56">
        <f t="shared" ca="1" si="9"/>
        <v>45758</v>
      </c>
      <c r="E75" s="57">
        <f t="shared" si="10"/>
        <v>524906.80000000005</v>
      </c>
      <c r="F75" s="57">
        <f t="shared" si="12"/>
        <v>22763.696428571428</v>
      </c>
      <c r="G75" s="58">
        <f t="shared" si="11"/>
        <v>547670.49642857153</v>
      </c>
      <c r="H75" s="59">
        <f t="shared" si="3"/>
        <v>5476704.9642857052</v>
      </c>
    </row>
    <row r="76" spans="1:8" ht="14">
      <c r="A76" s="55">
        <f t="shared" si="4"/>
        <v>51</v>
      </c>
      <c r="B76" s="55"/>
      <c r="C76" s="55" t="s">
        <v>158</v>
      </c>
      <c r="D76" s="56">
        <f t="shared" ca="1" si="9"/>
        <v>45788</v>
      </c>
      <c r="E76" s="57">
        <f t="shared" si="10"/>
        <v>524906.80000000005</v>
      </c>
      <c r="F76" s="57">
        <f t="shared" si="12"/>
        <v>22763.696428571428</v>
      </c>
      <c r="G76" s="58">
        <f t="shared" si="11"/>
        <v>547670.49642857153</v>
      </c>
      <c r="H76" s="59">
        <f t="shared" si="3"/>
        <v>4929034.4678571336</v>
      </c>
    </row>
    <row r="77" spans="1:8" ht="14">
      <c r="A77" s="55">
        <f t="shared" si="4"/>
        <v>52</v>
      </c>
      <c r="B77" s="55"/>
      <c r="C77" s="55" t="s">
        <v>159</v>
      </c>
      <c r="D77" s="56">
        <f t="shared" ca="1" si="9"/>
        <v>45819</v>
      </c>
      <c r="E77" s="57">
        <f t="shared" si="10"/>
        <v>524906.80000000005</v>
      </c>
      <c r="F77" s="57">
        <f t="shared" si="12"/>
        <v>22763.696428571428</v>
      </c>
      <c r="G77" s="58">
        <f t="shared" si="11"/>
        <v>547670.49642857153</v>
      </c>
      <c r="H77" s="59">
        <f t="shared" si="3"/>
        <v>4381363.971428562</v>
      </c>
    </row>
    <row r="78" spans="1:8" ht="14">
      <c r="A78" s="55">
        <f t="shared" si="4"/>
        <v>53</v>
      </c>
      <c r="B78" s="55"/>
      <c r="C78" s="55" t="s">
        <v>160</v>
      </c>
      <c r="D78" s="56">
        <f t="shared" ca="1" si="9"/>
        <v>45849</v>
      </c>
      <c r="E78" s="57">
        <f t="shared" si="10"/>
        <v>524906.80000000005</v>
      </c>
      <c r="F78" s="57">
        <f t="shared" si="12"/>
        <v>22763.696428571428</v>
      </c>
      <c r="G78" s="58">
        <f t="shared" si="11"/>
        <v>547670.49642857153</v>
      </c>
      <c r="H78" s="59">
        <f t="shared" si="3"/>
        <v>3833693.4749999903</v>
      </c>
    </row>
    <row r="79" spans="1:8" ht="14">
      <c r="A79" s="55">
        <f t="shared" si="4"/>
        <v>54</v>
      </c>
      <c r="B79" s="55"/>
      <c r="C79" s="55" t="s">
        <v>161</v>
      </c>
      <c r="D79" s="56">
        <f t="shared" ca="1" si="9"/>
        <v>45880</v>
      </c>
      <c r="E79" s="57">
        <f t="shared" si="10"/>
        <v>524906.80000000005</v>
      </c>
      <c r="F79" s="57">
        <f t="shared" si="12"/>
        <v>22763.696428571428</v>
      </c>
      <c r="G79" s="58">
        <f t="shared" si="11"/>
        <v>547670.49642857153</v>
      </c>
      <c r="H79" s="59">
        <f t="shared" si="3"/>
        <v>3286022.9785714187</v>
      </c>
    </row>
    <row r="80" spans="1:8" ht="14">
      <c r="A80" s="55">
        <f t="shared" si="4"/>
        <v>55</v>
      </c>
      <c r="B80" s="55"/>
      <c r="C80" s="55" t="s">
        <v>162</v>
      </c>
      <c r="D80" s="56">
        <f t="shared" ca="1" si="9"/>
        <v>45911</v>
      </c>
      <c r="E80" s="57">
        <f t="shared" si="10"/>
        <v>524906.80000000005</v>
      </c>
      <c r="F80" s="57">
        <f t="shared" si="12"/>
        <v>22763.696428571428</v>
      </c>
      <c r="G80" s="58">
        <f t="shared" si="11"/>
        <v>547670.49642857153</v>
      </c>
      <c r="H80" s="59">
        <f t="shared" si="3"/>
        <v>2738352.482142847</v>
      </c>
    </row>
    <row r="81" spans="1:18" ht="14">
      <c r="A81" s="55">
        <f t="shared" si="4"/>
        <v>56</v>
      </c>
      <c r="B81" s="55"/>
      <c r="C81" s="55" t="s">
        <v>163</v>
      </c>
      <c r="D81" s="56">
        <f t="shared" ca="1" si="9"/>
        <v>45941</v>
      </c>
      <c r="E81" s="57">
        <f t="shared" si="10"/>
        <v>524906.80000000005</v>
      </c>
      <c r="F81" s="57">
        <f t="shared" si="12"/>
        <v>22763.696428571428</v>
      </c>
      <c r="G81" s="58">
        <f t="shared" si="11"/>
        <v>547670.49642857153</v>
      </c>
      <c r="H81" s="59">
        <f t="shared" si="3"/>
        <v>2190681.9857142754</v>
      </c>
    </row>
    <row r="82" spans="1:18" ht="14">
      <c r="A82" s="55">
        <f t="shared" si="4"/>
        <v>57</v>
      </c>
      <c r="B82" s="55"/>
      <c r="C82" s="55" t="s">
        <v>164</v>
      </c>
      <c r="D82" s="56">
        <f t="shared" ca="1" si="9"/>
        <v>45972</v>
      </c>
      <c r="E82" s="57">
        <f t="shared" si="10"/>
        <v>524906.80000000005</v>
      </c>
      <c r="F82" s="57">
        <f t="shared" si="12"/>
        <v>22763.696428571428</v>
      </c>
      <c r="G82" s="58">
        <f t="shared" si="11"/>
        <v>547670.49642857153</v>
      </c>
      <c r="H82" s="59">
        <f t="shared" si="3"/>
        <v>1643011.4892857037</v>
      </c>
    </row>
    <row r="83" spans="1:18" ht="14">
      <c r="A83" s="55">
        <f t="shared" si="4"/>
        <v>58</v>
      </c>
      <c r="B83" s="55"/>
      <c r="C83" s="55" t="s">
        <v>165</v>
      </c>
      <c r="D83" s="56">
        <f t="shared" ca="1" si="9"/>
        <v>46002</v>
      </c>
      <c r="E83" s="57">
        <f t="shared" si="10"/>
        <v>524906.80000000005</v>
      </c>
      <c r="F83" s="57">
        <f t="shared" si="12"/>
        <v>22763.696428571428</v>
      </c>
      <c r="G83" s="58">
        <f t="shared" si="11"/>
        <v>547670.49642857153</v>
      </c>
      <c r="H83" s="59">
        <f t="shared" si="3"/>
        <v>1095340.9928571321</v>
      </c>
    </row>
    <row r="84" spans="1:18" ht="14">
      <c r="A84" s="55">
        <f t="shared" si="4"/>
        <v>59</v>
      </c>
      <c r="B84" s="55"/>
      <c r="C84" s="55" t="s">
        <v>166</v>
      </c>
      <c r="D84" s="56">
        <f t="shared" ca="1" si="9"/>
        <v>46033</v>
      </c>
      <c r="E84" s="57">
        <f t="shared" si="10"/>
        <v>524906.80000000005</v>
      </c>
      <c r="F84" s="57">
        <f t="shared" si="12"/>
        <v>22763.696428571428</v>
      </c>
      <c r="G84" s="58">
        <f t="shared" si="11"/>
        <v>547670.49642857153</v>
      </c>
      <c r="H84" s="59">
        <f t="shared" si="3"/>
        <v>547670.49642856058</v>
      </c>
    </row>
    <row r="85" spans="1:18" ht="14">
      <c r="A85" s="55">
        <f t="shared" si="4"/>
        <v>60</v>
      </c>
      <c r="B85" s="55"/>
      <c r="C85" s="55" t="s">
        <v>167</v>
      </c>
      <c r="D85" s="56">
        <f t="shared" ca="1" si="9"/>
        <v>46064</v>
      </c>
      <c r="E85" s="57">
        <f t="shared" si="10"/>
        <v>524906.80000000005</v>
      </c>
      <c r="F85" s="57">
        <f t="shared" si="12"/>
        <v>22763.696428571428</v>
      </c>
      <c r="G85" s="58">
        <f t="shared" si="11"/>
        <v>547670.49642857153</v>
      </c>
      <c r="H85" s="59">
        <f t="shared" si="3"/>
        <v>-1.0943040251731873E-8</v>
      </c>
    </row>
    <row r="86" spans="1:18" ht="14">
      <c r="A86" s="530" t="s">
        <v>102</v>
      </c>
      <c r="B86" s="531"/>
      <c r="C86" s="531"/>
      <c r="D86" s="532"/>
      <c r="E86" s="61">
        <f>SUM(E24:E85)</f>
        <v>31594408.00000003</v>
      </c>
      <c r="F86" s="61">
        <f>SUM(F24:F85)</f>
        <v>1365821.7857142859</v>
      </c>
      <c r="G86" s="61">
        <f>SUM(G24:G85)</f>
        <v>32960229.785714295</v>
      </c>
      <c r="H86" s="62"/>
    </row>
    <row r="87" spans="1:18" s="13" customFormat="1" ht="14">
      <c r="C87" s="23"/>
      <c r="D87" s="24"/>
      <c r="E87" s="25"/>
      <c r="F87" s="25"/>
      <c r="G87" s="25"/>
    </row>
    <row r="88" spans="1:18" s="13" customFormat="1" ht="14">
      <c r="A88" s="508" t="s">
        <v>66</v>
      </c>
      <c r="B88" s="508"/>
      <c r="C88" s="508"/>
      <c r="D88" s="508"/>
      <c r="E88" s="508"/>
      <c r="F88" s="508"/>
      <c r="G88" s="508"/>
      <c r="H88" s="508"/>
    </row>
    <row r="89" spans="1:18" s="13" customFormat="1" ht="29.25" customHeight="1">
      <c r="A89" s="497" t="s">
        <v>289</v>
      </c>
      <c r="B89" s="497"/>
      <c r="C89" s="497"/>
      <c r="D89" s="497"/>
      <c r="E89" s="497"/>
      <c r="F89" s="497"/>
      <c r="G89" s="497"/>
      <c r="H89" s="497"/>
      <c r="K89" s="520"/>
      <c r="L89" s="520"/>
      <c r="M89" s="520"/>
      <c r="N89" s="520"/>
      <c r="O89" s="520"/>
      <c r="P89" s="520"/>
      <c r="Q89" s="520"/>
      <c r="R89" s="520"/>
    </row>
    <row r="90" spans="1:18" s="13" customFormat="1" ht="16.5" customHeight="1">
      <c r="A90" s="497"/>
      <c r="B90" s="497"/>
      <c r="C90" s="497"/>
      <c r="D90" s="497"/>
      <c r="E90" s="497"/>
      <c r="F90" s="497"/>
      <c r="G90" s="497"/>
      <c r="H90" s="497"/>
      <c r="K90" s="508"/>
      <c r="L90" s="508"/>
      <c r="M90" s="508"/>
      <c r="N90" s="508"/>
      <c r="O90" s="508"/>
      <c r="P90" s="508"/>
      <c r="Q90" s="508"/>
      <c r="R90" s="508"/>
    </row>
    <row r="91" spans="1:18" s="13" customFormat="1" ht="16.5" customHeight="1">
      <c r="A91" s="497"/>
      <c r="B91" s="497"/>
      <c r="C91" s="497"/>
      <c r="D91" s="497"/>
      <c r="E91" s="497"/>
      <c r="F91" s="497"/>
      <c r="G91" s="497"/>
      <c r="H91" s="497"/>
      <c r="K91" s="508"/>
      <c r="L91" s="508"/>
      <c r="M91" s="508"/>
      <c r="N91" s="508"/>
      <c r="O91" s="508"/>
      <c r="P91" s="508"/>
      <c r="Q91" s="508"/>
      <c r="R91" s="508"/>
    </row>
    <row r="92" spans="1:18" s="13" customFormat="1" ht="16.5" customHeight="1">
      <c r="A92" s="497"/>
      <c r="B92" s="497"/>
      <c r="C92" s="497"/>
      <c r="D92" s="497"/>
      <c r="E92" s="497"/>
      <c r="F92" s="497"/>
      <c r="G92" s="497"/>
      <c r="H92" s="497"/>
      <c r="K92" s="508"/>
      <c r="L92" s="508"/>
      <c r="M92" s="508"/>
      <c r="N92" s="508"/>
      <c r="O92" s="508"/>
      <c r="P92" s="508"/>
      <c r="Q92" s="508"/>
      <c r="R92" s="508"/>
    </row>
    <row r="93" spans="1:18" s="13" customFormat="1" ht="118.5" customHeight="1">
      <c r="A93" s="497"/>
      <c r="B93" s="497"/>
      <c r="C93" s="497"/>
      <c r="D93" s="497"/>
      <c r="E93" s="497"/>
      <c r="F93" s="497"/>
      <c r="G93" s="497"/>
      <c r="H93" s="497"/>
      <c r="K93" s="508"/>
      <c r="L93" s="508"/>
      <c r="M93" s="508"/>
      <c r="N93" s="508"/>
      <c r="O93" s="508"/>
      <c r="P93" s="508"/>
      <c r="Q93" s="508"/>
      <c r="R93" s="508"/>
    </row>
    <row r="94" spans="1:18" s="13" customFormat="1" ht="42" customHeight="1">
      <c r="A94" s="497"/>
      <c r="B94" s="497"/>
      <c r="C94" s="497"/>
      <c r="D94" s="497"/>
      <c r="E94" s="497"/>
      <c r="F94" s="497"/>
      <c r="G94" s="497"/>
      <c r="H94" s="497"/>
      <c r="K94" s="508"/>
      <c r="L94" s="508"/>
      <c r="M94" s="508"/>
      <c r="N94" s="508"/>
      <c r="O94" s="508"/>
      <c r="P94" s="508"/>
      <c r="Q94" s="508"/>
      <c r="R94" s="508"/>
    </row>
    <row r="95" spans="1:18" s="13" customFormat="1" ht="14">
      <c r="A95" s="497"/>
      <c r="B95" s="497"/>
      <c r="C95" s="497"/>
      <c r="D95" s="497"/>
      <c r="E95" s="497"/>
      <c r="F95" s="497"/>
      <c r="G95" s="497"/>
      <c r="H95" s="497"/>
    </row>
    <row r="96" spans="1:18" s="13" customFormat="1" ht="14">
      <c r="A96" s="508"/>
      <c r="B96" s="508"/>
      <c r="C96" s="508"/>
      <c r="D96" s="508"/>
      <c r="E96" s="508"/>
      <c r="F96" s="508"/>
      <c r="G96" s="508"/>
      <c r="H96" s="508"/>
    </row>
    <row r="97" spans="1:7" s="13" customFormat="1" ht="14">
      <c r="A97" s="13" t="s">
        <v>104</v>
      </c>
      <c r="D97" s="26"/>
    </row>
    <row r="98" spans="1:7" s="13" customFormat="1" ht="14">
      <c r="D98" s="26"/>
    </row>
    <row r="99" spans="1:7" s="13" customFormat="1" ht="15" customHeight="1">
      <c r="A99" s="27"/>
      <c r="B99" s="27"/>
      <c r="C99" s="27"/>
      <c r="D99" s="26"/>
      <c r="E99" s="27"/>
      <c r="F99" s="27"/>
      <c r="G99" s="27"/>
    </row>
    <row r="100" spans="1:7" s="13" customFormat="1" ht="14">
      <c r="A100" s="498" t="s">
        <v>105</v>
      </c>
      <c r="B100" s="498"/>
      <c r="C100" s="498"/>
      <c r="D100" s="26"/>
      <c r="E100" s="498" t="s">
        <v>106</v>
      </c>
      <c r="F100" s="498"/>
      <c r="G100" s="498"/>
    </row>
    <row r="101" spans="1:7" ht="14"/>
    <row r="102" spans="1:7" ht="14"/>
    <row r="103" spans="1:7" ht="14"/>
    <row r="104" spans="1:7" ht="14"/>
    <row r="105" spans="1:7" ht="14"/>
    <row r="106" spans="1:7" ht="14"/>
    <row r="107" spans="1:7" ht="12.75" customHeight="1"/>
    <row r="108" spans="1:7" ht="12.75" customHeight="1"/>
    <row r="109" spans="1:7" ht="12.75" customHeight="1"/>
    <row r="110" spans="1:7" ht="12.75" customHeight="1"/>
    <row r="111" spans="1:7" ht="12.75" customHeight="1"/>
  </sheetData>
  <sheetProtection password="EA9B" sheet="1" objects="1" scenarios="1" selectLockedCells="1"/>
  <mergeCells count="24">
    <mergeCell ref="A96:H96"/>
    <mergeCell ref="A100:C100"/>
    <mergeCell ref="E100:G100"/>
    <mergeCell ref="A88:H88"/>
    <mergeCell ref="A89:H95"/>
    <mergeCell ref="K94:R94"/>
    <mergeCell ref="A9:B9"/>
    <mergeCell ref="C9:H9"/>
    <mergeCell ref="A10:B10"/>
    <mergeCell ref="C10:H10"/>
    <mergeCell ref="A23:G23"/>
    <mergeCell ref="A86:D86"/>
    <mergeCell ref="K89:R89"/>
    <mergeCell ref="K90:R90"/>
    <mergeCell ref="K91:R91"/>
    <mergeCell ref="K92:R92"/>
    <mergeCell ref="K93:R93"/>
    <mergeCell ref="A8:B8"/>
    <mergeCell ref="C8:H8"/>
    <mergeCell ref="H1:H2"/>
    <mergeCell ref="C5:H5"/>
    <mergeCell ref="A6:B6"/>
    <mergeCell ref="C6:H6"/>
    <mergeCell ref="C7:H7"/>
  </mergeCells>
  <hyperlinks>
    <hyperlink ref="J3" location="'DATA SHEET'!A1" display="Return to Data Sheet" xr:uid="{00000000-0004-0000-1700-000000000000}"/>
  </hyperlinks>
  <printOptions horizontalCentered="1"/>
  <pageMargins left="0.7" right="0.7" top="0.75" bottom="0.75" header="0.3" footer="0.3"/>
  <pageSetup paperSize="14" scale="56" orientation="portrait" r:id="rId1"/>
  <headerFooter>
    <oddFooter>&amp;RPage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FA0EA"/>
    <pageSetUpPr fitToPage="1"/>
  </sheetPr>
  <dimension ref="A1:R44"/>
  <sheetViews>
    <sheetView showGridLines="0" zoomScaleNormal="100" workbookViewId="0">
      <selection activeCell="J3" sqref="J3"/>
    </sheetView>
  </sheetViews>
  <sheetFormatPr baseColWidth="10" defaultColWidth="0" defaultRowHeight="14" zeroHeight="1"/>
  <cols>
    <col min="1" max="1" width="11.83203125" style="13" customWidth="1"/>
    <col min="2" max="2" width="12.33203125" style="13" customWidth="1"/>
    <col min="3" max="3" width="13.5" style="13" customWidth="1"/>
    <col min="4" max="4" width="12.83203125" style="26" bestFit="1" customWidth="1"/>
    <col min="5" max="6" width="13.6640625" style="13" bestFit="1" customWidth="1"/>
    <col min="7" max="7" width="13.5" style="13" bestFit="1" customWidth="1"/>
    <col min="8" max="8" width="16.5" style="13" bestFit="1" customWidth="1"/>
    <col min="9" max="12" width="9.1640625" style="13" customWidth="1"/>
    <col min="13" max="16384" width="9.1640625" style="13" hidden="1"/>
  </cols>
  <sheetData>
    <row r="1" spans="1:10" ht="12.75" customHeight="1">
      <c r="C1" s="215" t="s">
        <v>75</v>
      </c>
      <c r="H1" s="514" t="s">
        <v>76</v>
      </c>
    </row>
    <row r="2" spans="1:10">
      <c r="C2" s="14" t="s">
        <v>288</v>
      </c>
      <c r="H2" s="514"/>
    </row>
    <row r="3" spans="1:10">
      <c r="C3" s="14" t="s">
        <v>77</v>
      </c>
      <c r="J3" s="319" t="s">
        <v>78</v>
      </c>
    </row>
    <row r="4" spans="1:10"/>
    <row r="5" spans="1:10" ht="15" customHeight="1">
      <c r="A5" s="32" t="s">
        <v>4</v>
      </c>
      <c r="B5" s="127"/>
      <c r="C5" s="521">
        <f>'DATA SHEET'!$C$73</f>
        <v>0</v>
      </c>
      <c r="D5" s="521"/>
      <c r="E5" s="521"/>
      <c r="F5" s="521"/>
      <c r="G5" s="521"/>
      <c r="H5" s="522"/>
    </row>
    <row r="6" spans="1:10" ht="15" customHeight="1">
      <c r="A6" s="490" t="s">
        <v>6</v>
      </c>
      <c r="B6" s="491"/>
      <c r="C6" s="523" t="str">
        <f>'DATA SHEET'!$C$74</f>
        <v>GV3-A</v>
      </c>
      <c r="D6" s="523"/>
      <c r="E6" s="523"/>
      <c r="F6" s="523"/>
      <c r="G6" s="523"/>
      <c r="H6" s="524"/>
    </row>
    <row r="7" spans="1:10" ht="15" customHeight="1">
      <c r="A7" s="13" t="s">
        <v>7</v>
      </c>
      <c r="C7" s="523" t="str">
        <f>'DATA SHEET'!$C$75</f>
        <v>3-Bedroom Corner</v>
      </c>
      <c r="D7" s="523"/>
      <c r="E7" s="523"/>
      <c r="F7" s="523"/>
      <c r="G7" s="523"/>
      <c r="H7" s="524"/>
      <c r="I7" s="318" t="str">
        <f>LEFT(C7,1)</f>
        <v>3</v>
      </c>
    </row>
    <row r="8" spans="1:10" ht="15" customHeight="1">
      <c r="A8" s="490" t="s">
        <v>79</v>
      </c>
      <c r="B8" s="491"/>
      <c r="C8" s="492">
        <f>'DATA SHEET'!$C$76</f>
        <v>157.84</v>
      </c>
      <c r="D8" s="492"/>
      <c r="E8" s="492"/>
      <c r="F8" s="492"/>
      <c r="G8" s="492"/>
      <c r="H8" s="493"/>
    </row>
    <row r="9" spans="1:10" ht="15" customHeight="1">
      <c r="A9" s="490" t="s">
        <v>80</v>
      </c>
      <c r="B9" s="491"/>
      <c r="C9" s="499">
        <f>'DATA SHEET'!$C$77</f>
        <v>34204640</v>
      </c>
      <c r="D9" s="499"/>
      <c r="E9" s="499"/>
      <c r="F9" s="499"/>
      <c r="G9" s="499"/>
      <c r="H9" s="500"/>
    </row>
    <row r="10" spans="1:10" ht="15.75" customHeight="1">
      <c r="A10" s="501" t="s">
        <v>81</v>
      </c>
      <c r="B10" s="502"/>
      <c r="C10" s="533" t="str">
        <f>'DATA SHEET'!C81:D81</f>
        <v>Cash: 80% DP, 20% after 60 months or upon turnover</v>
      </c>
      <c r="D10" s="533"/>
      <c r="E10" s="533"/>
      <c r="F10" s="533"/>
      <c r="G10" s="533"/>
      <c r="H10" s="534"/>
    </row>
    <row r="11" spans="1:10"/>
    <row r="12" spans="1:10">
      <c r="A12" s="14" t="s">
        <v>82</v>
      </c>
      <c r="B12" s="14"/>
    </row>
    <row r="13" spans="1:10">
      <c r="A13" s="13" t="s">
        <v>83</v>
      </c>
      <c r="D13" s="194">
        <f>C9-1000000</f>
        <v>33204640</v>
      </c>
      <c r="E13" s="26"/>
      <c r="F13" s="26"/>
      <c r="G13" s="26"/>
    </row>
    <row r="14" spans="1:10">
      <c r="A14" s="126" t="s">
        <v>294</v>
      </c>
      <c r="B14" s="126"/>
      <c r="C14" s="199"/>
      <c r="D14" s="316">
        <v>1000000</v>
      </c>
      <c r="E14" s="336"/>
      <c r="F14" s="336"/>
      <c r="G14" s="336"/>
      <c r="J14" s="188"/>
    </row>
    <row r="15" spans="1:10">
      <c r="A15" s="126" t="s">
        <v>84</v>
      </c>
      <c r="C15" s="339">
        <v>0.05</v>
      </c>
      <c r="D15" s="194">
        <f>IF(C15&gt;5%,"BEYOND MAX DISC",(((D13-D14)*C15)))</f>
        <v>1610232</v>
      </c>
      <c r="E15" s="26"/>
      <c r="F15" s="26"/>
      <c r="G15" s="26"/>
    </row>
    <row r="16" spans="1:10">
      <c r="A16" s="126" t="s">
        <v>85</v>
      </c>
      <c r="B16" s="126"/>
      <c r="C16" s="203">
        <v>0.15</v>
      </c>
      <c r="D16" s="202">
        <f>IF(C16&lt;=15%,((D13-D15-D14)*C16),"BEYOND MAX DISC.")</f>
        <v>4589161.2</v>
      </c>
      <c r="E16" s="336"/>
      <c r="F16" s="336"/>
      <c r="G16" s="336"/>
      <c r="J16" s="317">
        <v>0.05</v>
      </c>
    </row>
    <row r="17" spans="1:18">
      <c r="A17" s="46" t="s">
        <v>170</v>
      </c>
      <c r="B17" s="14"/>
      <c r="C17" s="14"/>
      <c r="D17" s="238">
        <f>IF(D14&lt;=1000000,D13-SUM(D14:D16),"BEYOND MAX DISCOUNT")</f>
        <v>26005246.800000001</v>
      </c>
      <c r="E17" s="336"/>
      <c r="F17" s="336"/>
      <c r="G17" s="336"/>
    </row>
    <row r="18" spans="1:18" s="12" customFormat="1">
      <c r="A18" s="48" t="s">
        <v>286</v>
      </c>
      <c r="B18" s="48"/>
      <c r="C18" s="236">
        <v>0.05</v>
      </c>
      <c r="D18" s="235">
        <f>(D17/1.12)*C18</f>
        <v>1160948.5178571427</v>
      </c>
      <c r="E18" s="30"/>
      <c r="F18" s="30"/>
      <c r="G18" s="30"/>
      <c r="H18" s="30"/>
      <c r="I18" s="30"/>
      <c r="J18" s="30"/>
      <c r="K18" s="30"/>
    </row>
    <row r="19" spans="1:18" s="12" customFormat="1" ht="15" thickBot="1">
      <c r="A19" s="14" t="s">
        <v>91</v>
      </c>
      <c r="B19" s="14"/>
      <c r="C19" s="14"/>
      <c r="D19" s="50">
        <f>+D17+D18</f>
        <v>27166195.317857143</v>
      </c>
      <c r="E19" s="30"/>
      <c r="F19" s="30"/>
      <c r="G19" s="30"/>
      <c r="H19" s="30"/>
      <c r="I19" s="30"/>
      <c r="J19" s="30"/>
      <c r="K19" s="30"/>
    </row>
    <row r="20" spans="1:18" ht="15" thickTop="1"/>
    <row r="21" spans="1:18">
      <c r="A21" s="51" t="s">
        <v>92</v>
      </c>
      <c r="B21" s="51" t="s">
        <v>93</v>
      </c>
      <c r="C21" s="51" t="s">
        <v>94</v>
      </c>
      <c r="D21" s="51" t="s">
        <v>95</v>
      </c>
      <c r="E21" s="51" t="s">
        <v>169</v>
      </c>
      <c r="F21" s="51" t="s">
        <v>97</v>
      </c>
      <c r="G21" s="53" t="s">
        <v>98</v>
      </c>
      <c r="H21" s="51" t="s">
        <v>99</v>
      </c>
    </row>
    <row r="22" spans="1:18">
      <c r="A22" s="512" t="s">
        <v>100</v>
      </c>
      <c r="B22" s="512"/>
      <c r="C22" s="512"/>
      <c r="D22" s="512"/>
      <c r="E22" s="512"/>
      <c r="F22" s="512"/>
      <c r="G22" s="512"/>
      <c r="H22" s="54">
        <f>+D19</f>
        <v>27166195.317857143</v>
      </c>
    </row>
    <row r="23" spans="1:18" s="166" customFormat="1" ht="15" customHeight="1">
      <c r="A23" s="176">
        <v>0</v>
      </c>
      <c r="B23" s="176"/>
      <c r="C23" s="176" t="s">
        <v>101</v>
      </c>
      <c r="D23" s="175">
        <f ca="1">'GV3 No DP Term2_Non-mem'!D24</f>
        <v>44238</v>
      </c>
      <c r="E23" s="174">
        <f>IF(I7="1",50000,100000)</f>
        <v>100000</v>
      </c>
      <c r="F23" s="174"/>
      <c r="G23" s="174">
        <f>+SUM(E23:F23)</f>
        <v>100000</v>
      </c>
      <c r="H23" s="172">
        <f>D19-G23</f>
        <v>27066195.317857143</v>
      </c>
    </row>
    <row r="24" spans="1:18" s="166" customFormat="1" ht="15" customHeight="1">
      <c r="A24" s="176">
        <v>1</v>
      </c>
      <c r="B24" s="177">
        <v>0.8</v>
      </c>
      <c r="C24" s="176" t="s">
        <v>190</v>
      </c>
      <c r="D24" s="175">
        <f ca="1">EDATE(D23,1)</f>
        <v>44266</v>
      </c>
      <c r="E24" s="174">
        <f>(D17*80%)-E23</f>
        <v>20704197.440000001</v>
      </c>
      <c r="F24" s="174">
        <f>(D18*80%)</f>
        <v>928758.81428571418</v>
      </c>
      <c r="G24" s="174">
        <f>+SUM(E24:F24)</f>
        <v>21632956.254285716</v>
      </c>
      <c r="H24" s="172">
        <f>H23-G24</f>
        <v>5433239.063571427</v>
      </c>
    </row>
    <row r="25" spans="1:18" s="166" customFormat="1" ht="15" customHeight="1">
      <c r="A25" s="176">
        <v>60</v>
      </c>
      <c r="B25" s="177">
        <v>0.2</v>
      </c>
      <c r="C25" s="176" t="s">
        <v>189</v>
      </c>
      <c r="D25" s="175">
        <f ca="1">D24+(60*30)</f>
        <v>46066</v>
      </c>
      <c r="E25" s="174">
        <f>D17*0.2</f>
        <v>5201049.3600000003</v>
      </c>
      <c r="F25" s="174">
        <f>D18*0.2</f>
        <v>232189.70357142854</v>
      </c>
      <c r="G25" s="174">
        <f>+SUM(E25:F25)</f>
        <v>5433239.0635714289</v>
      </c>
      <c r="H25" s="172">
        <f>H24-G25</f>
        <v>0</v>
      </c>
    </row>
    <row r="26" spans="1:18" s="166" customFormat="1" ht="15" customHeight="1">
      <c r="A26" s="505" t="s">
        <v>102</v>
      </c>
      <c r="B26" s="506"/>
      <c r="C26" s="506"/>
      <c r="D26" s="507"/>
      <c r="E26" s="170">
        <f>SUM(E23:E25)</f>
        <v>26005246.800000001</v>
      </c>
      <c r="F26" s="170">
        <f>SUM(F23:F25)</f>
        <v>1160948.5178571427</v>
      </c>
      <c r="G26" s="170">
        <f>SUM(G23:G25)</f>
        <v>27166195.317857146</v>
      </c>
      <c r="H26" s="169"/>
    </row>
    <row r="27" spans="1:18">
      <c r="C27" s="23"/>
      <c r="D27" s="24"/>
      <c r="E27" s="25"/>
      <c r="F27" s="25"/>
      <c r="G27" s="25"/>
    </row>
    <row r="28" spans="1:18">
      <c r="A28" s="508" t="s">
        <v>66</v>
      </c>
      <c r="B28" s="508"/>
      <c r="C28" s="508"/>
      <c r="D28" s="508"/>
      <c r="E28" s="508"/>
      <c r="F28" s="508"/>
      <c r="G28" s="508"/>
      <c r="H28" s="508"/>
    </row>
    <row r="29" spans="1:18" ht="29.25" customHeight="1">
      <c r="A29" s="497" t="s">
        <v>285</v>
      </c>
      <c r="B29" s="497"/>
      <c r="C29" s="497"/>
      <c r="D29" s="497"/>
      <c r="E29" s="497"/>
      <c r="F29" s="497"/>
      <c r="G29" s="497"/>
      <c r="H29" s="497"/>
      <c r="K29" s="520"/>
      <c r="L29" s="520"/>
      <c r="M29" s="520"/>
      <c r="N29" s="520"/>
      <c r="O29" s="520"/>
      <c r="P29" s="520"/>
      <c r="Q29" s="520"/>
      <c r="R29" s="520"/>
    </row>
    <row r="30" spans="1:18" ht="16.5" customHeight="1">
      <c r="A30" s="497"/>
      <c r="B30" s="497"/>
      <c r="C30" s="497"/>
      <c r="D30" s="497"/>
      <c r="E30" s="497"/>
      <c r="F30" s="497"/>
      <c r="G30" s="497"/>
      <c r="H30" s="497"/>
      <c r="K30" s="508"/>
      <c r="L30" s="508"/>
      <c r="M30" s="508"/>
      <c r="N30" s="508"/>
      <c r="O30" s="508"/>
      <c r="P30" s="508"/>
      <c r="Q30" s="508"/>
      <c r="R30" s="508"/>
    </row>
    <row r="31" spans="1:18" ht="16.5" customHeight="1">
      <c r="A31" s="497"/>
      <c r="B31" s="497"/>
      <c r="C31" s="497"/>
      <c r="D31" s="497"/>
      <c r="E31" s="497"/>
      <c r="F31" s="497"/>
      <c r="G31" s="497"/>
      <c r="H31" s="497"/>
      <c r="K31" s="508"/>
      <c r="L31" s="508"/>
      <c r="M31" s="508"/>
      <c r="N31" s="508"/>
      <c r="O31" s="508"/>
      <c r="P31" s="508"/>
      <c r="Q31" s="508"/>
      <c r="R31" s="508"/>
    </row>
    <row r="32" spans="1:18" ht="16.5" customHeight="1">
      <c r="A32" s="497"/>
      <c r="B32" s="497"/>
      <c r="C32" s="497"/>
      <c r="D32" s="497"/>
      <c r="E32" s="497"/>
      <c r="F32" s="497"/>
      <c r="G32" s="497"/>
      <c r="H32" s="497"/>
      <c r="K32" s="508"/>
      <c r="L32" s="508"/>
      <c r="M32" s="508"/>
      <c r="N32" s="508"/>
      <c r="O32" s="508"/>
      <c r="P32" s="508"/>
      <c r="Q32" s="508"/>
      <c r="R32" s="508"/>
    </row>
    <row r="33" spans="1:18" ht="118.5" customHeight="1">
      <c r="A33" s="497"/>
      <c r="B33" s="497"/>
      <c r="C33" s="497"/>
      <c r="D33" s="497"/>
      <c r="E33" s="497"/>
      <c r="F33" s="497"/>
      <c r="G33" s="497"/>
      <c r="H33" s="497"/>
      <c r="K33" s="508"/>
      <c r="L33" s="508"/>
      <c r="M33" s="508"/>
      <c r="N33" s="508"/>
      <c r="O33" s="508"/>
      <c r="P33" s="508"/>
      <c r="Q33" s="508"/>
      <c r="R33" s="508"/>
    </row>
    <row r="34" spans="1:18" ht="42" customHeight="1">
      <c r="A34" s="497"/>
      <c r="B34" s="497"/>
      <c r="C34" s="497"/>
      <c r="D34" s="497"/>
      <c r="E34" s="497"/>
      <c r="F34" s="497"/>
      <c r="G34" s="497"/>
      <c r="H34" s="497"/>
      <c r="K34" s="508"/>
      <c r="L34" s="508"/>
      <c r="M34" s="508"/>
      <c r="N34" s="508"/>
      <c r="O34" s="508"/>
      <c r="P34" s="508"/>
      <c r="Q34" s="508"/>
      <c r="R34" s="508"/>
    </row>
    <row r="35" spans="1:18" ht="29.25" customHeight="1">
      <c r="A35" s="497"/>
      <c r="B35" s="497"/>
      <c r="C35" s="497"/>
      <c r="D35" s="497"/>
      <c r="E35" s="497"/>
      <c r="F35" s="497"/>
      <c r="G35" s="497"/>
      <c r="H35" s="497"/>
      <c r="K35" s="508"/>
      <c r="L35" s="508"/>
      <c r="M35" s="508"/>
      <c r="N35" s="508"/>
      <c r="O35" s="508"/>
      <c r="P35" s="508"/>
      <c r="Q35" s="508"/>
      <c r="R35" s="508"/>
    </row>
    <row r="36" spans="1:18">
      <c r="A36" s="508"/>
      <c r="B36" s="508"/>
      <c r="C36" s="508"/>
      <c r="D36" s="508"/>
      <c r="E36" s="508"/>
      <c r="F36" s="508"/>
      <c r="G36" s="508"/>
      <c r="H36" s="508"/>
    </row>
    <row r="37" spans="1:18">
      <c r="A37" s="13" t="s">
        <v>104</v>
      </c>
    </row>
    <row r="38" spans="1:18"/>
    <row r="39" spans="1:18" ht="15" customHeight="1">
      <c r="A39" s="27"/>
      <c r="B39" s="27"/>
      <c r="C39" s="27"/>
      <c r="E39" s="27"/>
      <c r="F39" s="27"/>
      <c r="G39" s="27"/>
    </row>
    <row r="40" spans="1:18">
      <c r="A40" s="498" t="s">
        <v>105</v>
      </c>
      <c r="B40" s="498"/>
      <c r="C40" s="498"/>
      <c r="E40" s="498" t="s">
        <v>106</v>
      </c>
      <c r="F40" s="498"/>
      <c r="G40" s="498"/>
    </row>
    <row r="41" spans="1:18"/>
    <row r="42" spans="1:18"/>
    <row r="43" spans="1:18"/>
    <row r="44" spans="1:18"/>
  </sheetData>
  <sheetProtection password="EA9B" sheet="1" objects="1" scenarios="1" selectLockedCells="1"/>
  <mergeCells count="25">
    <mergeCell ref="K35:R35"/>
    <mergeCell ref="H1:H2"/>
    <mergeCell ref="C10:H10"/>
    <mergeCell ref="C5:H5"/>
    <mergeCell ref="C6:H6"/>
    <mergeCell ref="C7:H7"/>
    <mergeCell ref="C8:H8"/>
    <mergeCell ref="C9:H9"/>
    <mergeCell ref="K34:R34"/>
    <mergeCell ref="K29:R29"/>
    <mergeCell ref="K30:R30"/>
    <mergeCell ref="K31:R31"/>
    <mergeCell ref="K32:R32"/>
    <mergeCell ref="K33:R33"/>
    <mergeCell ref="A36:H36"/>
    <mergeCell ref="A40:C40"/>
    <mergeCell ref="E40:G40"/>
    <mergeCell ref="A6:B6"/>
    <mergeCell ref="A8:B8"/>
    <mergeCell ref="A9:B9"/>
    <mergeCell ref="A10:B10"/>
    <mergeCell ref="A22:G22"/>
    <mergeCell ref="A26:D26"/>
    <mergeCell ref="A28:H28"/>
    <mergeCell ref="A29:H35"/>
  </mergeCells>
  <hyperlinks>
    <hyperlink ref="J3" location="'DATA SHEET'!A1" display="Return to Data Sheet" xr:uid="{00000000-0004-0000-1800-000000000000}"/>
  </hyperlinks>
  <pageMargins left="0.7" right="0.7" top="0.75" bottom="0.75" header="0.3" footer="0.3"/>
  <pageSetup paperSize="14"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FA0EA"/>
  </sheetPr>
  <dimension ref="A1:R108"/>
  <sheetViews>
    <sheetView showGridLines="0" zoomScaleNormal="100" workbookViewId="0">
      <selection activeCell="K71" sqref="K71"/>
    </sheetView>
  </sheetViews>
  <sheetFormatPr baseColWidth="10" defaultColWidth="0" defaultRowHeight="14" zeroHeight="1"/>
  <cols>
    <col min="1" max="1" width="12.1640625" style="13" customWidth="1"/>
    <col min="2" max="2" width="11.33203125" style="13" customWidth="1"/>
    <col min="3" max="3" width="23.5" style="13" customWidth="1"/>
    <col min="4" max="4" width="12.83203125" style="26" bestFit="1" customWidth="1"/>
    <col min="5" max="5" width="13.5" style="13" bestFit="1" customWidth="1"/>
    <col min="6" max="6" width="13.6640625" style="13" bestFit="1" customWidth="1"/>
    <col min="7" max="7" width="13.5" style="14" bestFit="1" customWidth="1"/>
    <col min="8" max="8" width="16.5" style="13" bestFit="1" customWidth="1"/>
    <col min="9" max="11" width="9.1640625" style="13" customWidth="1"/>
    <col min="12" max="13" width="0" style="13" hidden="1" customWidth="1"/>
    <col min="14" max="16384" width="9.1640625" style="13" hidden="1"/>
  </cols>
  <sheetData>
    <row r="1" spans="1:10" ht="12.75" customHeight="1">
      <c r="C1" s="215" t="s">
        <v>75</v>
      </c>
      <c r="H1" s="514" t="s">
        <v>76</v>
      </c>
    </row>
    <row r="2" spans="1:10">
      <c r="C2" s="14" t="s">
        <v>288</v>
      </c>
      <c r="H2" s="514"/>
    </row>
    <row r="3" spans="1:10">
      <c r="C3" s="14" t="s">
        <v>77</v>
      </c>
      <c r="J3" s="319" t="s">
        <v>78</v>
      </c>
    </row>
    <row r="4" spans="1:10"/>
    <row r="5" spans="1:10" ht="15" customHeight="1">
      <c r="A5" s="32" t="s">
        <v>4</v>
      </c>
      <c r="B5" s="127"/>
      <c r="C5" s="521">
        <f>'DATA SHEET'!$C$73</f>
        <v>0</v>
      </c>
      <c r="D5" s="521"/>
      <c r="E5" s="521"/>
      <c r="F5" s="521"/>
      <c r="G5" s="521"/>
      <c r="H5" s="522"/>
    </row>
    <row r="6" spans="1:10" ht="15" customHeight="1">
      <c r="A6" s="490" t="s">
        <v>6</v>
      </c>
      <c r="B6" s="491"/>
      <c r="C6" s="523" t="str">
        <f>'DATA SHEET'!$C$74</f>
        <v>GV3-A</v>
      </c>
      <c r="D6" s="523"/>
      <c r="E6" s="523"/>
      <c r="F6" s="523"/>
      <c r="G6" s="523"/>
      <c r="H6" s="524"/>
    </row>
    <row r="7" spans="1:10" ht="15" customHeight="1">
      <c r="A7" s="13" t="s">
        <v>7</v>
      </c>
      <c r="C7" s="523" t="str">
        <f>'DATA SHEET'!$C$75</f>
        <v>3-Bedroom Corner</v>
      </c>
      <c r="D7" s="523"/>
      <c r="E7" s="523"/>
      <c r="F7" s="523"/>
      <c r="G7" s="523"/>
      <c r="H7" s="524"/>
      <c r="I7" s="318" t="str">
        <f>LEFT(C7,1)</f>
        <v>3</v>
      </c>
    </row>
    <row r="8" spans="1:10" ht="15" customHeight="1">
      <c r="A8" s="490" t="s">
        <v>79</v>
      </c>
      <c r="B8" s="491"/>
      <c r="C8" s="492">
        <f>'DATA SHEET'!$C$76</f>
        <v>157.84</v>
      </c>
      <c r="D8" s="492"/>
      <c r="E8" s="492"/>
      <c r="F8" s="492"/>
      <c r="G8" s="492"/>
      <c r="H8" s="493"/>
    </row>
    <row r="9" spans="1:10" ht="15" customHeight="1">
      <c r="A9" s="490" t="s">
        <v>80</v>
      </c>
      <c r="B9" s="491"/>
      <c r="C9" s="499">
        <f>'DATA SHEET'!$C$77</f>
        <v>34204640</v>
      </c>
      <c r="D9" s="499"/>
      <c r="E9" s="499"/>
      <c r="F9" s="499"/>
      <c r="G9" s="499"/>
      <c r="H9" s="500"/>
    </row>
    <row r="10" spans="1:10" ht="15" customHeight="1">
      <c r="A10" s="501" t="s">
        <v>81</v>
      </c>
      <c r="B10" s="502"/>
      <c r="C10" s="535" t="str">
        <f>'DATA SHEET'!C82:D82</f>
        <v>50% DP, 50% over 60 months</v>
      </c>
      <c r="D10" s="535"/>
      <c r="E10" s="535"/>
      <c r="F10" s="535"/>
      <c r="G10" s="535"/>
      <c r="H10" s="536"/>
    </row>
    <row r="11" spans="1:10"/>
    <row r="12" spans="1:10">
      <c r="A12" s="14" t="s">
        <v>82</v>
      </c>
      <c r="B12" s="14"/>
    </row>
    <row r="13" spans="1:10">
      <c r="A13" s="13" t="s">
        <v>83</v>
      </c>
      <c r="D13" s="194">
        <f>C9-1000000</f>
        <v>33204640</v>
      </c>
      <c r="E13" s="26"/>
      <c r="F13" s="26"/>
      <c r="G13" s="24"/>
    </row>
    <row r="14" spans="1:10">
      <c r="A14" s="126" t="s">
        <v>294</v>
      </c>
      <c r="B14" s="126"/>
      <c r="C14" s="199"/>
      <c r="D14" s="316">
        <v>1000000</v>
      </c>
      <c r="E14" s="336"/>
      <c r="F14" s="336"/>
      <c r="G14" s="336"/>
    </row>
    <row r="15" spans="1:10">
      <c r="A15" s="126" t="s">
        <v>84</v>
      </c>
      <c r="C15" s="339">
        <v>0.05</v>
      </c>
      <c r="D15" s="194">
        <f>IF(C15&gt;5%,"BEYOND MAX DISC",(((D13-D14)*C15)))</f>
        <v>1610232</v>
      </c>
      <c r="E15" s="26"/>
      <c r="F15" s="26"/>
      <c r="G15" s="26"/>
    </row>
    <row r="16" spans="1:10">
      <c r="A16" s="126" t="s">
        <v>85</v>
      </c>
      <c r="B16" s="126"/>
      <c r="C16" s="203">
        <v>7.4999999999999997E-2</v>
      </c>
      <c r="D16" s="202">
        <f>IF(C16&lt;=7.5%,((D13-D15-D14)*C16),"BEYOND MAX DISC.")</f>
        <v>2294580.6</v>
      </c>
      <c r="E16" s="336"/>
      <c r="F16" s="336"/>
      <c r="G16" s="336"/>
      <c r="J16" s="317">
        <v>0.05</v>
      </c>
    </row>
    <row r="17" spans="1:13">
      <c r="A17" s="46" t="s">
        <v>170</v>
      </c>
      <c r="B17" s="46"/>
      <c r="C17" s="14"/>
      <c r="D17" s="238">
        <f>IF(D14&lt;=1000000,D13-SUM(D14:D16),"BEYOND MAX DISCOUNT")</f>
        <v>28299827.399999999</v>
      </c>
      <c r="E17" s="336"/>
      <c r="F17" s="336"/>
      <c r="G17" s="338"/>
    </row>
    <row r="18" spans="1:13" s="12" customFormat="1">
      <c r="A18" s="48" t="s">
        <v>286</v>
      </c>
      <c r="B18" s="48"/>
      <c r="C18" s="236">
        <v>0.05</v>
      </c>
      <c r="D18" s="235">
        <f>(D17/1.12)*C18</f>
        <v>1263385.1517857143</v>
      </c>
      <c r="E18" s="30"/>
      <c r="F18" s="30"/>
      <c r="G18" s="71"/>
      <c r="H18" s="30"/>
      <c r="I18" s="30"/>
      <c r="J18" s="30"/>
      <c r="K18" s="30"/>
      <c r="L18" s="30"/>
      <c r="M18" s="30"/>
    </row>
    <row r="19" spans="1:13" s="12" customFormat="1" ht="15" thickBot="1">
      <c r="A19" s="14" t="s">
        <v>91</v>
      </c>
      <c r="B19" s="14"/>
      <c r="C19" s="14"/>
      <c r="D19" s="50">
        <f>+D17+D18</f>
        <v>29563212.551785711</v>
      </c>
      <c r="E19" s="30"/>
      <c r="F19" s="30"/>
      <c r="G19" s="71"/>
      <c r="H19" s="30"/>
      <c r="I19" s="30"/>
      <c r="J19" s="30"/>
      <c r="K19" s="30"/>
      <c r="L19" s="30"/>
      <c r="M19" s="30"/>
    </row>
    <row r="20" spans="1:13" ht="15" thickTop="1"/>
    <row r="21" spans="1:13">
      <c r="A21" s="51" t="s">
        <v>92</v>
      </c>
      <c r="B21" s="51" t="s">
        <v>93</v>
      </c>
      <c r="C21" s="51" t="s">
        <v>94</v>
      </c>
      <c r="D21" s="51" t="s">
        <v>95</v>
      </c>
      <c r="E21" s="51" t="s">
        <v>169</v>
      </c>
      <c r="F21" s="51" t="s">
        <v>97</v>
      </c>
      <c r="G21" s="53" t="s">
        <v>98</v>
      </c>
      <c r="H21" s="51" t="s">
        <v>99</v>
      </c>
    </row>
    <row r="22" spans="1:13">
      <c r="A22" s="512" t="s">
        <v>100</v>
      </c>
      <c r="B22" s="512"/>
      <c r="C22" s="512"/>
      <c r="D22" s="512"/>
      <c r="E22" s="512"/>
      <c r="F22" s="512"/>
      <c r="G22" s="512"/>
      <c r="H22" s="54">
        <f>+D19</f>
        <v>29563212.551785711</v>
      </c>
    </row>
    <row r="23" spans="1:13">
      <c r="A23" s="324">
        <v>0</v>
      </c>
      <c r="B23" s="324"/>
      <c r="C23" s="324" t="s">
        <v>101</v>
      </c>
      <c r="D23" s="323">
        <f ca="1">'GV3 CASH_Mem'!D23</f>
        <v>44238</v>
      </c>
      <c r="E23" s="322">
        <f>IF(I7="1",50000,100000)</f>
        <v>100000</v>
      </c>
      <c r="F23" s="322"/>
      <c r="G23" s="321">
        <f t="shared" ref="G23:G54" si="0">+SUM(E23:F23)</f>
        <v>100000</v>
      </c>
      <c r="H23" s="320">
        <f>D19-G23</f>
        <v>29463212.551785711</v>
      </c>
    </row>
    <row r="24" spans="1:13">
      <c r="A24" s="324">
        <v>1</v>
      </c>
      <c r="B24" s="337">
        <v>0.5</v>
      </c>
      <c r="C24" s="324" t="s">
        <v>290</v>
      </c>
      <c r="D24" s="175">
        <f ca="1">EDATE(D23,1)</f>
        <v>44266</v>
      </c>
      <c r="E24" s="322">
        <f>(D17*50%)-E23</f>
        <v>14049913.699999999</v>
      </c>
      <c r="F24" s="322">
        <f>(D18*50%)</f>
        <v>631692.57589285716</v>
      </c>
      <c r="G24" s="321">
        <f>+SUM(E24:F24)</f>
        <v>14681606.275892856</v>
      </c>
      <c r="H24" s="320">
        <f>H23-G24</f>
        <v>14781606.275892856</v>
      </c>
    </row>
    <row r="25" spans="1:13">
      <c r="A25" s="324">
        <v>2</v>
      </c>
      <c r="B25" s="337">
        <v>0.5</v>
      </c>
      <c r="C25" s="324" t="s">
        <v>108</v>
      </c>
      <c r="D25" s="323">
        <f ca="1">EDATE(D24,1)</f>
        <v>44297</v>
      </c>
      <c r="E25" s="322">
        <f>(D17*50%)/60</f>
        <v>235831.89499999999</v>
      </c>
      <c r="F25" s="322">
        <f>(D18*50%)/60</f>
        <v>10528.209598214286</v>
      </c>
      <c r="G25" s="321">
        <f t="shared" si="0"/>
        <v>246360.10459821427</v>
      </c>
      <c r="H25" s="320">
        <f t="shared" ref="H25:H55" si="1">H24-G25</f>
        <v>14535246.171294641</v>
      </c>
    </row>
    <row r="26" spans="1:13">
      <c r="A26" s="324">
        <f t="shared" ref="A26:A57" si="2">A25+1</f>
        <v>3</v>
      </c>
      <c r="B26" s="324"/>
      <c r="C26" s="324" t="s">
        <v>109</v>
      </c>
      <c r="D26" s="323">
        <f t="shared" ref="D26:D56" ca="1" si="3">EDATE(D25,1)</f>
        <v>44327</v>
      </c>
      <c r="E26" s="322">
        <f t="shared" ref="E26:E57" si="4">E25</f>
        <v>235831.89499999999</v>
      </c>
      <c r="F26" s="322">
        <f t="shared" ref="F26:F57" si="5">+$F$25</f>
        <v>10528.209598214286</v>
      </c>
      <c r="G26" s="321">
        <f t="shared" si="0"/>
        <v>246360.10459821427</v>
      </c>
      <c r="H26" s="320">
        <f t="shared" si="1"/>
        <v>14288886.066696426</v>
      </c>
    </row>
    <row r="27" spans="1:13">
      <c r="A27" s="324">
        <f t="shared" si="2"/>
        <v>4</v>
      </c>
      <c r="B27" s="324"/>
      <c r="C27" s="324" t="s">
        <v>110</v>
      </c>
      <c r="D27" s="323">
        <f t="shared" ca="1" si="3"/>
        <v>44358</v>
      </c>
      <c r="E27" s="322">
        <f t="shared" si="4"/>
        <v>235831.89499999999</v>
      </c>
      <c r="F27" s="322">
        <f t="shared" si="5"/>
        <v>10528.209598214286</v>
      </c>
      <c r="G27" s="321">
        <f t="shared" si="0"/>
        <v>246360.10459821427</v>
      </c>
      <c r="H27" s="320">
        <f t="shared" si="1"/>
        <v>14042525.962098211</v>
      </c>
    </row>
    <row r="28" spans="1:13">
      <c r="A28" s="324">
        <f t="shared" si="2"/>
        <v>5</v>
      </c>
      <c r="B28" s="324"/>
      <c r="C28" s="324" t="s">
        <v>111</v>
      </c>
      <c r="D28" s="323">
        <f t="shared" ca="1" si="3"/>
        <v>44388</v>
      </c>
      <c r="E28" s="322">
        <f t="shared" si="4"/>
        <v>235831.89499999999</v>
      </c>
      <c r="F28" s="322">
        <f t="shared" si="5"/>
        <v>10528.209598214286</v>
      </c>
      <c r="G28" s="321">
        <f t="shared" si="0"/>
        <v>246360.10459821427</v>
      </c>
      <c r="H28" s="320">
        <f t="shared" si="1"/>
        <v>13796165.857499996</v>
      </c>
    </row>
    <row r="29" spans="1:13">
      <c r="A29" s="324">
        <f t="shared" si="2"/>
        <v>6</v>
      </c>
      <c r="B29" s="324"/>
      <c r="C29" s="324" t="s">
        <v>112</v>
      </c>
      <c r="D29" s="323">
        <f t="shared" ca="1" si="3"/>
        <v>44419</v>
      </c>
      <c r="E29" s="322">
        <f t="shared" si="4"/>
        <v>235831.89499999999</v>
      </c>
      <c r="F29" s="322">
        <f t="shared" si="5"/>
        <v>10528.209598214286</v>
      </c>
      <c r="G29" s="321">
        <f t="shared" si="0"/>
        <v>246360.10459821427</v>
      </c>
      <c r="H29" s="320">
        <f t="shared" si="1"/>
        <v>13549805.752901781</v>
      </c>
    </row>
    <row r="30" spans="1:13">
      <c r="A30" s="324">
        <f t="shared" si="2"/>
        <v>7</v>
      </c>
      <c r="B30" s="324"/>
      <c r="C30" s="324" t="s">
        <v>113</v>
      </c>
      <c r="D30" s="323">
        <f t="shared" ca="1" si="3"/>
        <v>44450</v>
      </c>
      <c r="E30" s="322">
        <f t="shared" si="4"/>
        <v>235831.89499999999</v>
      </c>
      <c r="F30" s="322">
        <f t="shared" si="5"/>
        <v>10528.209598214286</v>
      </c>
      <c r="G30" s="321">
        <f t="shared" si="0"/>
        <v>246360.10459821427</v>
      </c>
      <c r="H30" s="320">
        <f t="shared" si="1"/>
        <v>13303445.648303567</v>
      </c>
    </row>
    <row r="31" spans="1:13">
      <c r="A31" s="324">
        <f t="shared" si="2"/>
        <v>8</v>
      </c>
      <c r="B31" s="324"/>
      <c r="C31" s="324" t="s">
        <v>114</v>
      </c>
      <c r="D31" s="323">
        <f t="shared" ca="1" si="3"/>
        <v>44480</v>
      </c>
      <c r="E31" s="322">
        <f t="shared" si="4"/>
        <v>235831.89499999999</v>
      </c>
      <c r="F31" s="322">
        <f t="shared" si="5"/>
        <v>10528.209598214286</v>
      </c>
      <c r="G31" s="321">
        <f t="shared" si="0"/>
        <v>246360.10459821427</v>
      </c>
      <c r="H31" s="320">
        <f t="shared" si="1"/>
        <v>13057085.543705352</v>
      </c>
    </row>
    <row r="32" spans="1:13">
      <c r="A32" s="324">
        <f t="shared" si="2"/>
        <v>9</v>
      </c>
      <c r="B32" s="324"/>
      <c r="C32" s="324" t="s">
        <v>115</v>
      </c>
      <c r="D32" s="323">
        <f t="shared" ca="1" si="3"/>
        <v>44511</v>
      </c>
      <c r="E32" s="322">
        <f t="shared" si="4"/>
        <v>235831.89499999999</v>
      </c>
      <c r="F32" s="322">
        <f t="shared" si="5"/>
        <v>10528.209598214286</v>
      </c>
      <c r="G32" s="321">
        <f t="shared" si="0"/>
        <v>246360.10459821427</v>
      </c>
      <c r="H32" s="320">
        <f t="shared" si="1"/>
        <v>12810725.439107137</v>
      </c>
    </row>
    <row r="33" spans="1:8">
      <c r="A33" s="324">
        <f t="shared" si="2"/>
        <v>10</v>
      </c>
      <c r="B33" s="324"/>
      <c r="C33" s="324" t="s">
        <v>116</v>
      </c>
      <c r="D33" s="323">
        <f t="shared" ca="1" si="3"/>
        <v>44541</v>
      </c>
      <c r="E33" s="322">
        <f t="shared" si="4"/>
        <v>235831.89499999999</v>
      </c>
      <c r="F33" s="322">
        <f t="shared" si="5"/>
        <v>10528.209598214286</v>
      </c>
      <c r="G33" s="321">
        <f t="shared" si="0"/>
        <v>246360.10459821427</v>
      </c>
      <c r="H33" s="320">
        <f t="shared" si="1"/>
        <v>12564365.334508922</v>
      </c>
    </row>
    <row r="34" spans="1:8">
      <c r="A34" s="324">
        <f t="shared" si="2"/>
        <v>11</v>
      </c>
      <c r="B34" s="324"/>
      <c r="C34" s="324" t="s">
        <v>117</v>
      </c>
      <c r="D34" s="323">
        <f t="shared" ca="1" si="3"/>
        <v>44572</v>
      </c>
      <c r="E34" s="322">
        <f t="shared" si="4"/>
        <v>235831.89499999999</v>
      </c>
      <c r="F34" s="322">
        <f t="shared" si="5"/>
        <v>10528.209598214286</v>
      </c>
      <c r="G34" s="321">
        <f t="shared" si="0"/>
        <v>246360.10459821427</v>
      </c>
      <c r="H34" s="320">
        <f t="shared" si="1"/>
        <v>12318005.229910707</v>
      </c>
    </row>
    <row r="35" spans="1:8">
      <c r="A35" s="324">
        <f t="shared" si="2"/>
        <v>12</v>
      </c>
      <c r="B35" s="324"/>
      <c r="C35" s="324" t="s">
        <v>118</v>
      </c>
      <c r="D35" s="323">
        <f t="shared" ca="1" si="3"/>
        <v>44603</v>
      </c>
      <c r="E35" s="322">
        <f t="shared" si="4"/>
        <v>235831.89499999999</v>
      </c>
      <c r="F35" s="322">
        <f t="shared" si="5"/>
        <v>10528.209598214286</v>
      </c>
      <c r="G35" s="321">
        <f t="shared" si="0"/>
        <v>246360.10459821427</v>
      </c>
      <c r="H35" s="320">
        <f t="shared" si="1"/>
        <v>12071645.125312492</v>
      </c>
    </row>
    <row r="36" spans="1:8">
      <c r="A36" s="324">
        <f t="shared" si="2"/>
        <v>13</v>
      </c>
      <c r="B36" s="324"/>
      <c r="C36" s="324" t="s">
        <v>119</v>
      </c>
      <c r="D36" s="323">
        <f t="shared" ca="1" si="3"/>
        <v>44631</v>
      </c>
      <c r="E36" s="322">
        <f t="shared" si="4"/>
        <v>235831.89499999999</v>
      </c>
      <c r="F36" s="322">
        <f t="shared" si="5"/>
        <v>10528.209598214286</v>
      </c>
      <c r="G36" s="321">
        <f t="shared" si="0"/>
        <v>246360.10459821427</v>
      </c>
      <c r="H36" s="320">
        <f t="shared" si="1"/>
        <v>11825285.020714277</v>
      </c>
    </row>
    <row r="37" spans="1:8">
      <c r="A37" s="324">
        <f t="shared" si="2"/>
        <v>14</v>
      </c>
      <c r="B37" s="324"/>
      <c r="C37" s="324" t="s">
        <v>120</v>
      </c>
      <c r="D37" s="323">
        <f t="shared" ca="1" si="3"/>
        <v>44662</v>
      </c>
      <c r="E37" s="322">
        <f t="shared" si="4"/>
        <v>235831.89499999999</v>
      </c>
      <c r="F37" s="322">
        <f t="shared" si="5"/>
        <v>10528.209598214286</v>
      </c>
      <c r="G37" s="321">
        <f t="shared" si="0"/>
        <v>246360.10459821427</v>
      </c>
      <c r="H37" s="320">
        <f t="shared" si="1"/>
        <v>11578924.916116063</v>
      </c>
    </row>
    <row r="38" spans="1:8">
      <c r="A38" s="324">
        <f t="shared" si="2"/>
        <v>15</v>
      </c>
      <c r="B38" s="324"/>
      <c r="C38" s="324" t="s">
        <v>121</v>
      </c>
      <c r="D38" s="323">
        <f t="shared" ca="1" si="3"/>
        <v>44692</v>
      </c>
      <c r="E38" s="322">
        <f t="shared" si="4"/>
        <v>235831.89499999999</v>
      </c>
      <c r="F38" s="322">
        <f t="shared" si="5"/>
        <v>10528.209598214286</v>
      </c>
      <c r="G38" s="321">
        <f t="shared" si="0"/>
        <v>246360.10459821427</v>
      </c>
      <c r="H38" s="320">
        <f t="shared" si="1"/>
        <v>11332564.811517848</v>
      </c>
    </row>
    <row r="39" spans="1:8">
      <c r="A39" s="324">
        <f t="shared" si="2"/>
        <v>16</v>
      </c>
      <c r="B39" s="324"/>
      <c r="C39" s="324" t="s">
        <v>122</v>
      </c>
      <c r="D39" s="323">
        <f t="shared" ca="1" si="3"/>
        <v>44723</v>
      </c>
      <c r="E39" s="322">
        <f t="shared" si="4"/>
        <v>235831.89499999999</v>
      </c>
      <c r="F39" s="322">
        <f t="shared" si="5"/>
        <v>10528.209598214286</v>
      </c>
      <c r="G39" s="321">
        <f t="shared" si="0"/>
        <v>246360.10459821427</v>
      </c>
      <c r="H39" s="320">
        <f t="shared" si="1"/>
        <v>11086204.706919633</v>
      </c>
    </row>
    <row r="40" spans="1:8">
      <c r="A40" s="324">
        <f t="shared" si="2"/>
        <v>17</v>
      </c>
      <c r="B40" s="324"/>
      <c r="C40" s="324" t="s">
        <v>123</v>
      </c>
      <c r="D40" s="323">
        <f t="shared" ca="1" si="3"/>
        <v>44753</v>
      </c>
      <c r="E40" s="322">
        <f t="shared" si="4"/>
        <v>235831.89499999999</v>
      </c>
      <c r="F40" s="322">
        <f t="shared" si="5"/>
        <v>10528.209598214286</v>
      </c>
      <c r="G40" s="321">
        <f t="shared" si="0"/>
        <v>246360.10459821427</v>
      </c>
      <c r="H40" s="320">
        <f t="shared" si="1"/>
        <v>10839844.602321418</v>
      </c>
    </row>
    <row r="41" spans="1:8">
      <c r="A41" s="324">
        <f t="shared" si="2"/>
        <v>18</v>
      </c>
      <c r="B41" s="324"/>
      <c r="C41" s="324" t="s">
        <v>124</v>
      </c>
      <c r="D41" s="323">
        <f t="shared" ca="1" si="3"/>
        <v>44784</v>
      </c>
      <c r="E41" s="322">
        <f t="shared" si="4"/>
        <v>235831.89499999999</v>
      </c>
      <c r="F41" s="322">
        <f t="shared" si="5"/>
        <v>10528.209598214286</v>
      </c>
      <c r="G41" s="321">
        <f t="shared" si="0"/>
        <v>246360.10459821427</v>
      </c>
      <c r="H41" s="320">
        <f t="shared" si="1"/>
        <v>10593484.497723203</v>
      </c>
    </row>
    <row r="42" spans="1:8">
      <c r="A42" s="324">
        <f t="shared" si="2"/>
        <v>19</v>
      </c>
      <c r="B42" s="324"/>
      <c r="C42" s="324" t="s">
        <v>125</v>
      </c>
      <c r="D42" s="323">
        <f t="shared" ca="1" si="3"/>
        <v>44815</v>
      </c>
      <c r="E42" s="322">
        <f t="shared" si="4"/>
        <v>235831.89499999999</v>
      </c>
      <c r="F42" s="322">
        <f t="shared" si="5"/>
        <v>10528.209598214286</v>
      </c>
      <c r="G42" s="321">
        <f t="shared" si="0"/>
        <v>246360.10459821427</v>
      </c>
      <c r="H42" s="320">
        <f t="shared" si="1"/>
        <v>10347124.393124988</v>
      </c>
    </row>
    <row r="43" spans="1:8">
      <c r="A43" s="324">
        <f t="shared" si="2"/>
        <v>20</v>
      </c>
      <c r="B43" s="324"/>
      <c r="C43" s="324" t="s">
        <v>126</v>
      </c>
      <c r="D43" s="323">
        <f t="shared" ca="1" si="3"/>
        <v>44845</v>
      </c>
      <c r="E43" s="322">
        <f t="shared" si="4"/>
        <v>235831.89499999999</v>
      </c>
      <c r="F43" s="322">
        <f t="shared" si="5"/>
        <v>10528.209598214286</v>
      </c>
      <c r="G43" s="321">
        <f t="shared" si="0"/>
        <v>246360.10459821427</v>
      </c>
      <c r="H43" s="320">
        <f t="shared" si="1"/>
        <v>10100764.288526773</v>
      </c>
    </row>
    <row r="44" spans="1:8">
      <c r="A44" s="324">
        <f t="shared" si="2"/>
        <v>21</v>
      </c>
      <c r="B44" s="324"/>
      <c r="C44" s="324" t="s">
        <v>127</v>
      </c>
      <c r="D44" s="323">
        <f t="shared" ca="1" si="3"/>
        <v>44876</v>
      </c>
      <c r="E44" s="322">
        <f t="shared" si="4"/>
        <v>235831.89499999999</v>
      </c>
      <c r="F44" s="322">
        <f t="shared" si="5"/>
        <v>10528.209598214286</v>
      </c>
      <c r="G44" s="321">
        <f t="shared" si="0"/>
        <v>246360.10459821427</v>
      </c>
      <c r="H44" s="320">
        <f t="shared" si="1"/>
        <v>9854404.1839285586</v>
      </c>
    </row>
    <row r="45" spans="1:8">
      <c r="A45" s="324">
        <f t="shared" si="2"/>
        <v>22</v>
      </c>
      <c r="B45" s="324"/>
      <c r="C45" s="324" t="s">
        <v>128</v>
      </c>
      <c r="D45" s="323">
        <f t="shared" ca="1" si="3"/>
        <v>44906</v>
      </c>
      <c r="E45" s="322">
        <f t="shared" si="4"/>
        <v>235831.89499999999</v>
      </c>
      <c r="F45" s="322">
        <f t="shared" si="5"/>
        <v>10528.209598214286</v>
      </c>
      <c r="G45" s="321">
        <f t="shared" si="0"/>
        <v>246360.10459821427</v>
      </c>
      <c r="H45" s="320">
        <f t="shared" si="1"/>
        <v>9608044.0793303438</v>
      </c>
    </row>
    <row r="46" spans="1:8">
      <c r="A46" s="324">
        <f t="shared" si="2"/>
        <v>23</v>
      </c>
      <c r="B46" s="324"/>
      <c r="C46" s="324" t="s">
        <v>129</v>
      </c>
      <c r="D46" s="323">
        <f t="shared" ca="1" si="3"/>
        <v>44937</v>
      </c>
      <c r="E46" s="322">
        <f t="shared" si="4"/>
        <v>235831.89499999999</v>
      </c>
      <c r="F46" s="322">
        <f t="shared" si="5"/>
        <v>10528.209598214286</v>
      </c>
      <c r="G46" s="321">
        <f t="shared" si="0"/>
        <v>246360.10459821427</v>
      </c>
      <c r="H46" s="320">
        <f t="shared" si="1"/>
        <v>9361683.9747321289</v>
      </c>
    </row>
    <row r="47" spans="1:8">
      <c r="A47" s="324">
        <f t="shared" si="2"/>
        <v>24</v>
      </c>
      <c r="B47" s="324"/>
      <c r="C47" s="324" t="s">
        <v>130</v>
      </c>
      <c r="D47" s="323">
        <f t="shared" ca="1" si="3"/>
        <v>44968</v>
      </c>
      <c r="E47" s="322">
        <f t="shared" si="4"/>
        <v>235831.89499999999</v>
      </c>
      <c r="F47" s="322">
        <f t="shared" si="5"/>
        <v>10528.209598214286</v>
      </c>
      <c r="G47" s="321">
        <f t="shared" si="0"/>
        <v>246360.10459821427</v>
      </c>
      <c r="H47" s="320">
        <f t="shared" si="1"/>
        <v>9115323.8701339141</v>
      </c>
    </row>
    <row r="48" spans="1:8">
      <c r="A48" s="324">
        <f t="shared" si="2"/>
        <v>25</v>
      </c>
      <c r="B48" s="324"/>
      <c r="C48" s="324" t="s">
        <v>131</v>
      </c>
      <c r="D48" s="323">
        <f t="shared" ca="1" si="3"/>
        <v>44996</v>
      </c>
      <c r="E48" s="322">
        <f t="shared" si="4"/>
        <v>235831.89499999999</v>
      </c>
      <c r="F48" s="322">
        <f t="shared" si="5"/>
        <v>10528.209598214286</v>
      </c>
      <c r="G48" s="321">
        <f t="shared" si="0"/>
        <v>246360.10459821427</v>
      </c>
      <c r="H48" s="320">
        <f t="shared" si="1"/>
        <v>8868963.7655356992</v>
      </c>
    </row>
    <row r="49" spans="1:8">
      <c r="A49" s="324">
        <f t="shared" si="2"/>
        <v>26</v>
      </c>
      <c r="B49" s="324"/>
      <c r="C49" s="324" t="s">
        <v>132</v>
      </c>
      <c r="D49" s="323">
        <f t="shared" ca="1" si="3"/>
        <v>45027</v>
      </c>
      <c r="E49" s="322">
        <f t="shared" si="4"/>
        <v>235831.89499999999</v>
      </c>
      <c r="F49" s="322">
        <f t="shared" si="5"/>
        <v>10528.209598214286</v>
      </c>
      <c r="G49" s="321">
        <f t="shared" si="0"/>
        <v>246360.10459821427</v>
      </c>
      <c r="H49" s="320">
        <f t="shared" si="1"/>
        <v>8622603.6609374844</v>
      </c>
    </row>
    <row r="50" spans="1:8">
      <c r="A50" s="324">
        <f t="shared" si="2"/>
        <v>27</v>
      </c>
      <c r="B50" s="324"/>
      <c r="C50" s="324" t="s">
        <v>133</v>
      </c>
      <c r="D50" s="323">
        <f t="shared" ca="1" si="3"/>
        <v>45057</v>
      </c>
      <c r="E50" s="322">
        <f t="shared" si="4"/>
        <v>235831.89499999999</v>
      </c>
      <c r="F50" s="322">
        <f t="shared" si="5"/>
        <v>10528.209598214286</v>
      </c>
      <c r="G50" s="321">
        <f t="shared" si="0"/>
        <v>246360.10459821427</v>
      </c>
      <c r="H50" s="320">
        <f t="shared" si="1"/>
        <v>8376243.5563392704</v>
      </c>
    </row>
    <row r="51" spans="1:8">
      <c r="A51" s="324">
        <f t="shared" si="2"/>
        <v>28</v>
      </c>
      <c r="B51" s="324"/>
      <c r="C51" s="324" t="s">
        <v>134</v>
      </c>
      <c r="D51" s="323">
        <f t="shared" ca="1" si="3"/>
        <v>45088</v>
      </c>
      <c r="E51" s="322">
        <f t="shared" si="4"/>
        <v>235831.89499999999</v>
      </c>
      <c r="F51" s="322">
        <f t="shared" si="5"/>
        <v>10528.209598214286</v>
      </c>
      <c r="G51" s="321">
        <f t="shared" si="0"/>
        <v>246360.10459821427</v>
      </c>
      <c r="H51" s="320">
        <f t="shared" si="1"/>
        <v>8129883.4517410565</v>
      </c>
    </row>
    <row r="52" spans="1:8">
      <c r="A52" s="324">
        <f t="shared" si="2"/>
        <v>29</v>
      </c>
      <c r="B52" s="324"/>
      <c r="C52" s="324" t="s">
        <v>135</v>
      </c>
      <c r="D52" s="323">
        <f t="shared" ca="1" si="3"/>
        <v>45118</v>
      </c>
      <c r="E52" s="322">
        <f t="shared" si="4"/>
        <v>235831.89499999999</v>
      </c>
      <c r="F52" s="322">
        <f t="shared" si="5"/>
        <v>10528.209598214286</v>
      </c>
      <c r="G52" s="321">
        <f t="shared" si="0"/>
        <v>246360.10459821427</v>
      </c>
      <c r="H52" s="320">
        <f t="shared" si="1"/>
        <v>7883523.3471428426</v>
      </c>
    </row>
    <row r="53" spans="1:8">
      <c r="A53" s="324">
        <f t="shared" si="2"/>
        <v>30</v>
      </c>
      <c r="B53" s="324"/>
      <c r="C53" s="324" t="s">
        <v>136</v>
      </c>
      <c r="D53" s="323">
        <f t="shared" ca="1" si="3"/>
        <v>45149</v>
      </c>
      <c r="E53" s="322">
        <f t="shared" si="4"/>
        <v>235831.89499999999</v>
      </c>
      <c r="F53" s="322">
        <f t="shared" si="5"/>
        <v>10528.209598214286</v>
      </c>
      <c r="G53" s="321">
        <f t="shared" si="0"/>
        <v>246360.10459821427</v>
      </c>
      <c r="H53" s="320">
        <f t="shared" si="1"/>
        <v>7637163.2425446287</v>
      </c>
    </row>
    <row r="54" spans="1:8">
      <c r="A54" s="324">
        <f t="shared" si="2"/>
        <v>31</v>
      </c>
      <c r="B54" s="324"/>
      <c r="C54" s="324" t="s">
        <v>137</v>
      </c>
      <c r="D54" s="323">
        <f t="shared" ca="1" si="3"/>
        <v>45180</v>
      </c>
      <c r="E54" s="322">
        <f t="shared" si="4"/>
        <v>235831.89499999999</v>
      </c>
      <c r="F54" s="322">
        <f t="shared" si="5"/>
        <v>10528.209598214286</v>
      </c>
      <c r="G54" s="321">
        <f t="shared" si="0"/>
        <v>246360.10459821427</v>
      </c>
      <c r="H54" s="320">
        <f t="shared" si="1"/>
        <v>7390803.1379464148</v>
      </c>
    </row>
    <row r="55" spans="1:8">
      <c r="A55" s="324">
        <f t="shared" si="2"/>
        <v>32</v>
      </c>
      <c r="B55" s="324"/>
      <c r="C55" s="324" t="s">
        <v>138</v>
      </c>
      <c r="D55" s="323">
        <f t="shared" ca="1" si="3"/>
        <v>45210</v>
      </c>
      <c r="E55" s="322">
        <f t="shared" si="4"/>
        <v>235831.89499999999</v>
      </c>
      <c r="F55" s="322">
        <f t="shared" si="5"/>
        <v>10528.209598214286</v>
      </c>
      <c r="G55" s="321">
        <f t="shared" ref="G55:G84" si="6">+SUM(E55:F55)</f>
        <v>246360.10459821427</v>
      </c>
      <c r="H55" s="320">
        <f t="shared" si="1"/>
        <v>7144443.0333482008</v>
      </c>
    </row>
    <row r="56" spans="1:8">
      <c r="A56" s="324">
        <f t="shared" si="2"/>
        <v>33</v>
      </c>
      <c r="B56" s="324"/>
      <c r="C56" s="324" t="s">
        <v>139</v>
      </c>
      <c r="D56" s="323">
        <f t="shared" ca="1" si="3"/>
        <v>45241</v>
      </c>
      <c r="E56" s="322">
        <f t="shared" si="4"/>
        <v>235831.89499999999</v>
      </c>
      <c r="F56" s="322">
        <f t="shared" si="5"/>
        <v>10528.209598214286</v>
      </c>
      <c r="G56" s="321">
        <f t="shared" si="6"/>
        <v>246360.10459821427</v>
      </c>
      <c r="H56" s="320">
        <f t="shared" ref="H56:H84" si="7">H55-G56</f>
        <v>6898082.9287499869</v>
      </c>
    </row>
    <row r="57" spans="1:8">
      <c r="A57" s="324">
        <f t="shared" si="2"/>
        <v>34</v>
      </c>
      <c r="B57" s="324"/>
      <c r="C57" s="324" t="s">
        <v>140</v>
      </c>
      <c r="D57" s="323">
        <f t="shared" ref="D57:D84" ca="1" si="8">EDATE(D56,1)</f>
        <v>45271</v>
      </c>
      <c r="E57" s="322">
        <f t="shared" si="4"/>
        <v>235831.89499999999</v>
      </c>
      <c r="F57" s="322">
        <f t="shared" si="5"/>
        <v>10528.209598214286</v>
      </c>
      <c r="G57" s="321">
        <f t="shared" si="6"/>
        <v>246360.10459821427</v>
      </c>
      <c r="H57" s="320">
        <f t="shared" si="7"/>
        <v>6651722.824151773</v>
      </c>
    </row>
    <row r="58" spans="1:8">
      <c r="A58" s="324">
        <f t="shared" ref="A58:A84" si="9">A57+1</f>
        <v>35</v>
      </c>
      <c r="B58" s="324"/>
      <c r="C58" s="324" t="s">
        <v>141</v>
      </c>
      <c r="D58" s="323">
        <f t="shared" ca="1" si="8"/>
        <v>45302</v>
      </c>
      <c r="E58" s="322">
        <f t="shared" ref="E58:E84" si="10">E57</f>
        <v>235831.89499999999</v>
      </c>
      <c r="F58" s="322">
        <f t="shared" ref="F58:F84" si="11">+$F$25</f>
        <v>10528.209598214286</v>
      </c>
      <c r="G58" s="321">
        <f t="shared" si="6"/>
        <v>246360.10459821427</v>
      </c>
      <c r="H58" s="320">
        <f t="shared" si="7"/>
        <v>6405362.7195535591</v>
      </c>
    </row>
    <row r="59" spans="1:8">
      <c r="A59" s="324">
        <f t="shared" si="9"/>
        <v>36</v>
      </c>
      <c r="B59" s="324"/>
      <c r="C59" s="324" t="s">
        <v>142</v>
      </c>
      <c r="D59" s="323">
        <f t="shared" ca="1" si="8"/>
        <v>45333</v>
      </c>
      <c r="E59" s="322">
        <f t="shared" si="10"/>
        <v>235831.89499999999</v>
      </c>
      <c r="F59" s="322">
        <f t="shared" si="11"/>
        <v>10528.209598214286</v>
      </c>
      <c r="G59" s="321">
        <f t="shared" si="6"/>
        <v>246360.10459821427</v>
      </c>
      <c r="H59" s="320">
        <f t="shared" si="7"/>
        <v>6159002.6149553452</v>
      </c>
    </row>
    <row r="60" spans="1:8">
      <c r="A60" s="324">
        <f t="shared" si="9"/>
        <v>37</v>
      </c>
      <c r="B60" s="324"/>
      <c r="C60" s="324" t="s">
        <v>143</v>
      </c>
      <c r="D60" s="323">
        <f t="shared" ca="1" si="8"/>
        <v>45362</v>
      </c>
      <c r="E60" s="322">
        <f t="shared" si="10"/>
        <v>235831.89499999999</v>
      </c>
      <c r="F60" s="322">
        <f t="shared" si="11"/>
        <v>10528.209598214286</v>
      </c>
      <c r="G60" s="321">
        <f t="shared" si="6"/>
        <v>246360.10459821427</v>
      </c>
      <c r="H60" s="320">
        <f t="shared" si="7"/>
        <v>5912642.5103571313</v>
      </c>
    </row>
    <row r="61" spans="1:8">
      <c r="A61" s="324">
        <f t="shared" si="9"/>
        <v>38</v>
      </c>
      <c r="B61" s="324"/>
      <c r="C61" s="324" t="s">
        <v>144</v>
      </c>
      <c r="D61" s="323">
        <f t="shared" ca="1" si="8"/>
        <v>45393</v>
      </c>
      <c r="E61" s="322">
        <f t="shared" si="10"/>
        <v>235831.89499999999</v>
      </c>
      <c r="F61" s="322">
        <f t="shared" si="11"/>
        <v>10528.209598214286</v>
      </c>
      <c r="G61" s="321">
        <f t="shared" si="6"/>
        <v>246360.10459821427</v>
      </c>
      <c r="H61" s="320">
        <f t="shared" si="7"/>
        <v>5666282.4057589173</v>
      </c>
    </row>
    <row r="62" spans="1:8">
      <c r="A62" s="324">
        <f t="shared" si="9"/>
        <v>39</v>
      </c>
      <c r="B62" s="324"/>
      <c r="C62" s="324" t="s">
        <v>145</v>
      </c>
      <c r="D62" s="323">
        <f t="shared" ca="1" si="8"/>
        <v>45423</v>
      </c>
      <c r="E62" s="322">
        <f t="shared" si="10"/>
        <v>235831.89499999999</v>
      </c>
      <c r="F62" s="322">
        <f t="shared" si="11"/>
        <v>10528.209598214286</v>
      </c>
      <c r="G62" s="321">
        <f t="shared" si="6"/>
        <v>246360.10459821427</v>
      </c>
      <c r="H62" s="320">
        <f t="shared" si="7"/>
        <v>5419922.3011607034</v>
      </c>
    </row>
    <row r="63" spans="1:8">
      <c r="A63" s="324">
        <f t="shared" si="9"/>
        <v>40</v>
      </c>
      <c r="B63" s="324"/>
      <c r="C63" s="324" t="s">
        <v>146</v>
      </c>
      <c r="D63" s="323">
        <f t="shared" ca="1" si="8"/>
        <v>45454</v>
      </c>
      <c r="E63" s="322">
        <f t="shared" si="10"/>
        <v>235831.89499999999</v>
      </c>
      <c r="F63" s="322">
        <f t="shared" si="11"/>
        <v>10528.209598214286</v>
      </c>
      <c r="G63" s="321">
        <f t="shared" si="6"/>
        <v>246360.10459821427</v>
      </c>
      <c r="H63" s="320">
        <f t="shared" si="7"/>
        <v>5173562.1965624895</v>
      </c>
    </row>
    <row r="64" spans="1:8">
      <c r="A64" s="324">
        <f t="shared" si="9"/>
        <v>41</v>
      </c>
      <c r="B64" s="324"/>
      <c r="C64" s="324" t="s">
        <v>147</v>
      </c>
      <c r="D64" s="323">
        <f t="shared" ca="1" si="8"/>
        <v>45484</v>
      </c>
      <c r="E64" s="322">
        <f t="shared" si="10"/>
        <v>235831.89499999999</v>
      </c>
      <c r="F64" s="322">
        <f t="shared" si="11"/>
        <v>10528.209598214286</v>
      </c>
      <c r="G64" s="321">
        <f t="shared" si="6"/>
        <v>246360.10459821427</v>
      </c>
      <c r="H64" s="320">
        <f t="shared" si="7"/>
        <v>4927202.0919642756</v>
      </c>
    </row>
    <row r="65" spans="1:8">
      <c r="A65" s="324">
        <f t="shared" si="9"/>
        <v>42</v>
      </c>
      <c r="B65" s="324"/>
      <c r="C65" s="324" t="s">
        <v>148</v>
      </c>
      <c r="D65" s="323">
        <f t="shared" ca="1" si="8"/>
        <v>45515</v>
      </c>
      <c r="E65" s="322">
        <f t="shared" si="10"/>
        <v>235831.89499999999</v>
      </c>
      <c r="F65" s="322">
        <f t="shared" si="11"/>
        <v>10528.209598214286</v>
      </c>
      <c r="G65" s="321">
        <f t="shared" si="6"/>
        <v>246360.10459821427</v>
      </c>
      <c r="H65" s="320">
        <f t="shared" si="7"/>
        <v>4680841.9873660617</v>
      </c>
    </row>
    <row r="66" spans="1:8">
      <c r="A66" s="324">
        <f t="shared" si="9"/>
        <v>43</v>
      </c>
      <c r="B66" s="324"/>
      <c r="C66" s="324" t="s">
        <v>149</v>
      </c>
      <c r="D66" s="323">
        <f t="shared" ca="1" si="8"/>
        <v>45546</v>
      </c>
      <c r="E66" s="322">
        <f t="shared" si="10"/>
        <v>235831.89499999999</v>
      </c>
      <c r="F66" s="322">
        <f t="shared" si="11"/>
        <v>10528.209598214286</v>
      </c>
      <c r="G66" s="321">
        <f t="shared" si="6"/>
        <v>246360.10459821427</v>
      </c>
      <c r="H66" s="320">
        <f t="shared" si="7"/>
        <v>4434481.8827678477</v>
      </c>
    </row>
    <row r="67" spans="1:8">
      <c r="A67" s="324">
        <f t="shared" si="9"/>
        <v>44</v>
      </c>
      <c r="B67" s="324"/>
      <c r="C67" s="324" t="s">
        <v>150</v>
      </c>
      <c r="D67" s="323">
        <f t="shared" ca="1" si="8"/>
        <v>45576</v>
      </c>
      <c r="E67" s="322">
        <f t="shared" si="10"/>
        <v>235831.89499999999</v>
      </c>
      <c r="F67" s="322">
        <f t="shared" si="11"/>
        <v>10528.209598214286</v>
      </c>
      <c r="G67" s="321">
        <f t="shared" si="6"/>
        <v>246360.10459821427</v>
      </c>
      <c r="H67" s="320">
        <f t="shared" si="7"/>
        <v>4188121.7781696334</v>
      </c>
    </row>
    <row r="68" spans="1:8">
      <c r="A68" s="324">
        <f t="shared" si="9"/>
        <v>45</v>
      </c>
      <c r="B68" s="324"/>
      <c r="C68" s="324" t="s">
        <v>151</v>
      </c>
      <c r="D68" s="323">
        <f t="shared" ca="1" si="8"/>
        <v>45607</v>
      </c>
      <c r="E68" s="322">
        <f t="shared" si="10"/>
        <v>235831.89499999999</v>
      </c>
      <c r="F68" s="322">
        <f t="shared" si="11"/>
        <v>10528.209598214286</v>
      </c>
      <c r="G68" s="321">
        <f t="shared" si="6"/>
        <v>246360.10459821427</v>
      </c>
      <c r="H68" s="320">
        <f t="shared" si="7"/>
        <v>3941761.673571419</v>
      </c>
    </row>
    <row r="69" spans="1:8">
      <c r="A69" s="324">
        <f t="shared" si="9"/>
        <v>46</v>
      </c>
      <c r="B69" s="324"/>
      <c r="C69" s="324" t="s">
        <v>152</v>
      </c>
      <c r="D69" s="323">
        <f t="shared" ca="1" si="8"/>
        <v>45637</v>
      </c>
      <c r="E69" s="322">
        <f t="shared" si="10"/>
        <v>235831.89499999999</v>
      </c>
      <c r="F69" s="322">
        <f t="shared" si="11"/>
        <v>10528.209598214286</v>
      </c>
      <c r="G69" s="321">
        <f t="shared" si="6"/>
        <v>246360.10459821427</v>
      </c>
      <c r="H69" s="320">
        <f t="shared" si="7"/>
        <v>3695401.5689732046</v>
      </c>
    </row>
    <row r="70" spans="1:8">
      <c r="A70" s="324">
        <f t="shared" si="9"/>
        <v>47</v>
      </c>
      <c r="B70" s="324"/>
      <c r="C70" s="324" t="s">
        <v>153</v>
      </c>
      <c r="D70" s="323">
        <f t="shared" ca="1" si="8"/>
        <v>45668</v>
      </c>
      <c r="E70" s="322">
        <f t="shared" si="10"/>
        <v>235831.89499999999</v>
      </c>
      <c r="F70" s="322">
        <f t="shared" si="11"/>
        <v>10528.209598214286</v>
      </c>
      <c r="G70" s="321">
        <f t="shared" si="6"/>
        <v>246360.10459821427</v>
      </c>
      <c r="H70" s="320">
        <f t="shared" si="7"/>
        <v>3449041.4643749902</v>
      </c>
    </row>
    <row r="71" spans="1:8">
      <c r="A71" s="324">
        <f t="shared" si="9"/>
        <v>48</v>
      </c>
      <c r="B71" s="324"/>
      <c r="C71" s="324" t="s">
        <v>154</v>
      </c>
      <c r="D71" s="323">
        <f t="shared" ca="1" si="8"/>
        <v>45699</v>
      </c>
      <c r="E71" s="322">
        <f t="shared" si="10"/>
        <v>235831.89499999999</v>
      </c>
      <c r="F71" s="322">
        <f t="shared" si="11"/>
        <v>10528.209598214286</v>
      </c>
      <c r="G71" s="321">
        <f t="shared" si="6"/>
        <v>246360.10459821427</v>
      </c>
      <c r="H71" s="320">
        <f t="shared" si="7"/>
        <v>3202681.3597767758</v>
      </c>
    </row>
    <row r="72" spans="1:8">
      <c r="A72" s="324">
        <f t="shared" si="9"/>
        <v>49</v>
      </c>
      <c r="B72" s="324"/>
      <c r="C72" s="324" t="s">
        <v>155</v>
      </c>
      <c r="D72" s="323">
        <f t="shared" ca="1" si="8"/>
        <v>45727</v>
      </c>
      <c r="E72" s="322">
        <f t="shared" si="10"/>
        <v>235831.89499999999</v>
      </c>
      <c r="F72" s="322">
        <f t="shared" si="11"/>
        <v>10528.209598214286</v>
      </c>
      <c r="G72" s="321">
        <f t="shared" si="6"/>
        <v>246360.10459821427</v>
      </c>
      <c r="H72" s="320">
        <f t="shared" si="7"/>
        <v>2956321.2551785614</v>
      </c>
    </row>
    <row r="73" spans="1:8">
      <c r="A73" s="324">
        <f t="shared" si="9"/>
        <v>50</v>
      </c>
      <c r="B73" s="324"/>
      <c r="C73" s="324" t="s">
        <v>156</v>
      </c>
      <c r="D73" s="323">
        <f t="shared" ca="1" si="8"/>
        <v>45758</v>
      </c>
      <c r="E73" s="322">
        <f t="shared" si="10"/>
        <v>235831.89499999999</v>
      </c>
      <c r="F73" s="322">
        <f t="shared" si="11"/>
        <v>10528.209598214286</v>
      </c>
      <c r="G73" s="321">
        <f t="shared" si="6"/>
        <v>246360.10459821427</v>
      </c>
      <c r="H73" s="320">
        <f t="shared" si="7"/>
        <v>2709961.150580347</v>
      </c>
    </row>
    <row r="74" spans="1:8">
      <c r="A74" s="324">
        <f t="shared" si="9"/>
        <v>51</v>
      </c>
      <c r="B74" s="324"/>
      <c r="C74" s="324" t="s">
        <v>157</v>
      </c>
      <c r="D74" s="323">
        <f t="shared" ca="1" si="8"/>
        <v>45788</v>
      </c>
      <c r="E74" s="322">
        <f t="shared" si="10"/>
        <v>235831.89499999999</v>
      </c>
      <c r="F74" s="322">
        <f t="shared" si="11"/>
        <v>10528.209598214286</v>
      </c>
      <c r="G74" s="321">
        <f t="shared" si="6"/>
        <v>246360.10459821427</v>
      </c>
      <c r="H74" s="320">
        <f t="shared" si="7"/>
        <v>2463601.0459821327</v>
      </c>
    </row>
    <row r="75" spans="1:8">
      <c r="A75" s="324">
        <f t="shared" si="9"/>
        <v>52</v>
      </c>
      <c r="B75" s="324"/>
      <c r="C75" s="324" t="s">
        <v>158</v>
      </c>
      <c r="D75" s="323">
        <f t="shared" ca="1" si="8"/>
        <v>45819</v>
      </c>
      <c r="E75" s="322">
        <f t="shared" si="10"/>
        <v>235831.89499999999</v>
      </c>
      <c r="F75" s="322">
        <f t="shared" si="11"/>
        <v>10528.209598214286</v>
      </c>
      <c r="G75" s="321">
        <f t="shared" si="6"/>
        <v>246360.10459821427</v>
      </c>
      <c r="H75" s="320">
        <f t="shared" si="7"/>
        <v>2217240.9413839183</v>
      </c>
    </row>
    <row r="76" spans="1:8">
      <c r="A76" s="324">
        <f t="shared" si="9"/>
        <v>53</v>
      </c>
      <c r="B76" s="324"/>
      <c r="C76" s="324" t="s">
        <v>159</v>
      </c>
      <c r="D76" s="323">
        <f t="shared" ca="1" si="8"/>
        <v>45849</v>
      </c>
      <c r="E76" s="322">
        <f t="shared" si="10"/>
        <v>235831.89499999999</v>
      </c>
      <c r="F76" s="322">
        <f t="shared" si="11"/>
        <v>10528.209598214286</v>
      </c>
      <c r="G76" s="321">
        <f t="shared" si="6"/>
        <v>246360.10459821427</v>
      </c>
      <c r="H76" s="320">
        <f t="shared" si="7"/>
        <v>1970880.8367857039</v>
      </c>
    </row>
    <row r="77" spans="1:8">
      <c r="A77" s="324">
        <f t="shared" si="9"/>
        <v>54</v>
      </c>
      <c r="B77" s="324"/>
      <c r="C77" s="324" t="s">
        <v>160</v>
      </c>
      <c r="D77" s="323">
        <f t="shared" ca="1" si="8"/>
        <v>45880</v>
      </c>
      <c r="E77" s="322">
        <f t="shared" si="10"/>
        <v>235831.89499999999</v>
      </c>
      <c r="F77" s="322">
        <f t="shared" si="11"/>
        <v>10528.209598214286</v>
      </c>
      <c r="G77" s="321">
        <f t="shared" si="6"/>
        <v>246360.10459821427</v>
      </c>
      <c r="H77" s="320">
        <f t="shared" si="7"/>
        <v>1724520.7321874895</v>
      </c>
    </row>
    <row r="78" spans="1:8">
      <c r="A78" s="324">
        <f t="shared" si="9"/>
        <v>55</v>
      </c>
      <c r="B78" s="324"/>
      <c r="C78" s="324" t="s">
        <v>161</v>
      </c>
      <c r="D78" s="323">
        <f t="shared" ca="1" si="8"/>
        <v>45911</v>
      </c>
      <c r="E78" s="322">
        <f t="shared" si="10"/>
        <v>235831.89499999999</v>
      </c>
      <c r="F78" s="322">
        <f t="shared" si="11"/>
        <v>10528.209598214286</v>
      </c>
      <c r="G78" s="321">
        <f t="shared" si="6"/>
        <v>246360.10459821427</v>
      </c>
      <c r="H78" s="320">
        <f t="shared" si="7"/>
        <v>1478160.6275892751</v>
      </c>
    </row>
    <row r="79" spans="1:8">
      <c r="A79" s="324">
        <f t="shared" si="9"/>
        <v>56</v>
      </c>
      <c r="B79" s="324"/>
      <c r="C79" s="324" t="s">
        <v>162</v>
      </c>
      <c r="D79" s="323">
        <f t="shared" ca="1" si="8"/>
        <v>45941</v>
      </c>
      <c r="E79" s="322">
        <f t="shared" si="10"/>
        <v>235831.89499999999</v>
      </c>
      <c r="F79" s="322">
        <f t="shared" si="11"/>
        <v>10528.209598214286</v>
      </c>
      <c r="G79" s="321">
        <f t="shared" si="6"/>
        <v>246360.10459821427</v>
      </c>
      <c r="H79" s="320">
        <f t="shared" si="7"/>
        <v>1231800.5229910607</v>
      </c>
    </row>
    <row r="80" spans="1:8">
      <c r="A80" s="324">
        <f t="shared" si="9"/>
        <v>57</v>
      </c>
      <c r="B80" s="324"/>
      <c r="C80" s="324" t="s">
        <v>163</v>
      </c>
      <c r="D80" s="323">
        <f t="shared" ca="1" si="8"/>
        <v>45972</v>
      </c>
      <c r="E80" s="322">
        <f t="shared" si="10"/>
        <v>235831.89499999999</v>
      </c>
      <c r="F80" s="322">
        <f t="shared" si="11"/>
        <v>10528.209598214286</v>
      </c>
      <c r="G80" s="321">
        <f t="shared" si="6"/>
        <v>246360.10459821427</v>
      </c>
      <c r="H80" s="320">
        <f t="shared" si="7"/>
        <v>985440.41839284648</v>
      </c>
    </row>
    <row r="81" spans="1:18">
      <c r="A81" s="324">
        <f t="shared" si="9"/>
        <v>58</v>
      </c>
      <c r="B81" s="324"/>
      <c r="C81" s="324" t="s">
        <v>164</v>
      </c>
      <c r="D81" s="323">
        <f t="shared" ca="1" si="8"/>
        <v>46002</v>
      </c>
      <c r="E81" s="322">
        <f t="shared" si="10"/>
        <v>235831.89499999999</v>
      </c>
      <c r="F81" s="322">
        <f t="shared" si="11"/>
        <v>10528.209598214286</v>
      </c>
      <c r="G81" s="321">
        <f t="shared" si="6"/>
        <v>246360.10459821427</v>
      </c>
      <c r="H81" s="320">
        <f t="shared" si="7"/>
        <v>739080.31379463221</v>
      </c>
    </row>
    <row r="82" spans="1:18">
      <c r="A82" s="324">
        <f t="shared" si="9"/>
        <v>59</v>
      </c>
      <c r="B82" s="324"/>
      <c r="C82" s="324" t="s">
        <v>165</v>
      </c>
      <c r="D82" s="323">
        <f t="shared" ca="1" si="8"/>
        <v>46033</v>
      </c>
      <c r="E82" s="322">
        <f t="shared" si="10"/>
        <v>235831.89499999999</v>
      </c>
      <c r="F82" s="322">
        <f t="shared" si="11"/>
        <v>10528.209598214286</v>
      </c>
      <c r="G82" s="321">
        <f t="shared" si="6"/>
        <v>246360.10459821427</v>
      </c>
      <c r="H82" s="320">
        <f t="shared" si="7"/>
        <v>492720.20919641794</v>
      </c>
    </row>
    <row r="83" spans="1:18">
      <c r="A83" s="324">
        <f t="shared" si="9"/>
        <v>60</v>
      </c>
      <c r="B83" s="324"/>
      <c r="C83" s="324" t="s">
        <v>166</v>
      </c>
      <c r="D83" s="323">
        <f t="shared" ca="1" si="8"/>
        <v>46064</v>
      </c>
      <c r="E83" s="322">
        <f t="shared" si="10"/>
        <v>235831.89499999999</v>
      </c>
      <c r="F83" s="322">
        <f t="shared" si="11"/>
        <v>10528.209598214286</v>
      </c>
      <c r="G83" s="321">
        <f t="shared" si="6"/>
        <v>246360.10459821427</v>
      </c>
      <c r="H83" s="320">
        <f t="shared" si="7"/>
        <v>246360.10459820367</v>
      </c>
    </row>
    <row r="84" spans="1:18">
      <c r="A84" s="324">
        <f t="shared" si="9"/>
        <v>61</v>
      </c>
      <c r="B84" s="324"/>
      <c r="C84" s="324" t="s">
        <v>167</v>
      </c>
      <c r="D84" s="323">
        <f t="shared" ca="1" si="8"/>
        <v>46092</v>
      </c>
      <c r="E84" s="322">
        <f t="shared" si="10"/>
        <v>235831.89499999999</v>
      </c>
      <c r="F84" s="322">
        <f t="shared" si="11"/>
        <v>10528.209598214286</v>
      </c>
      <c r="G84" s="321">
        <f t="shared" si="6"/>
        <v>246360.10459821427</v>
      </c>
      <c r="H84" s="320">
        <f t="shared" si="7"/>
        <v>-1.0593794286251068E-8</v>
      </c>
    </row>
    <row r="85" spans="1:18">
      <c r="A85" s="505" t="s">
        <v>102</v>
      </c>
      <c r="B85" s="506"/>
      <c r="C85" s="506"/>
      <c r="D85" s="507"/>
      <c r="E85" s="170">
        <f>SUM(E23:E84)</f>
        <v>28299827.399999972</v>
      </c>
      <c r="F85" s="170">
        <f>SUM(F23:F84)</f>
        <v>1263385.1517857146</v>
      </c>
      <c r="G85" s="170">
        <f>SUM(G23:G84)</f>
        <v>29563212.551785652</v>
      </c>
      <c r="H85" s="169"/>
    </row>
    <row r="86" spans="1:18">
      <c r="C86" s="23"/>
      <c r="D86" s="24"/>
      <c r="E86" s="25"/>
      <c r="F86" s="25"/>
      <c r="G86" s="25"/>
    </row>
    <row r="87" spans="1:18">
      <c r="A87" s="508" t="s">
        <v>66</v>
      </c>
      <c r="B87" s="508"/>
      <c r="C87" s="508"/>
      <c r="D87" s="508"/>
      <c r="E87" s="508"/>
      <c r="F87" s="508"/>
      <c r="G87" s="508"/>
      <c r="H87" s="508"/>
    </row>
    <row r="88" spans="1:18" ht="29.25" customHeight="1">
      <c r="A88" s="497" t="s">
        <v>285</v>
      </c>
      <c r="B88" s="497"/>
      <c r="C88" s="497"/>
      <c r="D88" s="497"/>
      <c r="E88" s="497"/>
      <c r="F88" s="497"/>
      <c r="G88" s="497"/>
      <c r="H88" s="497"/>
      <c r="K88" s="520"/>
      <c r="L88" s="520"/>
      <c r="M88" s="520"/>
      <c r="N88" s="520"/>
      <c r="O88" s="520"/>
      <c r="P88" s="520"/>
      <c r="Q88" s="520"/>
      <c r="R88" s="520"/>
    </row>
    <row r="89" spans="1:18" ht="16.5" customHeight="1">
      <c r="A89" s="497"/>
      <c r="B89" s="497"/>
      <c r="C89" s="497"/>
      <c r="D89" s="497"/>
      <c r="E89" s="497"/>
      <c r="F89" s="497"/>
      <c r="G89" s="497"/>
      <c r="H89" s="497"/>
      <c r="K89" s="508"/>
      <c r="L89" s="508"/>
      <c r="M89" s="508"/>
      <c r="N89" s="508"/>
      <c r="O89" s="508"/>
      <c r="P89" s="508"/>
      <c r="Q89" s="508"/>
      <c r="R89" s="508"/>
    </row>
    <row r="90" spans="1:18" ht="16.5" customHeight="1">
      <c r="A90" s="497"/>
      <c r="B90" s="497"/>
      <c r="C90" s="497"/>
      <c r="D90" s="497"/>
      <c r="E90" s="497"/>
      <c r="F90" s="497"/>
      <c r="G90" s="497"/>
      <c r="H90" s="497"/>
      <c r="K90" s="508"/>
      <c r="L90" s="508"/>
      <c r="M90" s="508"/>
      <c r="N90" s="508"/>
      <c r="O90" s="508"/>
      <c r="P90" s="508"/>
      <c r="Q90" s="508"/>
      <c r="R90" s="508"/>
    </row>
    <row r="91" spans="1:18" ht="16.5" customHeight="1">
      <c r="A91" s="497"/>
      <c r="B91" s="497"/>
      <c r="C91" s="497"/>
      <c r="D91" s="497"/>
      <c r="E91" s="497"/>
      <c r="F91" s="497"/>
      <c r="G91" s="497"/>
      <c r="H91" s="497"/>
      <c r="K91" s="508"/>
      <c r="L91" s="508"/>
      <c r="M91" s="508"/>
      <c r="N91" s="508"/>
      <c r="O91" s="508"/>
      <c r="P91" s="508"/>
      <c r="Q91" s="508"/>
      <c r="R91" s="508"/>
    </row>
    <row r="92" spans="1:18" ht="118.5" customHeight="1">
      <c r="A92" s="497"/>
      <c r="B92" s="497"/>
      <c r="C92" s="497"/>
      <c r="D92" s="497"/>
      <c r="E92" s="497"/>
      <c r="F92" s="497"/>
      <c r="G92" s="497"/>
      <c r="H92" s="497"/>
      <c r="K92" s="508"/>
      <c r="L92" s="508"/>
      <c r="M92" s="508"/>
      <c r="N92" s="508"/>
      <c r="O92" s="508"/>
      <c r="P92" s="508"/>
      <c r="Q92" s="508"/>
      <c r="R92" s="508"/>
    </row>
    <row r="93" spans="1:18" ht="42" customHeight="1">
      <c r="A93" s="497"/>
      <c r="B93" s="497"/>
      <c r="C93" s="497"/>
      <c r="D93" s="497"/>
      <c r="E93" s="497"/>
      <c r="F93" s="497"/>
      <c r="G93" s="497"/>
      <c r="H93" s="497"/>
      <c r="K93" s="508"/>
      <c r="L93" s="508"/>
      <c r="M93" s="508"/>
      <c r="N93" s="508"/>
      <c r="O93" s="508"/>
      <c r="P93" s="508"/>
      <c r="Q93" s="508"/>
      <c r="R93" s="508"/>
    </row>
    <row r="94" spans="1:18">
      <c r="A94" s="497"/>
      <c r="B94" s="497"/>
      <c r="C94" s="497"/>
      <c r="D94" s="497"/>
      <c r="E94" s="497"/>
      <c r="F94" s="497"/>
      <c r="G94" s="497"/>
      <c r="H94" s="497"/>
    </row>
    <row r="95" spans="1:18">
      <c r="A95" s="508"/>
      <c r="B95" s="508"/>
      <c r="C95" s="508"/>
      <c r="D95" s="508"/>
      <c r="E95" s="508"/>
      <c r="F95" s="508"/>
      <c r="G95" s="508"/>
      <c r="H95" s="508"/>
    </row>
    <row r="96" spans="1:18">
      <c r="A96" s="13" t="s">
        <v>104</v>
      </c>
      <c r="G96" s="13"/>
    </row>
    <row r="97" spans="1:7">
      <c r="G97" s="13"/>
    </row>
    <row r="98" spans="1:7" ht="15" customHeight="1">
      <c r="A98" s="27"/>
      <c r="B98" s="27"/>
      <c r="C98" s="27"/>
      <c r="E98" s="27"/>
      <c r="F98" s="27"/>
      <c r="G98" s="27"/>
    </row>
    <row r="99" spans="1:7">
      <c r="A99" s="498" t="s">
        <v>105</v>
      </c>
      <c r="B99" s="498"/>
      <c r="C99" s="498"/>
      <c r="E99" s="498" t="s">
        <v>106</v>
      </c>
      <c r="F99" s="498"/>
      <c r="G99" s="498"/>
    </row>
    <row r="100" spans="1:7"/>
    <row r="101" spans="1:7"/>
    <row r="102" spans="1:7"/>
    <row r="103" spans="1:7"/>
    <row r="104" spans="1:7"/>
    <row r="105" spans="1:7"/>
    <row r="106" spans="1:7"/>
    <row r="107" spans="1:7"/>
    <row r="108" spans="1:7"/>
  </sheetData>
  <sheetProtection password="EA9B" sheet="1" objects="1" scenarios="1" selectLockedCells="1"/>
  <mergeCells count="24">
    <mergeCell ref="H1:H2"/>
    <mergeCell ref="C5:H5"/>
    <mergeCell ref="C6:H6"/>
    <mergeCell ref="C7:H7"/>
    <mergeCell ref="C8:H8"/>
    <mergeCell ref="A95:H95"/>
    <mergeCell ref="A99:C99"/>
    <mergeCell ref="E99:G99"/>
    <mergeCell ref="A6:B6"/>
    <mergeCell ref="A8:B8"/>
    <mergeCell ref="A9:B9"/>
    <mergeCell ref="A10:B10"/>
    <mergeCell ref="A22:G22"/>
    <mergeCell ref="A85:D85"/>
    <mergeCell ref="A87:H87"/>
    <mergeCell ref="C9:H9"/>
    <mergeCell ref="C10:H10"/>
    <mergeCell ref="A88:H94"/>
    <mergeCell ref="K93:R93"/>
    <mergeCell ref="K88:R88"/>
    <mergeCell ref="K89:R89"/>
    <mergeCell ref="K90:R90"/>
    <mergeCell ref="K91:R91"/>
    <mergeCell ref="K92:R92"/>
  </mergeCells>
  <hyperlinks>
    <hyperlink ref="J3" location="'DATA SHEET'!A1" display="Return to Data Sheet" xr:uid="{00000000-0004-0000-1900-000000000000}"/>
  </hyperlinks>
  <printOptions horizontalCentered="1" verticalCentered="1"/>
  <pageMargins left="0" right="0" top="0" bottom="0" header="0.3" footer="0.3"/>
  <pageSetup paperSize="14" scale="6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FA0EA"/>
    <pageSetUpPr fitToPage="1"/>
  </sheetPr>
  <dimension ref="A1:R95"/>
  <sheetViews>
    <sheetView showGridLines="0" zoomScaleNormal="100" workbookViewId="0">
      <selection activeCell="K71" sqref="K71"/>
    </sheetView>
  </sheetViews>
  <sheetFormatPr baseColWidth="10" defaultColWidth="0" defaultRowHeight="12.75" customHeight="1" zeroHeight="1"/>
  <cols>
    <col min="1" max="1" width="12.83203125" style="12" customWidth="1"/>
    <col min="2" max="2" width="10.5" style="12" customWidth="1"/>
    <col min="3" max="3" width="24" style="30" customWidth="1"/>
    <col min="4" max="4" width="12.83203125" style="12" bestFit="1" customWidth="1"/>
    <col min="5" max="5" width="13.5" style="12" bestFit="1" customWidth="1"/>
    <col min="6" max="6" width="13.6640625" style="12" bestFit="1" customWidth="1"/>
    <col min="7" max="7" width="14.5" style="12" bestFit="1" customWidth="1"/>
    <col min="8" max="8" width="16.5" style="12" bestFit="1" customWidth="1"/>
    <col min="9" max="9" width="9.1640625" style="12" customWidth="1"/>
    <col min="10" max="10" width="13.5" style="12" bestFit="1" customWidth="1"/>
    <col min="11" max="11" width="9.1640625" style="12" customWidth="1"/>
    <col min="12" max="16384" width="9.1640625" style="12" hidden="1"/>
  </cols>
  <sheetData>
    <row r="1" spans="1:11" ht="12.75" customHeight="1">
      <c r="A1" s="13"/>
      <c r="B1" s="13"/>
      <c r="C1" s="215" t="s">
        <v>75</v>
      </c>
      <c r="H1" s="509" t="s">
        <v>76</v>
      </c>
    </row>
    <row r="2" spans="1:11" ht="14">
      <c r="A2" s="13"/>
      <c r="B2" s="13"/>
      <c r="C2" s="14" t="s">
        <v>288</v>
      </c>
      <c r="H2" s="509"/>
    </row>
    <row r="3" spans="1:11" ht="14">
      <c r="A3" s="13"/>
      <c r="B3" s="13"/>
      <c r="C3" s="14" t="s">
        <v>77</v>
      </c>
      <c r="J3" s="63" t="s">
        <v>78</v>
      </c>
    </row>
    <row r="4" spans="1:11" ht="14"/>
    <row r="5" spans="1:11" ht="15" customHeight="1">
      <c r="A5" s="32" t="s">
        <v>4</v>
      </c>
      <c r="B5" s="328"/>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SHEET'!B83</f>
        <v>10% DP, 30% over 48 months, 60% Lumpsum</v>
      </c>
      <c r="D10" s="528"/>
      <c r="E10" s="528"/>
      <c r="F10" s="528"/>
      <c r="G10" s="528"/>
      <c r="H10" s="529"/>
    </row>
    <row r="11" spans="1:11" ht="14"/>
    <row r="12" spans="1:11" ht="14">
      <c r="A12" s="31" t="s">
        <v>82</v>
      </c>
      <c r="J12" s="38"/>
    </row>
    <row r="13" spans="1:11" ht="14">
      <c r="A13" s="13" t="s">
        <v>83</v>
      </c>
      <c r="C13" s="12"/>
      <c r="D13" s="38">
        <f>C9-1000000</f>
        <v>33204640</v>
      </c>
      <c r="E13" s="30"/>
      <c r="F13" s="30"/>
      <c r="J13" s="38"/>
    </row>
    <row r="14" spans="1:11" s="13" customFormat="1" ht="14">
      <c r="A14" s="40" t="s">
        <v>294</v>
      </c>
      <c r="B14" s="40"/>
      <c r="C14" s="199"/>
      <c r="D14" s="316">
        <v>1000000</v>
      </c>
      <c r="E14" s="315"/>
      <c r="F14" s="315"/>
      <c r="K14" s="194"/>
    </row>
    <row r="15" spans="1:11" s="13" customFormat="1" ht="14">
      <c r="A15" s="40" t="s">
        <v>84</v>
      </c>
      <c r="C15" s="203">
        <v>0.05</v>
      </c>
      <c r="D15" s="194">
        <f>IF(C15&gt;5%,"BEYOND MAX DISCOUNT",((D13-D14)*C15))</f>
        <v>1610232</v>
      </c>
      <c r="E15" s="314"/>
      <c r="F15" s="314"/>
      <c r="G15" s="314"/>
      <c r="K15" s="194"/>
    </row>
    <row r="16" spans="1:11" s="13" customFormat="1" ht="14">
      <c r="A16" s="40" t="s">
        <v>85</v>
      </c>
      <c r="B16" s="40"/>
      <c r="C16" s="203">
        <v>0.01</v>
      </c>
      <c r="D16" s="234">
        <f>IF(C16&lt;=1%,((D13-D15-D14)*C16),"BEYOND MAX DISC.")</f>
        <v>305944.08</v>
      </c>
      <c r="E16" s="194"/>
      <c r="F16" s="194"/>
      <c r="G16" s="194"/>
      <c r="I16" s="13" t="s">
        <v>5</v>
      </c>
      <c r="J16" s="317">
        <v>0.05</v>
      </c>
    </row>
    <row r="17" spans="1:11" s="13" customFormat="1" ht="14" hidden="1">
      <c r="A17" s="13" t="s">
        <v>87</v>
      </c>
      <c r="D17" s="238">
        <f>IF(D14&lt;=1000000,D13-SUM(D14:D16),"BEYOND MAX DISCOUNT")</f>
        <v>30288463.920000002</v>
      </c>
      <c r="E17" s="314"/>
      <c r="F17" s="314"/>
      <c r="G17" s="314"/>
      <c r="K17" s="237"/>
    </row>
    <row r="18" spans="1:11" ht="14" hidden="1">
      <c r="A18" s="126"/>
      <c r="C18" s="12"/>
      <c r="D18" s="45"/>
      <c r="E18" s="30"/>
      <c r="F18" s="30"/>
      <c r="J18" s="329"/>
    </row>
    <row r="19" spans="1:11" ht="14">
      <c r="A19" s="46" t="s">
        <v>170</v>
      </c>
      <c r="C19" s="31"/>
      <c r="D19" s="241">
        <f>D17+D18</f>
        <v>30288463.920000002</v>
      </c>
      <c r="E19" s="30"/>
      <c r="F19" s="30"/>
      <c r="J19" s="38"/>
    </row>
    <row r="20" spans="1:11" ht="14">
      <c r="A20" s="48" t="s">
        <v>90</v>
      </c>
      <c r="C20" s="236">
        <v>0.05</v>
      </c>
      <c r="D20" s="240">
        <f>(D17/1.12)*C20</f>
        <v>1352163.5678571428</v>
      </c>
      <c r="E20" s="30"/>
      <c r="F20" s="30"/>
    </row>
    <row r="21" spans="1:11" ht="15" thickBot="1">
      <c r="A21" s="14" t="s">
        <v>91</v>
      </c>
      <c r="C21" s="14"/>
      <c r="D21" s="50">
        <f>+D19+D20</f>
        <v>31640627.487857144</v>
      </c>
      <c r="E21" s="30"/>
      <c r="F21" s="30"/>
    </row>
    <row r="22" spans="1:11" ht="15" thickTop="1"/>
    <row r="23" spans="1:11" ht="14">
      <c r="A23" s="51" t="s">
        <v>92</v>
      </c>
      <c r="B23" s="51" t="s">
        <v>93</v>
      </c>
      <c r="C23" s="51" t="s">
        <v>94</v>
      </c>
      <c r="D23" s="51" t="s">
        <v>95</v>
      </c>
      <c r="E23" s="51" t="s">
        <v>169</v>
      </c>
      <c r="F23" s="51" t="s">
        <v>97</v>
      </c>
      <c r="G23" s="53" t="s">
        <v>98</v>
      </c>
      <c r="H23" s="51" t="s">
        <v>99</v>
      </c>
    </row>
    <row r="24" spans="1:11" ht="14">
      <c r="A24" s="512" t="s">
        <v>100</v>
      </c>
      <c r="B24" s="512"/>
      <c r="C24" s="512"/>
      <c r="D24" s="512"/>
      <c r="E24" s="512"/>
      <c r="F24" s="512"/>
      <c r="G24" s="512"/>
      <c r="H24" s="54">
        <f>+D21</f>
        <v>31640627.487857144</v>
      </c>
    </row>
    <row r="25" spans="1:11" ht="14">
      <c r="A25" s="55">
        <v>0</v>
      </c>
      <c r="B25" s="55"/>
      <c r="C25" s="55" t="s">
        <v>101</v>
      </c>
      <c r="D25" s="56">
        <f ca="1">'GV3 DP Term1_Non-mem'!D25</f>
        <v>44238</v>
      </c>
      <c r="E25" s="57">
        <f>IF(I7="1",50000,100000)</f>
        <v>100000</v>
      </c>
      <c r="F25" s="57"/>
      <c r="G25" s="58">
        <f t="shared" ref="G25:G56" si="0">+SUM(E25:F25)</f>
        <v>100000</v>
      </c>
      <c r="H25" s="59">
        <f>D21-E25</f>
        <v>31540627.487857144</v>
      </c>
    </row>
    <row r="26" spans="1:11" ht="14">
      <c r="A26" s="55">
        <v>1</v>
      </c>
      <c r="B26" s="60">
        <v>0.1</v>
      </c>
      <c r="C26" s="55" t="s">
        <v>190</v>
      </c>
      <c r="D26" s="175">
        <f ca="1">EDATE(D25,1)</f>
        <v>44266</v>
      </c>
      <c r="E26" s="57">
        <f>(D19*10%)-E25</f>
        <v>2928846.3920000005</v>
      </c>
      <c r="F26" s="57">
        <f>(D20*10%)</f>
        <v>135216.35678571428</v>
      </c>
      <c r="G26" s="58">
        <f t="shared" si="0"/>
        <v>3064062.7487857146</v>
      </c>
      <c r="H26" s="59">
        <f>H25-G26</f>
        <v>28476564.739071429</v>
      </c>
    </row>
    <row r="27" spans="1:11" ht="14">
      <c r="A27" s="55">
        <f t="shared" ref="A27:A75" si="1">+A26+1</f>
        <v>2</v>
      </c>
      <c r="B27" s="60">
        <v>0.3</v>
      </c>
      <c r="C27" s="55" t="s">
        <v>108</v>
      </c>
      <c r="D27" s="56">
        <f ca="1">EDATE(D26,1)</f>
        <v>44297</v>
      </c>
      <c r="E27" s="57">
        <f>(D19*B27)/48</f>
        <v>189302.89950000003</v>
      </c>
      <c r="F27" s="57">
        <f>(D20*B27)/48</f>
        <v>8451.0222991071423</v>
      </c>
      <c r="G27" s="58">
        <f t="shared" si="0"/>
        <v>197753.92179910716</v>
      </c>
      <c r="H27" s="59">
        <f>H26-G27</f>
        <v>28278810.81727232</v>
      </c>
    </row>
    <row r="28" spans="1:11" ht="14">
      <c r="A28" s="55">
        <f t="shared" si="1"/>
        <v>3</v>
      </c>
      <c r="B28" s="55"/>
      <c r="C28" s="55" t="s">
        <v>109</v>
      </c>
      <c r="D28" s="56">
        <f ca="1">EDATE(D27,1)</f>
        <v>44327</v>
      </c>
      <c r="E28" s="57">
        <f t="shared" ref="E28:E74" si="2">+$E$27</f>
        <v>189302.89950000003</v>
      </c>
      <c r="F28" s="57">
        <f t="shared" ref="F28:F74" si="3">+$F$27</f>
        <v>8451.0222991071423</v>
      </c>
      <c r="G28" s="58">
        <f t="shared" si="0"/>
        <v>197753.92179910716</v>
      </c>
      <c r="H28" s="59">
        <f>H27-G28</f>
        <v>28081056.895473212</v>
      </c>
    </row>
    <row r="29" spans="1:11" ht="14">
      <c r="A29" s="55">
        <f t="shared" si="1"/>
        <v>4</v>
      </c>
      <c r="B29" s="55"/>
      <c r="C29" s="55" t="s">
        <v>110</v>
      </c>
      <c r="D29" s="56">
        <f t="shared" ref="D29:D75" ca="1" si="4">EDATE(D28,1)</f>
        <v>44358</v>
      </c>
      <c r="E29" s="57">
        <f t="shared" si="2"/>
        <v>189302.89950000003</v>
      </c>
      <c r="F29" s="57">
        <f t="shared" si="3"/>
        <v>8451.0222991071423</v>
      </c>
      <c r="G29" s="58">
        <f t="shared" si="0"/>
        <v>197753.92179910716</v>
      </c>
      <c r="H29" s="59">
        <f>H28-G29</f>
        <v>27883302.973674104</v>
      </c>
    </row>
    <row r="30" spans="1:11" ht="14">
      <c r="A30" s="55">
        <f t="shared" si="1"/>
        <v>5</v>
      </c>
      <c r="B30" s="55"/>
      <c r="C30" s="55" t="s">
        <v>111</v>
      </c>
      <c r="D30" s="56">
        <f t="shared" ca="1" si="4"/>
        <v>44388</v>
      </c>
      <c r="E30" s="57">
        <f t="shared" si="2"/>
        <v>189302.89950000003</v>
      </c>
      <c r="F30" s="57">
        <f t="shared" si="3"/>
        <v>8451.0222991071423</v>
      </c>
      <c r="G30" s="58">
        <f t="shared" si="0"/>
        <v>197753.92179910716</v>
      </c>
      <c r="H30" s="59">
        <f t="shared" ref="H30:H75" si="5">H29-G30</f>
        <v>27685549.051874995</v>
      </c>
    </row>
    <row r="31" spans="1:11" ht="14">
      <c r="A31" s="55">
        <f t="shared" si="1"/>
        <v>6</v>
      </c>
      <c r="B31" s="55"/>
      <c r="C31" s="55" t="s">
        <v>112</v>
      </c>
      <c r="D31" s="56">
        <f t="shared" ca="1" si="4"/>
        <v>44419</v>
      </c>
      <c r="E31" s="57">
        <f t="shared" si="2"/>
        <v>189302.89950000003</v>
      </c>
      <c r="F31" s="57">
        <f t="shared" si="3"/>
        <v>8451.0222991071423</v>
      </c>
      <c r="G31" s="58">
        <f t="shared" si="0"/>
        <v>197753.92179910716</v>
      </c>
      <c r="H31" s="59">
        <f t="shared" si="5"/>
        <v>27487795.130075887</v>
      </c>
    </row>
    <row r="32" spans="1:11" ht="14">
      <c r="A32" s="55">
        <f t="shared" si="1"/>
        <v>7</v>
      </c>
      <c r="B32" s="55"/>
      <c r="C32" s="55" t="s">
        <v>113</v>
      </c>
      <c r="D32" s="56">
        <f t="shared" ca="1" si="4"/>
        <v>44450</v>
      </c>
      <c r="E32" s="57">
        <f t="shared" si="2"/>
        <v>189302.89950000003</v>
      </c>
      <c r="F32" s="57">
        <f t="shared" si="3"/>
        <v>8451.0222991071423</v>
      </c>
      <c r="G32" s="58">
        <f t="shared" si="0"/>
        <v>197753.92179910716</v>
      </c>
      <c r="H32" s="59">
        <f t="shared" si="5"/>
        <v>27290041.208276778</v>
      </c>
    </row>
    <row r="33" spans="1:8" ht="14">
      <c r="A33" s="55">
        <f t="shared" si="1"/>
        <v>8</v>
      </c>
      <c r="B33" s="55"/>
      <c r="C33" s="55" t="s">
        <v>114</v>
      </c>
      <c r="D33" s="56">
        <f t="shared" ca="1" si="4"/>
        <v>44480</v>
      </c>
      <c r="E33" s="57">
        <f t="shared" si="2"/>
        <v>189302.89950000003</v>
      </c>
      <c r="F33" s="57">
        <f t="shared" si="3"/>
        <v>8451.0222991071423</v>
      </c>
      <c r="G33" s="58">
        <f t="shared" si="0"/>
        <v>197753.92179910716</v>
      </c>
      <c r="H33" s="59">
        <f t="shared" si="5"/>
        <v>27092287.28647767</v>
      </c>
    </row>
    <row r="34" spans="1:8" ht="14">
      <c r="A34" s="55">
        <f t="shared" si="1"/>
        <v>9</v>
      </c>
      <c r="B34" s="55"/>
      <c r="C34" s="55" t="s">
        <v>115</v>
      </c>
      <c r="D34" s="56">
        <f t="shared" ca="1" si="4"/>
        <v>44511</v>
      </c>
      <c r="E34" s="57">
        <f t="shared" si="2"/>
        <v>189302.89950000003</v>
      </c>
      <c r="F34" s="57">
        <f t="shared" si="3"/>
        <v>8451.0222991071423</v>
      </c>
      <c r="G34" s="58">
        <f t="shared" si="0"/>
        <v>197753.92179910716</v>
      </c>
      <c r="H34" s="59">
        <f t="shared" si="5"/>
        <v>26894533.364678562</v>
      </c>
    </row>
    <row r="35" spans="1:8" ht="14">
      <c r="A35" s="55">
        <f t="shared" si="1"/>
        <v>10</v>
      </c>
      <c r="B35" s="55"/>
      <c r="C35" s="55" t="s">
        <v>116</v>
      </c>
      <c r="D35" s="56">
        <f t="shared" ca="1" si="4"/>
        <v>44541</v>
      </c>
      <c r="E35" s="57">
        <f t="shared" si="2"/>
        <v>189302.89950000003</v>
      </c>
      <c r="F35" s="57">
        <f t="shared" si="3"/>
        <v>8451.0222991071423</v>
      </c>
      <c r="G35" s="58">
        <f t="shared" si="0"/>
        <v>197753.92179910716</v>
      </c>
      <c r="H35" s="59">
        <f t="shared" si="5"/>
        <v>26696779.442879453</v>
      </c>
    </row>
    <row r="36" spans="1:8" ht="14">
      <c r="A36" s="55">
        <f t="shared" si="1"/>
        <v>11</v>
      </c>
      <c r="B36" s="55"/>
      <c r="C36" s="55" t="s">
        <v>117</v>
      </c>
      <c r="D36" s="56">
        <f t="shared" ca="1" si="4"/>
        <v>44572</v>
      </c>
      <c r="E36" s="57">
        <f t="shared" si="2"/>
        <v>189302.89950000003</v>
      </c>
      <c r="F36" s="57">
        <f t="shared" si="3"/>
        <v>8451.0222991071423</v>
      </c>
      <c r="G36" s="58">
        <f t="shared" si="0"/>
        <v>197753.92179910716</v>
      </c>
      <c r="H36" s="59">
        <f t="shared" si="5"/>
        <v>26499025.521080345</v>
      </c>
    </row>
    <row r="37" spans="1:8" ht="14">
      <c r="A37" s="55">
        <f t="shared" si="1"/>
        <v>12</v>
      </c>
      <c r="B37" s="55"/>
      <c r="C37" s="55" t="s">
        <v>118</v>
      </c>
      <c r="D37" s="56">
        <f t="shared" ca="1" si="4"/>
        <v>44603</v>
      </c>
      <c r="E37" s="57">
        <f t="shared" si="2"/>
        <v>189302.89950000003</v>
      </c>
      <c r="F37" s="57">
        <f t="shared" si="3"/>
        <v>8451.0222991071423</v>
      </c>
      <c r="G37" s="58">
        <f t="shared" si="0"/>
        <v>197753.92179910716</v>
      </c>
      <c r="H37" s="59">
        <f t="shared" si="5"/>
        <v>26301271.599281237</v>
      </c>
    </row>
    <row r="38" spans="1:8" ht="14">
      <c r="A38" s="55">
        <f t="shared" si="1"/>
        <v>13</v>
      </c>
      <c r="B38" s="55"/>
      <c r="C38" s="55" t="s">
        <v>119</v>
      </c>
      <c r="D38" s="56">
        <f t="shared" ca="1" si="4"/>
        <v>44631</v>
      </c>
      <c r="E38" s="57">
        <f t="shared" si="2"/>
        <v>189302.89950000003</v>
      </c>
      <c r="F38" s="57">
        <f t="shared" si="3"/>
        <v>8451.0222991071423</v>
      </c>
      <c r="G38" s="58">
        <f t="shared" si="0"/>
        <v>197753.92179910716</v>
      </c>
      <c r="H38" s="59">
        <f t="shared" si="5"/>
        <v>26103517.677482128</v>
      </c>
    </row>
    <row r="39" spans="1:8" ht="14">
      <c r="A39" s="55">
        <f t="shared" si="1"/>
        <v>14</v>
      </c>
      <c r="B39" s="55"/>
      <c r="C39" s="55" t="s">
        <v>120</v>
      </c>
      <c r="D39" s="56">
        <f t="shared" ca="1" si="4"/>
        <v>44662</v>
      </c>
      <c r="E39" s="57">
        <f t="shared" si="2"/>
        <v>189302.89950000003</v>
      </c>
      <c r="F39" s="57">
        <f t="shared" si="3"/>
        <v>8451.0222991071423</v>
      </c>
      <c r="G39" s="58">
        <f t="shared" si="0"/>
        <v>197753.92179910716</v>
      </c>
      <c r="H39" s="59">
        <f t="shared" si="5"/>
        <v>25905763.75568302</v>
      </c>
    </row>
    <row r="40" spans="1:8" ht="14">
      <c r="A40" s="55">
        <f t="shared" si="1"/>
        <v>15</v>
      </c>
      <c r="B40" s="55"/>
      <c r="C40" s="55" t="s">
        <v>121</v>
      </c>
      <c r="D40" s="56">
        <f t="shared" ca="1" si="4"/>
        <v>44692</v>
      </c>
      <c r="E40" s="57">
        <f t="shared" si="2"/>
        <v>189302.89950000003</v>
      </c>
      <c r="F40" s="57">
        <f t="shared" si="3"/>
        <v>8451.0222991071423</v>
      </c>
      <c r="G40" s="58">
        <f t="shared" si="0"/>
        <v>197753.92179910716</v>
      </c>
      <c r="H40" s="59">
        <f t="shared" si="5"/>
        <v>25708009.833883911</v>
      </c>
    </row>
    <row r="41" spans="1:8" ht="14">
      <c r="A41" s="55">
        <f t="shared" si="1"/>
        <v>16</v>
      </c>
      <c r="B41" s="55"/>
      <c r="C41" s="55" t="s">
        <v>122</v>
      </c>
      <c r="D41" s="56">
        <f t="shared" ca="1" si="4"/>
        <v>44723</v>
      </c>
      <c r="E41" s="57">
        <f t="shared" si="2"/>
        <v>189302.89950000003</v>
      </c>
      <c r="F41" s="57">
        <f t="shared" si="3"/>
        <v>8451.0222991071423</v>
      </c>
      <c r="G41" s="58">
        <f t="shared" si="0"/>
        <v>197753.92179910716</v>
      </c>
      <c r="H41" s="59">
        <f t="shared" si="5"/>
        <v>25510255.912084803</v>
      </c>
    </row>
    <row r="42" spans="1:8" ht="14">
      <c r="A42" s="55">
        <f t="shared" si="1"/>
        <v>17</v>
      </c>
      <c r="B42" s="55"/>
      <c r="C42" s="55" t="s">
        <v>123</v>
      </c>
      <c r="D42" s="56">
        <f t="shared" ca="1" si="4"/>
        <v>44753</v>
      </c>
      <c r="E42" s="57">
        <f t="shared" si="2"/>
        <v>189302.89950000003</v>
      </c>
      <c r="F42" s="57">
        <f t="shared" si="3"/>
        <v>8451.0222991071423</v>
      </c>
      <c r="G42" s="58">
        <f t="shared" si="0"/>
        <v>197753.92179910716</v>
      </c>
      <c r="H42" s="59">
        <f t="shared" si="5"/>
        <v>25312501.990285695</v>
      </c>
    </row>
    <row r="43" spans="1:8" ht="14">
      <c r="A43" s="55">
        <f t="shared" si="1"/>
        <v>18</v>
      </c>
      <c r="B43" s="55"/>
      <c r="C43" s="55" t="s">
        <v>124</v>
      </c>
      <c r="D43" s="56">
        <f t="shared" ca="1" si="4"/>
        <v>44784</v>
      </c>
      <c r="E43" s="57">
        <f t="shared" si="2"/>
        <v>189302.89950000003</v>
      </c>
      <c r="F43" s="57">
        <f t="shared" si="3"/>
        <v>8451.0222991071423</v>
      </c>
      <c r="G43" s="58">
        <f t="shared" si="0"/>
        <v>197753.92179910716</v>
      </c>
      <c r="H43" s="59">
        <f t="shared" si="5"/>
        <v>25114748.068486586</v>
      </c>
    </row>
    <row r="44" spans="1:8" ht="14">
      <c r="A44" s="55">
        <f t="shared" si="1"/>
        <v>19</v>
      </c>
      <c r="B44" s="55"/>
      <c r="C44" s="55" t="s">
        <v>125</v>
      </c>
      <c r="D44" s="56">
        <f t="shared" ca="1" si="4"/>
        <v>44815</v>
      </c>
      <c r="E44" s="57">
        <f t="shared" si="2"/>
        <v>189302.89950000003</v>
      </c>
      <c r="F44" s="57">
        <f t="shared" si="3"/>
        <v>8451.0222991071423</v>
      </c>
      <c r="G44" s="58">
        <f t="shared" si="0"/>
        <v>197753.92179910716</v>
      </c>
      <c r="H44" s="59">
        <f t="shared" si="5"/>
        <v>24916994.146687478</v>
      </c>
    </row>
    <row r="45" spans="1:8" ht="14">
      <c r="A45" s="55">
        <f t="shared" si="1"/>
        <v>20</v>
      </c>
      <c r="B45" s="55"/>
      <c r="C45" s="55" t="s">
        <v>126</v>
      </c>
      <c r="D45" s="56">
        <f t="shared" ca="1" si="4"/>
        <v>44845</v>
      </c>
      <c r="E45" s="57">
        <f t="shared" si="2"/>
        <v>189302.89950000003</v>
      </c>
      <c r="F45" s="57">
        <f t="shared" si="3"/>
        <v>8451.0222991071423</v>
      </c>
      <c r="G45" s="58">
        <f t="shared" si="0"/>
        <v>197753.92179910716</v>
      </c>
      <c r="H45" s="59">
        <f t="shared" si="5"/>
        <v>24719240.224888369</v>
      </c>
    </row>
    <row r="46" spans="1:8" ht="14">
      <c r="A46" s="55">
        <f t="shared" si="1"/>
        <v>21</v>
      </c>
      <c r="B46" s="55"/>
      <c r="C46" s="55" t="s">
        <v>127</v>
      </c>
      <c r="D46" s="56">
        <f t="shared" ca="1" si="4"/>
        <v>44876</v>
      </c>
      <c r="E46" s="57">
        <f t="shared" si="2"/>
        <v>189302.89950000003</v>
      </c>
      <c r="F46" s="57">
        <f t="shared" si="3"/>
        <v>8451.0222991071423</v>
      </c>
      <c r="G46" s="58">
        <f t="shared" si="0"/>
        <v>197753.92179910716</v>
      </c>
      <c r="H46" s="59">
        <f t="shared" si="5"/>
        <v>24521486.303089261</v>
      </c>
    </row>
    <row r="47" spans="1:8" ht="14">
      <c r="A47" s="55">
        <f t="shared" si="1"/>
        <v>22</v>
      </c>
      <c r="B47" s="55"/>
      <c r="C47" s="55" t="s">
        <v>128</v>
      </c>
      <c r="D47" s="56">
        <f t="shared" ca="1" si="4"/>
        <v>44906</v>
      </c>
      <c r="E47" s="57">
        <f t="shared" si="2"/>
        <v>189302.89950000003</v>
      </c>
      <c r="F47" s="57">
        <f t="shared" si="3"/>
        <v>8451.0222991071423</v>
      </c>
      <c r="G47" s="58">
        <f t="shared" si="0"/>
        <v>197753.92179910716</v>
      </c>
      <c r="H47" s="59">
        <f t="shared" si="5"/>
        <v>24323732.381290153</v>
      </c>
    </row>
    <row r="48" spans="1:8" ht="14">
      <c r="A48" s="55">
        <f t="shared" si="1"/>
        <v>23</v>
      </c>
      <c r="B48" s="55"/>
      <c r="C48" s="55" t="s">
        <v>129</v>
      </c>
      <c r="D48" s="56">
        <f t="shared" ca="1" si="4"/>
        <v>44937</v>
      </c>
      <c r="E48" s="57">
        <f t="shared" si="2"/>
        <v>189302.89950000003</v>
      </c>
      <c r="F48" s="57">
        <f t="shared" si="3"/>
        <v>8451.0222991071423</v>
      </c>
      <c r="G48" s="58">
        <f t="shared" si="0"/>
        <v>197753.92179910716</v>
      </c>
      <c r="H48" s="59">
        <f t="shared" si="5"/>
        <v>24125978.459491044</v>
      </c>
    </row>
    <row r="49" spans="1:8" ht="14">
      <c r="A49" s="55">
        <f t="shared" si="1"/>
        <v>24</v>
      </c>
      <c r="B49" s="55"/>
      <c r="C49" s="55" t="s">
        <v>130</v>
      </c>
      <c r="D49" s="56">
        <f t="shared" ca="1" si="4"/>
        <v>44968</v>
      </c>
      <c r="E49" s="57">
        <f t="shared" si="2"/>
        <v>189302.89950000003</v>
      </c>
      <c r="F49" s="57">
        <f t="shared" si="3"/>
        <v>8451.0222991071423</v>
      </c>
      <c r="G49" s="58">
        <f t="shared" si="0"/>
        <v>197753.92179910716</v>
      </c>
      <c r="H49" s="59">
        <f t="shared" si="5"/>
        <v>23928224.537691936</v>
      </c>
    </row>
    <row r="50" spans="1:8" ht="14">
      <c r="A50" s="55">
        <f t="shared" si="1"/>
        <v>25</v>
      </c>
      <c r="B50" s="55"/>
      <c r="C50" s="55" t="s">
        <v>131</v>
      </c>
      <c r="D50" s="56">
        <f t="shared" ca="1" si="4"/>
        <v>44996</v>
      </c>
      <c r="E50" s="57">
        <f t="shared" si="2"/>
        <v>189302.89950000003</v>
      </c>
      <c r="F50" s="57">
        <f t="shared" si="3"/>
        <v>8451.0222991071423</v>
      </c>
      <c r="G50" s="58">
        <f t="shared" si="0"/>
        <v>197753.92179910716</v>
      </c>
      <c r="H50" s="59">
        <f t="shared" si="5"/>
        <v>23730470.615892828</v>
      </c>
    </row>
    <row r="51" spans="1:8" ht="14">
      <c r="A51" s="55">
        <f t="shared" si="1"/>
        <v>26</v>
      </c>
      <c r="B51" s="55"/>
      <c r="C51" s="55" t="s">
        <v>132</v>
      </c>
      <c r="D51" s="56">
        <f t="shared" ca="1" si="4"/>
        <v>45027</v>
      </c>
      <c r="E51" s="57">
        <f t="shared" si="2"/>
        <v>189302.89950000003</v>
      </c>
      <c r="F51" s="57">
        <f t="shared" si="3"/>
        <v>8451.0222991071423</v>
      </c>
      <c r="G51" s="58">
        <f t="shared" si="0"/>
        <v>197753.92179910716</v>
      </c>
      <c r="H51" s="59">
        <f t="shared" si="5"/>
        <v>23532716.694093719</v>
      </c>
    </row>
    <row r="52" spans="1:8" ht="14">
      <c r="A52" s="55">
        <f t="shared" si="1"/>
        <v>27</v>
      </c>
      <c r="B52" s="55"/>
      <c r="C52" s="55" t="s">
        <v>133</v>
      </c>
      <c r="D52" s="56">
        <f t="shared" ca="1" si="4"/>
        <v>45057</v>
      </c>
      <c r="E52" s="57">
        <f t="shared" si="2"/>
        <v>189302.89950000003</v>
      </c>
      <c r="F52" s="57">
        <f t="shared" si="3"/>
        <v>8451.0222991071423</v>
      </c>
      <c r="G52" s="58">
        <f t="shared" si="0"/>
        <v>197753.92179910716</v>
      </c>
      <c r="H52" s="59">
        <f t="shared" si="5"/>
        <v>23334962.772294611</v>
      </c>
    </row>
    <row r="53" spans="1:8" ht="14">
      <c r="A53" s="55">
        <f t="shared" si="1"/>
        <v>28</v>
      </c>
      <c r="B53" s="55"/>
      <c r="C53" s="55" t="s">
        <v>134</v>
      </c>
      <c r="D53" s="56">
        <f t="shared" ca="1" si="4"/>
        <v>45088</v>
      </c>
      <c r="E53" s="57">
        <f t="shared" si="2"/>
        <v>189302.89950000003</v>
      </c>
      <c r="F53" s="57">
        <f t="shared" si="3"/>
        <v>8451.0222991071423</v>
      </c>
      <c r="G53" s="58">
        <f t="shared" si="0"/>
        <v>197753.92179910716</v>
      </c>
      <c r="H53" s="59">
        <f t="shared" si="5"/>
        <v>23137208.850495502</v>
      </c>
    </row>
    <row r="54" spans="1:8" ht="14">
      <c r="A54" s="55">
        <f t="shared" si="1"/>
        <v>29</v>
      </c>
      <c r="B54" s="55"/>
      <c r="C54" s="55" t="s">
        <v>135</v>
      </c>
      <c r="D54" s="56">
        <f t="shared" ca="1" si="4"/>
        <v>45118</v>
      </c>
      <c r="E54" s="57">
        <f t="shared" si="2"/>
        <v>189302.89950000003</v>
      </c>
      <c r="F54" s="57">
        <f t="shared" si="3"/>
        <v>8451.0222991071423</v>
      </c>
      <c r="G54" s="58">
        <f t="shared" si="0"/>
        <v>197753.92179910716</v>
      </c>
      <c r="H54" s="59">
        <f t="shared" si="5"/>
        <v>22939454.928696394</v>
      </c>
    </row>
    <row r="55" spans="1:8" ht="14">
      <c r="A55" s="55">
        <f t="shared" si="1"/>
        <v>30</v>
      </c>
      <c r="B55" s="55"/>
      <c r="C55" s="55" t="s">
        <v>136</v>
      </c>
      <c r="D55" s="56">
        <f t="shared" ca="1" si="4"/>
        <v>45149</v>
      </c>
      <c r="E55" s="57">
        <f t="shared" si="2"/>
        <v>189302.89950000003</v>
      </c>
      <c r="F55" s="57">
        <f t="shared" si="3"/>
        <v>8451.0222991071423</v>
      </c>
      <c r="G55" s="58">
        <f t="shared" si="0"/>
        <v>197753.92179910716</v>
      </c>
      <c r="H55" s="59">
        <f t="shared" si="5"/>
        <v>22741701.006897286</v>
      </c>
    </row>
    <row r="56" spans="1:8" ht="14">
      <c r="A56" s="55">
        <f t="shared" si="1"/>
        <v>31</v>
      </c>
      <c r="B56" s="55"/>
      <c r="C56" s="55" t="s">
        <v>137</v>
      </c>
      <c r="D56" s="56">
        <f t="shared" ca="1" si="4"/>
        <v>45180</v>
      </c>
      <c r="E56" s="57">
        <f t="shared" si="2"/>
        <v>189302.89950000003</v>
      </c>
      <c r="F56" s="57">
        <f t="shared" si="3"/>
        <v>8451.0222991071423</v>
      </c>
      <c r="G56" s="58">
        <f t="shared" si="0"/>
        <v>197753.92179910716</v>
      </c>
      <c r="H56" s="59">
        <f t="shared" si="5"/>
        <v>22543947.085098177</v>
      </c>
    </row>
    <row r="57" spans="1:8" ht="14">
      <c r="A57" s="55">
        <f t="shared" si="1"/>
        <v>32</v>
      </c>
      <c r="B57" s="55"/>
      <c r="C57" s="55" t="s">
        <v>138</v>
      </c>
      <c r="D57" s="56">
        <f t="shared" ca="1" si="4"/>
        <v>45210</v>
      </c>
      <c r="E57" s="57">
        <f t="shared" si="2"/>
        <v>189302.89950000003</v>
      </c>
      <c r="F57" s="57">
        <f t="shared" si="3"/>
        <v>8451.0222991071423</v>
      </c>
      <c r="G57" s="58">
        <f t="shared" ref="G57:G74" si="6">+SUM(E57:F57)</f>
        <v>197753.92179910716</v>
      </c>
      <c r="H57" s="59">
        <f t="shared" si="5"/>
        <v>22346193.163299069</v>
      </c>
    </row>
    <row r="58" spans="1:8" ht="14">
      <c r="A58" s="55">
        <f t="shared" si="1"/>
        <v>33</v>
      </c>
      <c r="B58" s="55"/>
      <c r="C58" s="55" t="s">
        <v>139</v>
      </c>
      <c r="D58" s="56">
        <f t="shared" ca="1" si="4"/>
        <v>45241</v>
      </c>
      <c r="E58" s="57">
        <f t="shared" si="2"/>
        <v>189302.89950000003</v>
      </c>
      <c r="F58" s="57">
        <f t="shared" si="3"/>
        <v>8451.0222991071423</v>
      </c>
      <c r="G58" s="58">
        <f t="shared" si="6"/>
        <v>197753.92179910716</v>
      </c>
      <c r="H58" s="59">
        <f t="shared" si="5"/>
        <v>22148439.24149996</v>
      </c>
    </row>
    <row r="59" spans="1:8" ht="14">
      <c r="A59" s="55">
        <f t="shared" si="1"/>
        <v>34</v>
      </c>
      <c r="B59" s="55"/>
      <c r="C59" s="55" t="s">
        <v>140</v>
      </c>
      <c r="D59" s="56">
        <f t="shared" ca="1" si="4"/>
        <v>45271</v>
      </c>
      <c r="E59" s="57">
        <f t="shared" si="2"/>
        <v>189302.89950000003</v>
      </c>
      <c r="F59" s="57">
        <f t="shared" si="3"/>
        <v>8451.0222991071423</v>
      </c>
      <c r="G59" s="58">
        <f t="shared" si="6"/>
        <v>197753.92179910716</v>
      </c>
      <c r="H59" s="59">
        <f t="shared" si="5"/>
        <v>21950685.319700852</v>
      </c>
    </row>
    <row r="60" spans="1:8" ht="14">
      <c r="A60" s="55">
        <f t="shared" si="1"/>
        <v>35</v>
      </c>
      <c r="B60" s="55"/>
      <c r="C60" s="55" t="s">
        <v>141</v>
      </c>
      <c r="D60" s="56">
        <f t="shared" ca="1" si="4"/>
        <v>45302</v>
      </c>
      <c r="E60" s="57">
        <f t="shared" si="2"/>
        <v>189302.89950000003</v>
      </c>
      <c r="F60" s="57">
        <f t="shared" si="3"/>
        <v>8451.0222991071423</v>
      </c>
      <c r="G60" s="58">
        <f t="shared" si="6"/>
        <v>197753.92179910716</v>
      </c>
      <c r="H60" s="59">
        <f t="shared" si="5"/>
        <v>21752931.397901744</v>
      </c>
    </row>
    <row r="61" spans="1:8" ht="14">
      <c r="A61" s="55">
        <f t="shared" si="1"/>
        <v>36</v>
      </c>
      <c r="B61" s="55"/>
      <c r="C61" s="55" t="s">
        <v>142</v>
      </c>
      <c r="D61" s="56">
        <f t="shared" ca="1" si="4"/>
        <v>45333</v>
      </c>
      <c r="E61" s="57">
        <f t="shared" si="2"/>
        <v>189302.89950000003</v>
      </c>
      <c r="F61" s="57">
        <f t="shared" si="3"/>
        <v>8451.0222991071423</v>
      </c>
      <c r="G61" s="58">
        <f t="shared" si="6"/>
        <v>197753.92179910716</v>
      </c>
      <c r="H61" s="59">
        <f t="shared" si="5"/>
        <v>21555177.476102635</v>
      </c>
    </row>
    <row r="62" spans="1:8" ht="14">
      <c r="A62" s="55">
        <f t="shared" si="1"/>
        <v>37</v>
      </c>
      <c r="B62" s="55"/>
      <c r="C62" s="55" t="s">
        <v>143</v>
      </c>
      <c r="D62" s="56">
        <f t="shared" ca="1" si="4"/>
        <v>45362</v>
      </c>
      <c r="E62" s="57">
        <f t="shared" si="2"/>
        <v>189302.89950000003</v>
      </c>
      <c r="F62" s="57">
        <f t="shared" si="3"/>
        <v>8451.0222991071423</v>
      </c>
      <c r="G62" s="58">
        <f t="shared" si="6"/>
        <v>197753.92179910716</v>
      </c>
      <c r="H62" s="59">
        <f t="shared" si="5"/>
        <v>21357423.554303527</v>
      </c>
    </row>
    <row r="63" spans="1:8" ht="14">
      <c r="A63" s="55">
        <f t="shared" si="1"/>
        <v>38</v>
      </c>
      <c r="B63" s="55"/>
      <c r="C63" s="55" t="s">
        <v>144</v>
      </c>
      <c r="D63" s="56">
        <f t="shared" ca="1" si="4"/>
        <v>45393</v>
      </c>
      <c r="E63" s="57">
        <f t="shared" si="2"/>
        <v>189302.89950000003</v>
      </c>
      <c r="F63" s="57">
        <f t="shared" si="3"/>
        <v>8451.0222991071423</v>
      </c>
      <c r="G63" s="58">
        <f t="shared" si="6"/>
        <v>197753.92179910716</v>
      </c>
      <c r="H63" s="59">
        <f t="shared" si="5"/>
        <v>21159669.632504418</v>
      </c>
    </row>
    <row r="64" spans="1:8" ht="14">
      <c r="A64" s="55">
        <f t="shared" si="1"/>
        <v>39</v>
      </c>
      <c r="B64" s="55"/>
      <c r="C64" s="55" t="s">
        <v>145</v>
      </c>
      <c r="D64" s="56">
        <f t="shared" ca="1" si="4"/>
        <v>45423</v>
      </c>
      <c r="E64" s="57">
        <f t="shared" si="2"/>
        <v>189302.89950000003</v>
      </c>
      <c r="F64" s="57">
        <f t="shared" si="3"/>
        <v>8451.0222991071423</v>
      </c>
      <c r="G64" s="58">
        <f t="shared" si="6"/>
        <v>197753.92179910716</v>
      </c>
      <c r="H64" s="59">
        <f t="shared" si="5"/>
        <v>20961915.71070531</v>
      </c>
    </row>
    <row r="65" spans="1:18" ht="14">
      <c r="A65" s="55">
        <f t="shared" si="1"/>
        <v>40</v>
      </c>
      <c r="B65" s="55"/>
      <c r="C65" s="55" t="s">
        <v>146</v>
      </c>
      <c r="D65" s="56">
        <f t="shared" ca="1" si="4"/>
        <v>45454</v>
      </c>
      <c r="E65" s="57">
        <f t="shared" si="2"/>
        <v>189302.89950000003</v>
      </c>
      <c r="F65" s="57">
        <f t="shared" si="3"/>
        <v>8451.0222991071423</v>
      </c>
      <c r="G65" s="58">
        <f t="shared" si="6"/>
        <v>197753.92179910716</v>
      </c>
      <c r="H65" s="59">
        <f t="shared" si="5"/>
        <v>20764161.788906202</v>
      </c>
    </row>
    <row r="66" spans="1:18" ht="14">
      <c r="A66" s="55">
        <f t="shared" si="1"/>
        <v>41</v>
      </c>
      <c r="B66" s="55"/>
      <c r="C66" s="55" t="s">
        <v>147</v>
      </c>
      <c r="D66" s="56">
        <f t="shared" ca="1" si="4"/>
        <v>45484</v>
      </c>
      <c r="E66" s="57">
        <f t="shared" si="2"/>
        <v>189302.89950000003</v>
      </c>
      <c r="F66" s="57">
        <f t="shared" si="3"/>
        <v>8451.0222991071423</v>
      </c>
      <c r="G66" s="58">
        <f t="shared" si="6"/>
        <v>197753.92179910716</v>
      </c>
      <c r="H66" s="59">
        <f t="shared" si="5"/>
        <v>20566407.867107093</v>
      </c>
    </row>
    <row r="67" spans="1:18" ht="14">
      <c r="A67" s="55">
        <f t="shared" si="1"/>
        <v>42</v>
      </c>
      <c r="B67" s="55"/>
      <c r="C67" s="55" t="s">
        <v>148</v>
      </c>
      <c r="D67" s="56">
        <f t="shared" ca="1" si="4"/>
        <v>45515</v>
      </c>
      <c r="E67" s="57">
        <f t="shared" si="2"/>
        <v>189302.89950000003</v>
      </c>
      <c r="F67" s="57">
        <f t="shared" si="3"/>
        <v>8451.0222991071423</v>
      </c>
      <c r="G67" s="58">
        <f t="shared" si="6"/>
        <v>197753.92179910716</v>
      </c>
      <c r="H67" s="59">
        <f t="shared" si="5"/>
        <v>20368653.945307985</v>
      </c>
    </row>
    <row r="68" spans="1:18" ht="14">
      <c r="A68" s="55">
        <f t="shared" si="1"/>
        <v>43</v>
      </c>
      <c r="B68" s="55"/>
      <c r="C68" s="55" t="s">
        <v>149</v>
      </c>
      <c r="D68" s="56">
        <f t="shared" ca="1" si="4"/>
        <v>45546</v>
      </c>
      <c r="E68" s="57">
        <f t="shared" si="2"/>
        <v>189302.89950000003</v>
      </c>
      <c r="F68" s="57">
        <f t="shared" si="3"/>
        <v>8451.0222991071423</v>
      </c>
      <c r="G68" s="58">
        <f t="shared" si="6"/>
        <v>197753.92179910716</v>
      </c>
      <c r="H68" s="59">
        <f t="shared" si="5"/>
        <v>20170900.023508877</v>
      </c>
    </row>
    <row r="69" spans="1:18" ht="14">
      <c r="A69" s="55">
        <f t="shared" si="1"/>
        <v>44</v>
      </c>
      <c r="B69" s="55"/>
      <c r="C69" s="55" t="s">
        <v>150</v>
      </c>
      <c r="D69" s="56">
        <f t="shared" ca="1" si="4"/>
        <v>45576</v>
      </c>
      <c r="E69" s="57">
        <f t="shared" si="2"/>
        <v>189302.89950000003</v>
      </c>
      <c r="F69" s="57">
        <f t="shared" si="3"/>
        <v>8451.0222991071423</v>
      </c>
      <c r="G69" s="58">
        <f t="shared" si="6"/>
        <v>197753.92179910716</v>
      </c>
      <c r="H69" s="59">
        <f t="shared" si="5"/>
        <v>19973146.101709768</v>
      </c>
    </row>
    <row r="70" spans="1:18" ht="14">
      <c r="A70" s="55">
        <f t="shared" si="1"/>
        <v>45</v>
      </c>
      <c r="B70" s="55"/>
      <c r="C70" s="55" t="s">
        <v>151</v>
      </c>
      <c r="D70" s="56">
        <f t="shared" ca="1" si="4"/>
        <v>45607</v>
      </c>
      <c r="E70" s="57">
        <f t="shared" si="2"/>
        <v>189302.89950000003</v>
      </c>
      <c r="F70" s="57">
        <f t="shared" si="3"/>
        <v>8451.0222991071423</v>
      </c>
      <c r="G70" s="58">
        <f t="shared" si="6"/>
        <v>197753.92179910716</v>
      </c>
      <c r="H70" s="59">
        <f t="shared" si="5"/>
        <v>19775392.17991066</v>
      </c>
    </row>
    <row r="71" spans="1:18" ht="14">
      <c r="A71" s="55">
        <f t="shared" si="1"/>
        <v>46</v>
      </c>
      <c r="B71" s="55"/>
      <c r="C71" s="55" t="s">
        <v>152</v>
      </c>
      <c r="D71" s="56">
        <f t="shared" ca="1" si="4"/>
        <v>45637</v>
      </c>
      <c r="E71" s="57">
        <f t="shared" si="2"/>
        <v>189302.89950000003</v>
      </c>
      <c r="F71" s="57">
        <f t="shared" si="3"/>
        <v>8451.0222991071423</v>
      </c>
      <c r="G71" s="58">
        <f t="shared" si="6"/>
        <v>197753.92179910716</v>
      </c>
      <c r="H71" s="59">
        <f t="shared" si="5"/>
        <v>19577638.258111551</v>
      </c>
    </row>
    <row r="72" spans="1:18" ht="14">
      <c r="A72" s="55">
        <f t="shared" si="1"/>
        <v>47</v>
      </c>
      <c r="B72" s="55"/>
      <c r="C72" s="55" t="s">
        <v>153</v>
      </c>
      <c r="D72" s="56">
        <f t="shared" ca="1" si="4"/>
        <v>45668</v>
      </c>
      <c r="E72" s="57">
        <f t="shared" si="2"/>
        <v>189302.89950000003</v>
      </c>
      <c r="F72" s="57">
        <f t="shared" si="3"/>
        <v>8451.0222991071423</v>
      </c>
      <c r="G72" s="58">
        <f t="shared" si="6"/>
        <v>197753.92179910716</v>
      </c>
      <c r="H72" s="59">
        <f t="shared" si="5"/>
        <v>19379884.336312443</v>
      </c>
    </row>
    <row r="73" spans="1:18" ht="14">
      <c r="A73" s="55">
        <f t="shared" si="1"/>
        <v>48</v>
      </c>
      <c r="B73" s="55"/>
      <c r="C73" s="55" t="s">
        <v>154</v>
      </c>
      <c r="D73" s="56">
        <f t="shared" ca="1" si="4"/>
        <v>45699</v>
      </c>
      <c r="E73" s="57">
        <f t="shared" si="2"/>
        <v>189302.89950000003</v>
      </c>
      <c r="F73" s="57">
        <f t="shared" si="3"/>
        <v>8451.0222991071423</v>
      </c>
      <c r="G73" s="58">
        <f t="shared" si="6"/>
        <v>197753.92179910716</v>
      </c>
      <c r="H73" s="59">
        <f t="shared" si="5"/>
        <v>19182130.414513335</v>
      </c>
    </row>
    <row r="74" spans="1:18" ht="14">
      <c r="A74" s="55">
        <f t="shared" si="1"/>
        <v>49</v>
      </c>
      <c r="B74" s="55"/>
      <c r="C74" s="55" t="s">
        <v>155</v>
      </c>
      <c r="D74" s="56">
        <f t="shared" ca="1" si="4"/>
        <v>45727</v>
      </c>
      <c r="E74" s="57">
        <f t="shared" si="2"/>
        <v>189302.89950000003</v>
      </c>
      <c r="F74" s="57">
        <f t="shared" si="3"/>
        <v>8451.0222991071423</v>
      </c>
      <c r="G74" s="58">
        <f t="shared" si="6"/>
        <v>197753.92179910716</v>
      </c>
      <c r="H74" s="59">
        <f t="shared" si="5"/>
        <v>18984376.492714226</v>
      </c>
    </row>
    <row r="75" spans="1:18" ht="14">
      <c r="A75" s="55">
        <f t="shared" si="1"/>
        <v>50</v>
      </c>
      <c r="B75" s="60">
        <f>100%-SUM(B26:B74)</f>
        <v>0.6</v>
      </c>
      <c r="C75" s="55" t="s">
        <v>189</v>
      </c>
      <c r="D75" s="56">
        <f t="shared" ca="1" si="4"/>
        <v>45758</v>
      </c>
      <c r="E75" s="57">
        <f>(D19*B75)</f>
        <v>18173078.352000002</v>
      </c>
      <c r="F75" s="57">
        <f>(D20*B75)</f>
        <v>811298.14071428566</v>
      </c>
      <c r="G75" s="58">
        <f>+SUM(E75:F75)</f>
        <v>18984376.492714286</v>
      </c>
      <c r="H75" s="59">
        <f t="shared" si="5"/>
        <v>-5.9604644775390625E-8</v>
      </c>
    </row>
    <row r="76" spans="1:18" ht="14">
      <c r="A76" s="513" t="s">
        <v>102</v>
      </c>
      <c r="B76" s="513"/>
      <c r="C76" s="513"/>
      <c r="D76" s="513"/>
      <c r="E76" s="61">
        <f>SUM(E25:E75)</f>
        <v>30288463.919999994</v>
      </c>
      <c r="F76" s="61">
        <f>SUM(F25:F75)</f>
        <v>1352163.5678571435</v>
      </c>
      <c r="G76" s="61">
        <f>SUM(G25:G75)</f>
        <v>31640627.487857133</v>
      </c>
      <c r="H76" s="62"/>
    </row>
    <row r="77" spans="1:18" s="13" customFormat="1" ht="14">
      <c r="C77" s="23"/>
      <c r="D77" s="24"/>
      <c r="E77" s="25"/>
      <c r="F77" s="25"/>
      <c r="G77" s="25"/>
    </row>
    <row r="78" spans="1:18" s="13" customFormat="1" ht="14">
      <c r="A78" s="508" t="s">
        <v>66</v>
      </c>
      <c r="B78" s="508"/>
      <c r="C78" s="508"/>
      <c r="D78" s="508"/>
      <c r="E78" s="508"/>
      <c r="F78" s="508"/>
      <c r="G78" s="508"/>
      <c r="H78" s="508"/>
    </row>
    <row r="79" spans="1:18" s="13" customFormat="1" ht="29.25" customHeight="1">
      <c r="A79" s="497" t="s">
        <v>289</v>
      </c>
      <c r="B79" s="497"/>
      <c r="C79" s="497"/>
      <c r="D79" s="497"/>
      <c r="E79" s="497"/>
      <c r="F79" s="497"/>
      <c r="G79" s="497"/>
      <c r="H79" s="497"/>
      <c r="K79" s="520"/>
      <c r="L79" s="520"/>
      <c r="M79" s="520"/>
      <c r="N79" s="520"/>
      <c r="O79" s="520"/>
      <c r="P79" s="520"/>
      <c r="Q79" s="520"/>
      <c r="R79" s="520"/>
    </row>
    <row r="80" spans="1:18" s="13" customFormat="1" ht="16.5" customHeight="1">
      <c r="A80" s="497"/>
      <c r="B80" s="497"/>
      <c r="C80" s="497"/>
      <c r="D80" s="497"/>
      <c r="E80" s="497"/>
      <c r="F80" s="497"/>
      <c r="G80" s="497"/>
      <c r="H80" s="497"/>
      <c r="K80" s="508"/>
      <c r="L80" s="508"/>
      <c r="M80" s="508"/>
      <c r="N80" s="508"/>
      <c r="O80" s="508"/>
      <c r="P80" s="508"/>
      <c r="Q80" s="508"/>
      <c r="R80" s="508"/>
    </row>
    <row r="81" spans="1:18" s="13" customFormat="1" ht="16.5" customHeight="1">
      <c r="A81" s="497"/>
      <c r="B81" s="497"/>
      <c r="C81" s="497"/>
      <c r="D81" s="497"/>
      <c r="E81" s="497"/>
      <c r="F81" s="497"/>
      <c r="G81" s="497"/>
      <c r="H81" s="497"/>
      <c r="K81" s="508"/>
      <c r="L81" s="508"/>
      <c r="M81" s="508"/>
      <c r="N81" s="508"/>
      <c r="O81" s="508"/>
      <c r="P81" s="508"/>
      <c r="Q81" s="508"/>
      <c r="R81" s="508"/>
    </row>
    <row r="82" spans="1:18" s="13" customFormat="1" ht="16.5" customHeight="1">
      <c r="A82" s="497"/>
      <c r="B82" s="497"/>
      <c r="C82" s="497"/>
      <c r="D82" s="497"/>
      <c r="E82" s="497"/>
      <c r="F82" s="497"/>
      <c r="G82" s="497"/>
      <c r="H82" s="497"/>
      <c r="K82" s="508"/>
      <c r="L82" s="508"/>
      <c r="M82" s="508"/>
      <c r="N82" s="508"/>
      <c r="O82" s="508"/>
      <c r="P82" s="508"/>
      <c r="Q82" s="508"/>
      <c r="R82" s="508"/>
    </row>
    <row r="83" spans="1:18" s="13" customFormat="1" ht="118.5" customHeight="1">
      <c r="A83" s="497"/>
      <c r="B83" s="497"/>
      <c r="C83" s="497"/>
      <c r="D83" s="497"/>
      <c r="E83" s="497"/>
      <c r="F83" s="497"/>
      <c r="G83" s="497"/>
      <c r="H83" s="497"/>
      <c r="K83" s="508"/>
      <c r="L83" s="508"/>
      <c r="M83" s="508"/>
      <c r="N83" s="508"/>
      <c r="O83" s="508"/>
      <c r="P83" s="508"/>
      <c r="Q83" s="508"/>
      <c r="R83" s="508"/>
    </row>
    <row r="84" spans="1:18" s="13" customFormat="1" ht="42" customHeight="1">
      <c r="A84" s="497"/>
      <c r="B84" s="497"/>
      <c r="C84" s="497"/>
      <c r="D84" s="497"/>
      <c r="E84" s="497"/>
      <c r="F84" s="497"/>
      <c r="G84" s="497"/>
      <c r="H84" s="497"/>
      <c r="K84" s="508"/>
      <c r="L84" s="508"/>
      <c r="M84" s="508"/>
      <c r="N84" s="508"/>
      <c r="O84" s="508"/>
      <c r="P84" s="508"/>
      <c r="Q84" s="508"/>
      <c r="R84" s="508"/>
    </row>
    <row r="85" spans="1:18" s="13" customFormat="1" ht="14">
      <c r="A85" s="497"/>
      <c r="B85" s="497"/>
      <c r="C85" s="497"/>
      <c r="D85" s="497"/>
      <c r="E85" s="497"/>
      <c r="F85" s="497"/>
      <c r="G85" s="497"/>
      <c r="H85" s="497"/>
    </row>
    <row r="86" spans="1:18" s="13" customFormat="1" ht="14">
      <c r="A86" s="508"/>
      <c r="B86" s="508"/>
      <c r="C86" s="508"/>
      <c r="D86" s="508"/>
      <c r="E86" s="508"/>
      <c r="F86" s="508"/>
      <c r="G86" s="508"/>
      <c r="H86" s="508"/>
    </row>
    <row r="87" spans="1:18" s="13" customFormat="1" ht="14">
      <c r="A87" s="13" t="s">
        <v>104</v>
      </c>
      <c r="D87" s="26"/>
    </row>
    <row r="88" spans="1:18" s="13" customFormat="1" ht="14">
      <c r="D88" s="26"/>
    </row>
    <row r="89" spans="1:18" s="13" customFormat="1" ht="15" customHeight="1">
      <c r="A89" s="27"/>
      <c r="B89" s="27"/>
      <c r="C89" s="27"/>
      <c r="D89" s="26"/>
      <c r="E89" s="27"/>
      <c r="F89" s="27"/>
      <c r="G89" s="27"/>
    </row>
    <row r="90" spans="1:18" s="13" customFormat="1" ht="14">
      <c r="A90" s="498" t="s">
        <v>105</v>
      </c>
      <c r="B90" s="498"/>
      <c r="C90" s="498"/>
      <c r="D90" s="26"/>
      <c r="E90" s="498" t="s">
        <v>106</v>
      </c>
      <c r="F90" s="498"/>
      <c r="G90" s="498"/>
    </row>
    <row r="91" spans="1:18" ht="14"/>
    <row r="92" spans="1:18" ht="14"/>
    <row r="93" spans="1:18" ht="14"/>
    <row r="94" spans="1:18" ht="14"/>
    <row r="95" spans="1:18" ht="14"/>
  </sheetData>
  <sheetProtection password="EA9B" sheet="1" objects="1" scenarios="1" selectLockedCells="1"/>
  <mergeCells count="24">
    <mergeCell ref="A8:B8"/>
    <mergeCell ref="C8:H8"/>
    <mergeCell ref="H1:H2"/>
    <mergeCell ref="C5:H5"/>
    <mergeCell ref="A6:B6"/>
    <mergeCell ref="C6:H6"/>
    <mergeCell ref="C7:H7"/>
    <mergeCell ref="K84:R84"/>
    <mergeCell ref="A9:B9"/>
    <mergeCell ref="C9:H9"/>
    <mergeCell ref="A10:B10"/>
    <mergeCell ref="C10:H10"/>
    <mergeCell ref="A24:G24"/>
    <mergeCell ref="A76:D76"/>
    <mergeCell ref="K79:R79"/>
    <mergeCell ref="K80:R80"/>
    <mergeCell ref="K81:R81"/>
    <mergeCell ref="K82:R82"/>
    <mergeCell ref="K83:R83"/>
    <mergeCell ref="A86:H86"/>
    <mergeCell ref="A90:C90"/>
    <mergeCell ref="E90:G90"/>
    <mergeCell ref="A78:H78"/>
    <mergeCell ref="A79:H85"/>
  </mergeCells>
  <hyperlinks>
    <hyperlink ref="J3" location="'DATA SHEET'!A1" display="Return to Data Sheet" xr:uid="{00000000-0004-0000-1A00-000000000000}"/>
  </hyperlinks>
  <printOptions horizontalCentered="1"/>
  <pageMargins left="0.7" right="0.7" top="0.75" bottom="0.75" header="0.3" footer="0.3"/>
  <pageSetup paperSize="14" scale="63" orientation="portrait" r:id="rId1"/>
  <headerFooter>
    <oddFooter>&amp;RPage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FA0EA"/>
    <pageSetUpPr fitToPage="1"/>
  </sheetPr>
  <dimension ref="A1:R95"/>
  <sheetViews>
    <sheetView showGridLines="0" zoomScaleNormal="100" workbookViewId="0">
      <selection activeCell="K71" sqref="K71"/>
    </sheetView>
  </sheetViews>
  <sheetFormatPr baseColWidth="10" defaultColWidth="0" defaultRowHeight="12.75" customHeight="1" zeroHeight="1"/>
  <cols>
    <col min="1" max="1" width="12.83203125" style="12" customWidth="1"/>
    <col min="2" max="2" width="10.5" style="12" customWidth="1"/>
    <col min="3" max="3" width="24" style="30" customWidth="1"/>
    <col min="4" max="4" width="12.83203125" style="12" bestFit="1" customWidth="1"/>
    <col min="5" max="5" width="13.5" style="12" bestFit="1" customWidth="1"/>
    <col min="6" max="6" width="13.6640625" style="12" bestFit="1" customWidth="1"/>
    <col min="7" max="7" width="14.5" style="12" bestFit="1" customWidth="1"/>
    <col min="8" max="8" width="16.5" style="12" bestFit="1" customWidth="1"/>
    <col min="9" max="9" width="9.1640625" style="12" customWidth="1"/>
    <col min="10" max="10" width="13.5" style="12" bestFit="1" customWidth="1"/>
    <col min="11" max="11" width="9.1640625" style="12" customWidth="1"/>
    <col min="12" max="16384" width="9.1640625" style="12" hidden="1"/>
  </cols>
  <sheetData>
    <row r="1" spans="1:11" ht="12.75" customHeight="1">
      <c r="A1" s="13"/>
      <c r="B1" s="13"/>
      <c r="C1" s="215" t="s">
        <v>75</v>
      </c>
      <c r="H1" s="509" t="s">
        <v>76</v>
      </c>
    </row>
    <row r="2" spans="1:11" ht="14">
      <c r="A2" s="13"/>
      <c r="B2" s="13"/>
      <c r="C2" s="14" t="s">
        <v>288</v>
      </c>
      <c r="H2" s="509"/>
    </row>
    <row r="3" spans="1:11" ht="14">
      <c r="A3" s="13"/>
      <c r="B3" s="13"/>
      <c r="C3" s="14" t="s">
        <v>77</v>
      </c>
      <c r="J3" s="63" t="s">
        <v>78</v>
      </c>
    </row>
    <row r="4" spans="1:11" ht="14"/>
    <row r="5" spans="1:11" ht="15" customHeight="1">
      <c r="A5" s="32" t="s">
        <v>4</v>
      </c>
      <c r="B5" s="328"/>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SHEET'!B84</f>
        <v>5% DP, 35% over 48 months, 60% Lumpsum</v>
      </c>
      <c r="D10" s="528"/>
      <c r="E10" s="528"/>
      <c r="F10" s="528"/>
      <c r="G10" s="528"/>
      <c r="H10" s="529"/>
    </row>
    <row r="11" spans="1:11" ht="14"/>
    <row r="12" spans="1:11" ht="14">
      <c r="A12" s="31" t="s">
        <v>82</v>
      </c>
      <c r="J12" s="38"/>
    </row>
    <row r="13" spans="1:11" ht="14">
      <c r="A13" s="13" t="s">
        <v>83</v>
      </c>
      <c r="C13" s="12"/>
      <c r="D13" s="38">
        <f>C9-1000000</f>
        <v>33204640</v>
      </c>
      <c r="E13" s="30"/>
      <c r="F13" s="30"/>
      <c r="J13" s="38"/>
    </row>
    <row r="14" spans="1:11" s="13" customFormat="1" ht="14">
      <c r="A14" s="40" t="s">
        <v>294</v>
      </c>
      <c r="B14" s="40"/>
      <c r="C14" s="199"/>
      <c r="D14" s="316">
        <v>1000000</v>
      </c>
      <c r="E14" s="315"/>
      <c r="F14" s="315"/>
      <c r="K14" s="194"/>
    </row>
    <row r="15" spans="1:11" s="13" customFormat="1" ht="14">
      <c r="A15" s="40" t="s">
        <v>84</v>
      </c>
      <c r="C15" s="203">
        <v>0.05</v>
      </c>
      <c r="D15" s="194">
        <f>IF(C15&gt;5%,"BEYOND MAX DISCOUNT",((D13-D14)*C15))</f>
        <v>1610232</v>
      </c>
      <c r="E15" s="314"/>
      <c r="F15" s="314"/>
      <c r="G15" s="314"/>
      <c r="K15" s="194"/>
    </row>
    <row r="16" spans="1:11" s="13" customFormat="1" ht="14">
      <c r="A16" s="40" t="s">
        <v>85</v>
      </c>
      <c r="B16" s="40"/>
      <c r="C16" s="203">
        <v>5.0000000000000001E-3</v>
      </c>
      <c r="D16" s="234">
        <f>IF(C16&lt;=0.5%,((D13-D15-D14)*C16),"BEYOND MAX DISC.")</f>
        <v>152972.04</v>
      </c>
      <c r="E16" s="194"/>
      <c r="F16" s="194"/>
      <c r="G16" s="194"/>
      <c r="I16" s="13" t="s">
        <v>5</v>
      </c>
      <c r="J16" s="317">
        <v>0.05</v>
      </c>
    </row>
    <row r="17" spans="1:11" s="13" customFormat="1" ht="14" hidden="1">
      <c r="A17" s="13" t="s">
        <v>87</v>
      </c>
      <c r="D17" s="238">
        <f>IF(D14&lt;=1000000,D13-SUM(D14:D16),"BEYOND MAX DISCOUNT")</f>
        <v>30441435.960000001</v>
      </c>
      <c r="E17" s="314"/>
      <c r="F17" s="314"/>
      <c r="G17" s="314"/>
      <c r="K17" s="237"/>
    </row>
    <row r="18" spans="1:11" ht="14" hidden="1">
      <c r="A18" s="126"/>
      <c r="C18" s="12"/>
      <c r="D18" s="45"/>
      <c r="E18" s="30"/>
      <c r="F18" s="30"/>
      <c r="J18" s="329"/>
    </row>
    <row r="19" spans="1:11" ht="14">
      <c r="A19" s="46" t="s">
        <v>170</v>
      </c>
      <c r="C19" s="31"/>
      <c r="D19" s="241">
        <f>D17+D18</f>
        <v>30441435.960000001</v>
      </c>
      <c r="E19" s="30"/>
      <c r="F19" s="30"/>
      <c r="J19" s="38"/>
    </row>
    <row r="20" spans="1:11" ht="14">
      <c r="A20" s="48" t="s">
        <v>90</v>
      </c>
      <c r="C20" s="236">
        <v>0.05</v>
      </c>
      <c r="D20" s="240">
        <f>(D17/1.12)*C20</f>
        <v>1358992.6767857142</v>
      </c>
      <c r="E20" s="30"/>
      <c r="F20" s="30"/>
    </row>
    <row r="21" spans="1:11" ht="15" thickBot="1">
      <c r="A21" s="14" t="s">
        <v>91</v>
      </c>
      <c r="C21" s="14"/>
      <c r="D21" s="50">
        <f>+D19+D20</f>
        <v>31800428.636785716</v>
      </c>
      <c r="E21" s="30"/>
      <c r="F21" s="30"/>
    </row>
    <row r="22" spans="1:11" ht="15" thickTop="1"/>
    <row r="23" spans="1:11" ht="14">
      <c r="A23" s="51" t="s">
        <v>92</v>
      </c>
      <c r="B23" s="51" t="s">
        <v>93</v>
      </c>
      <c r="C23" s="51" t="s">
        <v>94</v>
      </c>
      <c r="D23" s="51" t="s">
        <v>95</v>
      </c>
      <c r="E23" s="51" t="s">
        <v>169</v>
      </c>
      <c r="F23" s="51" t="s">
        <v>97</v>
      </c>
      <c r="G23" s="53" t="s">
        <v>98</v>
      </c>
      <c r="H23" s="51" t="s">
        <v>99</v>
      </c>
    </row>
    <row r="24" spans="1:11" ht="14">
      <c r="A24" s="512" t="s">
        <v>100</v>
      </c>
      <c r="B24" s="512"/>
      <c r="C24" s="512"/>
      <c r="D24" s="512"/>
      <c r="E24" s="512"/>
      <c r="F24" s="512"/>
      <c r="G24" s="512"/>
      <c r="H24" s="54">
        <f>+D21</f>
        <v>31800428.636785716</v>
      </c>
    </row>
    <row r="25" spans="1:11" ht="14">
      <c r="A25" s="55">
        <v>0</v>
      </c>
      <c r="B25" s="55"/>
      <c r="C25" s="55" t="s">
        <v>101</v>
      </c>
      <c r="D25" s="56">
        <f ca="1">'GV3 DP Term1_Non-mem'!D25</f>
        <v>44238</v>
      </c>
      <c r="E25" s="57">
        <f>IF(I7="1",50000,100000)</f>
        <v>100000</v>
      </c>
      <c r="F25" s="57"/>
      <c r="G25" s="58">
        <f t="shared" ref="G25:G56" si="0">+SUM(E25:F25)</f>
        <v>100000</v>
      </c>
      <c r="H25" s="59">
        <f>D21-E25</f>
        <v>31700428.636785716</v>
      </c>
    </row>
    <row r="26" spans="1:11" ht="14">
      <c r="A26" s="55">
        <v>1</v>
      </c>
      <c r="B26" s="60">
        <v>0.05</v>
      </c>
      <c r="C26" s="55" t="s">
        <v>190</v>
      </c>
      <c r="D26" s="175">
        <f ca="1">EDATE(D25,1)</f>
        <v>44266</v>
      </c>
      <c r="E26" s="57">
        <f>(D19*B26)-E25</f>
        <v>1422071.7980000002</v>
      </c>
      <c r="F26" s="57">
        <f>(D20*B26)</f>
        <v>67949.633839285714</v>
      </c>
      <c r="G26" s="58">
        <f t="shared" si="0"/>
        <v>1490021.4318392859</v>
      </c>
      <c r="H26" s="59">
        <f>H25-G26</f>
        <v>30210407.204946429</v>
      </c>
    </row>
    <row r="27" spans="1:11" ht="14">
      <c r="A27" s="55">
        <f t="shared" ref="A27:A75" si="1">+A26+1</f>
        <v>2</v>
      </c>
      <c r="B27" s="60">
        <v>0.35</v>
      </c>
      <c r="C27" s="55" t="s">
        <v>108</v>
      </c>
      <c r="D27" s="175">
        <f t="shared" ref="D27:D75" ca="1" si="2">EDATE(D26,1)</f>
        <v>44297</v>
      </c>
      <c r="E27" s="57">
        <f>(D19*B27)/48</f>
        <v>221968.80387499998</v>
      </c>
      <c r="F27" s="57">
        <f>(D20*B27)/48</f>
        <v>9909.3216015624985</v>
      </c>
      <c r="G27" s="58">
        <f t="shared" si="0"/>
        <v>231878.12547656248</v>
      </c>
      <c r="H27" s="59">
        <f>H26-G27</f>
        <v>29978529.079469867</v>
      </c>
    </row>
    <row r="28" spans="1:11" ht="14">
      <c r="A28" s="55">
        <f t="shared" si="1"/>
        <v>3</v>
      </c>
      <c r="B28" s="55"/>
      <c r="C28" s="55" t="s">
        <v>109</v>
      </c>
      <c r="D28" s="175">
        <f t="shared" ca="1" si="2"/>
        <v>44327</v>
      </c>
      <c r="E28" s="57">
        <f t="shared" ref="E28:E74" si="3">+$E$27</f>
        <v>221968.80387499998</v>
      </c>
      <c r="F28" s="57">
        <f t="shared" ref="F28:F74" si="4">+$F$27</f>
        <v>9909.3216015624985</v>
      </c>
      <c r="G28" s="58">
        <f t="shared" si="0"/>
        <v>231878.12547656248</v>
      </c>
      <c r="H28" s="59">
        <f>H27-G28</f>
        <v>29746650.953993306</v>
      </c>
    </row>
    <row r="29" spans="1:11" ht="14">
      <c r="A29" s="55">
        <f t="shared" si="1"/>
        <v>4</v>
      </c>
      <c r="B29" s="55"/>
      <c r="C29" s="55" t="s">
        <v>110</v>
      </c>
      <c r="D29" s="175">
        <f t="shared" ca="1" si="2"/>
        <v>44358</v>
      </c>
      <c r="E29" s="57">
        <f t="shared" si="3"/>
        <v>221968.80387499998</v>
      </c>
      <c r="F29" s="57">
        <f t="shared" si="4"/>
        <v>9909.3216015624985</v>
      </c>
      <c r="G29" s="58">
        <f t="shared" si="0"/>
        <v>231878.12547656248</v>
      </c>
      <c r="H29" s="59">
        <f>H28-G29</f>
        <v>29514772.828516744</v>
      </c>
    </row>
    <row r="30" spans="1:11" ht="14">
      <c r="A30" s="55">
        <f t="shared" si="1"/>
        <v>5</v>
      </c>
      <c r="B30" s="55"/>
      <c r="C30" s="55" t="s">
        <v>111</v>
      </c>
      <c r="D30" s="175">
        <f t="shared" ca="1" si="2"/>
        <v>44388</v>
      </c>
      <c r="E30" s="57">
        <f t="shared" si="3"/>
        <v>221968.80387499998</v>
      </c>
      <c r="F30" s="57">
        <f t="shared" si="4"/>
        <v>9909.3216015624985</v>
      </c>
      <c r="G30" s="58">
        <f t="shared" si="0"/>
        <v>231878.12547656248</v>
      </c>
      <c r="H30" s="59">
        <f t="shared" ref="H30:H75" si="5">H29-G30</f>
        <v>29282894.703040183</v>
      </c>
    </row>
    <row r="31" spans="1:11" ht="14">
      <c r="A31" s="55">
        <f t="shared" si="1"/>
        <v>6</v>
      </c>
      <c r="B31" s="55"/>
      <c r="C31" s="55" t="s">
        <v>112</v>
      </c>
      <c r="D31" s="175">
        <f t="shared" ca="1" si="2"/>
        <v>44419</v>
      </c>
      <c r="E31" s="57">
        <f t="shared" si="3"/>
        <v>221968.80387499998</v>
      </c>
      <c r="F31" s="57">
        <f t="shared" si="4"/>
        <v>9909.3216015624985</v>
      </c>
      <c r="G31" s="58">
        <f t="shared" si="0"/>
        <v>231878.12547656248</v>
      </c>
      <c r="H31" s="59">
        <f t="shared" si="5"/>
        <v>29051016.577563621</v>
      </c>
    </row>
    <row r="32" spans="1:11" ht="14">
      <c r="A32" s="55">
        <f t="shared" si="1"/>
        <v>7</v>
      </c>
      <c r="B32" s="55"/>
      <c r="C32" s="55" t="s">
        <v>113</v>
      </c>
      <c r="D32" s="175">
        <f t="shared" ca="1" si="2"/>
        <v>44450</v>
      </c>
      <c r="E32" s="57">
        <f t="shared" si="3"/>
        <v>221968.80387499998</v>
      </c>
      <c r="F32" s="57">
        <f t="shared" si="4"/>
        <v>9909.3216015624985</v>
      </c>
      <c r="G32" s="58">
        <f t="shared" si="0"/>
        <v>231878.12547656248</v>
      </c>
      <c r="H32" s="59">
        <f t="shared" si="5"/>
        <v>28819138.45208706</v>
      </c>
    </row>
    <row r="33" spans="1:8" ht="14">
      <c r="A33" s="55">
        <f t="shared" si="1"/>
        <v>8</v>
      </c>
      <c r="B33" s="55"/>
      <c r="C33" s="55" t="s">
        <v>114</v>
      </c>
      <c r="D33" s="175">
        <f t="shared" ca="1" si="2"/>
        <v>44480</v>
      </c>
      <c r="E33" s="57">
        <f t="shared" si="3"/>
        <v>221968.80387499998</v>
      </c>
      <c r="F33" s="57">
        <f t="shared" si="4"/>
        <v>9909.3216015624985</v>
      </c>
      <c r="G33" s="58">
        <f t="shared" si="0"/>
        <v>231878.12547656248</v>
      </c>
      <c r="H33" s="59">
        <f t="shared" si="5"/>
        <v>28587260.326610498</v>
      </c>
    </row>
    <row r="34" spans="1:8" ht="14">
      <c r="A34" s="55">
        <f t="shared" si="1"/>
        <v>9</v>
      </c>
      <c r="B34" s="55"/>
      <c r="C34" s="55" t="s">
        <v>115</v>
      </c>
      <c r="D34" s="175">
        <f t="shared" ca="1" si="2"/>
        <v>44511</v>
      </c>
      <c r="E34" s="57">
        <f t="shared" si="3"/>
        <v>221968.80387499998</v>
      </c>
      <c r="F34" s="57">
        <f t="shared" si="4"/>
        <v>9909.3216015624985</v>
      </c>
      <c r="G34" s="58">
        <f t="shared" si="0"/>
        <v>231878.12547656248</v>
      </c>
      <c r="H34" s="59">
        <f t="shared" si="5"/>
        <v>28355382.201133937</v>
      </c>
    </row>
    <row r="35" spans="1:8" ht="14">
      <c r="A35" s="55">
        <f t="shared" si="1"/>
        <v>10</v>
      </c>
      <c r="B35" s="55"/>
      <c r="C35" s="55" t="s">
        <v>116</v>
      </c>
      <c r="D35" s="175">
        <f t="shared" ca="1" si="2"/>
        <v>44541</v>
      </c>
      <c r="E35" s="57">
        <f t="shared" si="3"/>
        <v>221968.80387499998</v>
      </c>
      <c r="F35" s="57">
        <f t="shared" si="4"/>
        <v>9909.3216015624985</v>
      </c>
      <c r="G35" s="58">
        <f t="shared" si="0"/>
        <v>231878.12547656248</v>
      </c>
      <c r="H35" s="59">
        <f t="shared" si="5"/>
        <v>28123504.075657375</v>
      </c>
    </row>
    <row r="36" spans="1:8" ht="14">
      <c r="A36" s="55">
        <f t="shared" si="1"/>
        <v>11</v>
      </c>
      <c r="B36" s="55"/>
      <c r="C36" s="55" t="s">
        <v>117</v>
      </c>
      <c r="D36" s="175">
        <f t="shared" ca="1" si="2"/>
        <v>44572</v>
      </c>
      <c r="E36" s="57">
        <f t="shared" si="3"/>
        <v>221968.80387499998</v>
      </c>
      <c r="F36" s="57">
        <f t="shared" si="4"/>
        <v>9909.3216015624985</v>
      </c>
      <c r="G36" s="58">
        <f t="shared" si="0"/>
        <v>231878.12547656248</v>
      </c>
      <c r="H36" s="59">
        <f t="shared" si="5"/>
        <v>27891625.950180814</v>
      </c>
    </row>
    <row r="37" spans="1:8" ht="14">
      <c r="A37" s="55">
        <f t="shared" si="1"/>
        <v>12</v>
      </c>
      <c r="B37" s="55"/>
      <c r="C37" s="55" t="s">
        <v>118</v>
      </c>
      <c r="D37" s="175">
        <f t="shared" ca="1" si="2"/>
        <v>44603</v>
      </c>
      <c r="E37" s="57">
        <f t="shared" si="3"/>
        <v>221968.80387499998</v>
      </c>
      <c r="F37" s="57">
        <f t="shared" si="4"/>
        <v>9909.3216015624985</v>
      </c>
      <c r="G37" s="58">
        <f t="shared" si="0"/>
        <v>231878.12547656248</v>
      </c>
      <c r="H37" s="59">
        <f t="shared" si="5"/>
        <v>27659747.824704252</v>
      </c>
    </row>
    <row r="38" spans="1:8" ht="14">
      <c r="A38" s="55">
        <f t="shared" si="1"/>
        <v>13</v>
      </c>
      <c r="B38" s="55"/>
      <c r="C38" s="55" t="s">
        <v>119</v>
      </c>
      <c r="D38" s="175">
        <f t="shared" ca="1" si="2"/>
        <v>44631</v>
      </c>
      <c r="E38" s="57">
        <f t="shared" si="3"/>
        <v>221968.80387499998</v>
      </c>
      <c r="F38" s="57">
        <f t="shared" si="4"/>
        <v>9909.3216015624985</v>
      </c>
      <c r="G38" s="58">
        <f t="shared" si="0"/>
        <v>231878.12547656248</v>
      </c>
      <c r="H38" s="59">
        <f t="shared" si="5"/>
        <v>27427869.699227691</v>
      </c>
    </row>
    <row r="39" spans="1:8" ht="14">
      <c r="A39" s="55">
        <f t="shared" si="1"/>
        <v>14</v>
      </c>
      <c r="B39" s="55"/>
      <c r="C39" s="55" t="s">
        <v>120</v>
      </c>
      <c r="D39" s="175">
        <f t="shared" ca="1" si="2"/>
        <v>44662</v>
      </c>
      <c r="E39" s="57">
        <f t="shared" si="3"/>
        <v>221968.80387499998</v>
      </c>
      <c r="F39" s="57">
        <f t="shared" si="4"/>
        <v>9909.3216015624985</v>
      </c>
      <c r="G39" s="58">
        <f t="shared" si="0"/>
        <v>231878.12547656248</v>
      </c>
      <c r="H39" s="59">
        <f t="shared" si="5"/>
        <v>27195991.573751129</v>
      </c>
    </row>
    <row r="40" spans="1:8" ht="14">
      <c r="A40" s="55">
        <f t="shared" si="1"/>
        <v>15</v>
      </c>
      <c r="B40" s="55"/>
      <c r="C40" s="55" t="s">
        <v>121</v>
      </c>
      <c r="D40" s="175">
        <f t="shared" ca="1" si="2"/>
        <v>44692</v>
      </c>
      <c r="E40" s="57">
        <f t="shared" si="3"/>
        <v>221968.80387499998</v>
      </c>
      <c r="F40" s="57">
        <f t="shared" si="4"/>
        <v>9909.3216015624985</v>
      </c>
      <c r="G40" s="58">
        <f t="shared" si="0"/>
        <v>231878.12547656248</v>
      </c>
      <c r="H40" s="59">
        <f t="shared" si="5"/>
        <v>26964113.448274568</v>
      </c>
    </row>
    <row r="41" spans="1:8" ht="14">
      <c r="A41" s="55">
        <f t="shared" si="1"/>
        <v>16</v>
      </c>
      <c r="B41" s="55"/>
      <c r="C41" s="55" t="s">
        <v>122</v>
      </c>
      <c r="D41" s="175">
        <f t="shared" ca="1" si="2"/>
        <v>44723</v>
      </c>
      <c r="E41" s="57">
        <f t="shared" si="3"/>
        <v>221968.80387499998</v>
      </c>
      <c r="F41" s="57">
        <f t="shared" si="4"/>
        <v>9909.3216015624985</v>
      </c>
      <c r="G41" s="58">
        <f t="shared" si="0"/>
        <v>231878.12547656248</v>
      </c>
      <c r="H41" s="59">
        <f t="shared" si="5"/>
        <v>26732235.322798006</v>
      </c>
    </row>
    <row r="42" spans="1:8" ht="14">
      <c r="A42" s="55">
        <f t="shared" si="1"/>
        <v>17</v>
      </c>
      <c r="B42" s="55"/>
      <c r="C42" s="55" t="s">
        <v>123</v>
      </c>
      <c r="D42" s="175">
        <f t="shared" ca="1" si="2"/>
        <v>44753</v>
      </c>
      <c r="E42" s="57">
        <f t="shared" si="3"/>
        <v>221968.80387499998</v>
      </c>
      <c r="F42" s="57">
        <f t="shared" si="4"/>
        <v>9909.3216015624985</v>
      </c>
      <c r="G42" s="58">
        <f t="shared" si="0"/>
        <v>231878.12547656248</v>
      </c>
      <c r="H42" s="59">
        <f t="shared" si="5"/>
        <v>26500357.197321445</v>
      </c>
    </row>
    <row r="43" spans="1:8" ht="14">
      <c r="A43" s="55">
        <f t="shared" si="1"/>
        <v>18</v>
      </c>
      <c r="B43" s="55"/>
      <c r="C43" s="55" t="s">
        <v>124</v>
      </c>
      <c r="D43" s="175">
        <f t="shared" ca="1" si="2"/>
        <v>44784</v>
      </c>
      <c r="E43" s="57">
        <f t="shared" si="3"/>
        <v>221968.80387499998</v>
      </c>
      <c r="F43" s="57">
        <f t="shared" si="4"/>
        <v>9909.3216015624985</v>
      </c>
      <c r="G43" s="58">
        <f t="shared" si="0"/>
        <v>231878.12547656248</v>
      </c>
      <c r="H43" s="59">
        <f t="shared" si="5"/>
        <v>26268479.071844883</v>
      </c>
    </row>
    <row r="44" spans="1:8" ht="14">
      <c r="A44" s="55">
        <f t="shared" si="1"/>
        <v>19</v>
      </c>
      <c r="B44" s="55"/>
      <c r="C44" s="55" t="s">
        <v>125</v>
      </c>
      <c r="D44" s="175">
        <f t="shared" ca="1" si="2"/>
        <v>44815</v>
      </c>
      <c r="E44" s="57">
        <f t="shared" si="3"/>
        <v>221968.80387499998</v>
      </c>
      <c r="F44" s="57">
        <f t="shared" si="4"/>
        <v>9909.3216015624985</v>
      </c>
      <c r="G44" s="58">
        <f t="shared" si="0"/>
        <v>231878.12547656248</v>
      </c>
      <c r="H44" s="59">
        <f t="shared" si="5"/>
        <v>26036600.946368322</v>
      </c>
    </row>
    <row r="45" spans="1:8" ht="14">
      <c r="A45" s="55">
        <f t="shared" si="1"/>
        <v>20</v>
      </c>
      <c r="B45" s="55"/>
      <c r="C45" s="55" t="s">
        <v>126</v>
      </c>
      <c r="D45" s="175">
        <f t="shared" ca="1" si="2"/>
        <v>44845</v>
      </c>
      <c r="E45" s="57">
        <f t="shared" si="3"/>
        <v>221968.80387499998</v>
      </c>
      <c r="F45" s="57">
        <f t="shared" si="4"/>
        <v>9909.3216015624985</v>
      </c>
      <c r="G45" s="58">
        <f t="shared" si="0"/>
        <v>231878.12547656248</v>
      </c>
      <c r="H45" s="59">
        <f t="shared" si="5"/>
        <v>25804722.82089176</v>
      </c>
    </row>
    <row r="46" spans="1:8" ht="14">
      <c r="A46" s="55">
        <f t="shared" si="1"/>
        <v>21</v>
      </c>
      <c r="B46" s="55"/>
      <c r="C46" s="55" t="s">
        <v>127</v>
      </c>
      <c r="D46" s="175">
        <f t="shared" ca="1" si="2"/>
        <v>44876</v>
      </c>
      <c r="E46" s="57">
        <f t="shared" si="3"/>
        <v>221968.80387499998</v>
      </c>
      <c r="F46" s="57">
        <f t="shared" si="4"/>
        <v>9909.3216015624985</v>
      </c>
      <c r="G46" s="58">
        <f t="shared" si="0"/>
        <v>231878.12547656248</v>
      </c>
      <c r="H46" s="59">
        <f t="shared" si="5"/>
        <v>25572844.695415199</v>
      </c>
    </row>
    <row r="47" spans="1:8" ht="14">
      <c r="A47" s="55">
        <f t="shared" si="1"/>
        <v>22</v>
      </c>
      <c r="B47" s="55"/>
      <c r="C47" s="55" t="s">
        <v>128</v>
      </c>
      <c r="D47" s="175">
        <f t="shared" ca="1" si="2"/>
        <v>44906</v>
      </c>
      <c r="E47" s="57">
        <f t="shared" si="3"/>
        <v>221968.80387499998</v>
      </c>
      <c r="F47" s="57">
        <f t="shared" si="4"/>
        <v>9909.3216015624985</v>
      </c>
      <c r="G47" s="58">
        <f t="shared" si="0"/>
        <v>231878.12547656248</v>
      </c>
      <c r="H47" s="59">
        <f t="shared" si="5"/>
        <v>25340966.569938637</v>
      </c>
    </row>
    <row r="48" spans="1:8" ht="14">
      <c r="A48" s="55">
        <f t="shared" si="1"/>
        <v>23</v>
      </c>
      <c r="B48" s="55"/>
      <c r="C48" s="55" t="s">
        <v>129</v>
      </c>
      <c r="D48" s="175">
        <f t="shared" ca="1" si="2"/>
        <v>44937</v>
      </c>
      <c r="E48" s="57">
        <f t="shared" si="3"/>
        <v>221968.80387499998</v>
      </c>
      <c r="F48" s="57">
        <f t="shared" si="4"/>
        <v>9909.3216015624985</v>
      </c>
      <c r="G48" s="58">
        <f t="shared" si="0"/>
        <v>231878.12547656248</v>
      </c>
      <c r="H48" s="59">
        <f t="shared" si="5"/>
        <v>25109088.444462076</v>
      </c>
    </row>
    <row r="49" spans="1:8" ht="14">
      <c r="A49" s="55">
        <f t="shared" si="1"/>
        <v>24</v>
      </c>
      <c r="B49" s="55"/>
      <c r="C49" s="55" t="s">
        <v>130</v>
      </c>
      <c r="D49" s="175">
        <f t="shared" ca="1" si="2"/>
        <v>44968</v>
      </c>
      <c r="E49" s="57">
        <f t="shared" si="3"/>
        <v>221968.80387499998</v>
      </c>
      <c r="F49" s="57">
        <f t="shared" si="4"/>
        <v>9909.3216015624985</v>
      </c>
      <c r="G49" s="58">
        <f t="shared" si="0"/>
        <v>231878.12547656248</v>
      </c>
      <c r="H49" s="59">
        <f t="shared" si="5"/>
        <v>24877210.318985514</v>
      </c>
    </row>
    <row r="50" spans="1:8" ht="14">
      <c r="A50" s="55">
        <f t="shared" si="1"/>
        <v>25</v>
      </c>
      <c r="B50" s="55"/>
      <c r="C50" s="55" t="s">
        <v>131</v>
      </c>
      <c r="D50" s="175">
        <f t="shared" ca="1" si="2"/>
        <v>44996</v>
      </c>
      <c r="E50" s="57">
        <f t="shared" si="3"/>
        <v>221968.80387499998</v>
      </c>
      <c r="F50" s="57">
        <f t="shared" si="4"/>
        <v>9909.3216015624985</v>
      </c>
      <c r="G50" s="58">
        <f t="shared" si="0"/>
        <v>231878.12547656248</v>
      </c>
      <c r="H50" s="59">
        <f t="shared" si="5"/>
        <v>24645332.193508953</v>
      </c>
    </row>
    <row r="51" spans="1:8" ht="14">
      <c r="A51" s="55">
        <f t="shared" si="1"/>
        <v>26</v>
      </c>
      <c r="B51" s="55"/>
      <c r="C51" s="55" t="s">
        <v>132</v>
      </c>
      <c r="D51" s="175">
        <f t="shared" ca="1" si="2"/>
        <v>45027</v>
      </c>
      <c r="E51" s="57">
        <f t="shared" si="3"/>
        <v>221968.80387499998</v>
      </c>
      <c r="F51" s="57">
        <f t="shared" si="4"/>
        <v>9909.3216015624985</v>
      </c>
      <c r="G51" s="58">
        <f t="shared" si="0"/>
        <v>231878.12547656248</v>
      </c>
      <c r="H51" s="59">
        <f t="shared" si="5"/>
        <v>24413454.068032391</v>
      </c>
    </row>
    <row r="52" spans="1:8" ht="14">
      <c r="A52" s="55">
        <f t="shared" si="1"/>
        <v>27</v>
      </c>
      <c r="B52" s="55"/>
      <c r="C52" s="55" t="s">
        <v>133</v>
      </c>
      <c r="D52" s="175">
        <f t="shared" ca="1" si="2"/>
        <v>45057</v>
      </c>
      <c r="E52" s="57">
        <f t="shared" si="3"/>
        <v>221968.80387499998</v>
      </c>
      <c r="F52" s="57">
        <f t="shared" si="4"/>
        <v>9909.3216015624985</v>
      </c>
      <c r="G52" s="58">
        <f t="shared" si="0"/>
        <v>231878.12547656248</v>
      </c>
      <c r="H52" s="59">
        <f t="shared" si="5"/>
        <v>24181575.94255583</v>
      </c>
    </row>
    <row r="53" spans="1:8" ht="14">
      <c r="A53" s="55">
        <f t="shared" si="1"/>
        <v>28</v>
      </c>
      <c r="B53" s="55"/>
      <c r="C53" s="55" t="s">
        <v>134</v>
      </c>
      <c r="D53" s="175">
        <f t="shared" ca="1" si="2"/>
        <v>45088</v>
      </c>
      <c r="E53" s="57">
        <f t="shared" si="3"/>
        <v>221968.80387499998</v>
      </c>
      <c r="F53" s="57">
        <f t="shared" si="4"/>
        <v>9909.3216015624985</v>
      </c>
      <c r="G53" s="58">
        <f t="shared" si="0"/>
        <v>231878.12547656248</v>
      </c>
      <c r="H53" s="59">
        <f t="shared" si="5"/>
        <v>23949697.817079268</v>
      </c>
    </row>
    <row r="54" spans="1:8" ht="14">
      <c r="A54" s="55">
        <f t="shared" si="1"/>
        <v>29</v>
      </c>
      <c r="B54" s="55"/>
      <c r="C54" s="55" t="s">
        <v>135</v>
      </c>
      <c r="D54" s="175">
        <f t="shared" ca="1" si="2"/>
        <v>45118</v>
      </c>
      <c r="E54" s="57">
        <f t="shared" si="3"/>
        <v>221968.80387499998</v>
      </c>
      <c r="F54" s="57">
        <f t="shared" si="4"/>
        <v>9909.3216015624985</v>
      </c>
      <c r="G54" s="58">
        <f t="shared" si="0"/>
        <v>231878.12547656248</v>
      </c>
      <c r="H54" s="59">
        <f t="shared" si="5"/>
        <v>23717819.691602707</v>
      </c>
    </row>
    <row r="55" spans="1:8" ht="14">
      <c r="A55" s="55">
        <f t="shared" si="1"/>
        <v>30</v>
      </c>
      <c r="B55" s="55"/>
      <c r="C55" s="55" t="s">
        <v>136</v>
      </c>
      <c r="D55" s="175">
        <f t="shared" ca="1" si="2"/>
        <v>45149</v>
      </c>
      <c r="E55" s="57">
        <f t="shared" si="3"/>
        <v>221968.80387499998</v>
      </c>
      <c r="F55" s="57">
        <f t="shared" si="4"/>
        <v>9909.3216015624985</v>
      </c>
      <c r="G55" s="58">
        <f t="shared" si="0"/>
        <v>231878.12547656248</v>
      </c>
      <c r="H55" s="59">
        <f t="shared" si="5"/>
        <v>23485941.566126145</v>
      </c>
    </row>
    <row r="56" spans="1:8" ht="14">
      <c r="A56" s="55">
        <f t="shared" si="1"/>
        <v>31</v>
      </c>
      <c r="B56" s="55"/>
      <c r="C56" s="55" t="s">
        <v>137</v>
      </c>
      <c r="D56" s="175">
        <f t="shared" ca="1" si="2"/>
        <v>45180</v>
      </c>
      <c r="E56" s="57">
        <f t="shared" si="3"/>
        <v>221968.80387499998</v>
      </c>
      <c r="F56" s="57">
        <f t="shared" si="4"/>
        <v>9909.3216015624985</v>
      </c>
      <c r="G56" s="58">
        <f t="shared" si="0"/>
        <v>231878.12547656248</v>
      </c>
      <c r="H56" s="59">
        <f t="shared" si="5"/>
        <v>23254063.440649584</v>
      </c>
    </row>
    <row r="57" spans="1:8" ht="14">
      <c r="A57" s="55">
        <f t="shared" si="1"/>
        <v>32</v>
      </c>
      <c r="B57" s="55"/>
      <c r="C57" s="55" t="s">
        <v>138</v>
      </c>
      <c r="D57" s="175">
        <f t="shared" ca="1" si="2"/>
        <v>45210</v>
      </c>
      <c r="E57" s="57">
        <f t="shared" si="3"/>
        <v>221968.80387499998</v>
      </c>
      <c r="F57" s="57">
        <f t="shared" si="4"/>
        <v>9909.3216015624985</v>
      </c>
      <c r="G57" s="58">
        <f t="shared" ref="G57:G74" si="6">+SUM(E57:F57)</f>
        <v>231878.12547656248</v>
      </c>
      <c r="H57" s="59">
        <f t="shared" si="5"/>
        <v>23022185.315173022</v>
      </c>
    </row>
    <row r="58" spans="1:8" ht="14">
      <c r="A58" s="55">
        <f t="shared" si="1"/>
        <v>33</v>
      </c>
      <c r="B58" s="55"/>
      <c r="C58" s="55" t="s">
        <v>139</v>
      </c>
      <c r="D58" s="175">
        <f t="shared" ca="1" si="2"/>
        <v>45241</v>
      </c>
      <c r="E58" s="57">
        <f t="shared" si="3"/>
        <v>221968.80387499998</v>
      </c>
      <c r="F58" s="57">
        <f t="shared" si="4"/>
        <v>9909.3216015624985</v>
      </c>
      <c r="G58" s="58">
        <f t="shared" si="6"/>
        <v>231878.12547656248</v>
      </c>
      <c r="H58" s="59">
        <f t="shared" si="5"/>
        <v>22790307.189696461</v>
      </c>
    </row>
    <row r="59" spans="1:8" ht="14">
      <c r="A59" s="55">
        <f t="shared" si="1"/>
        <v>34</v>
      </c>
      <c r="B59" s="55"/>
      <c r="C59" s="55" t="s">
        <v>140</v>
      </c>
      <c r="D59" s="175">
        <f t="shared" ca="1" si="2"/>
        <v>45271</v>
      </c>
      <c r="E59" s="57">
        <f t="shared" si="3"/>
        <v>221968.80387499998</v>
      </c>
      <c r="F59" s="57">
        <f t="shared" si="4"/>
        <v>9909.3216015624985</v>
      </c>
      <c r="G59" s="58">
        <f t="shared" si="6"/>
        <v>231878.12547656248</v>
      </c>
      <c r="H59" s="59">
        <f t="shared" si="5"/>
        <v>22558429.064219899</v>
      </c>
    </row>
    <row r="60" spans="1:8" ht="14">
      <c r="A60" s="55">
        <f t="shared" si="1"/>
        <v>35</v>
      </c>
      <c r="B60" s="55"/>
      <c r="C60" s="55" t="s">
        <v>141</v>
      </c>
      <c r="D60" s="175">
        <f t="shared" ca="1" si="2"/>
        <v>45302</v>
      </c>
      <c r="E60" s="57">
        <f t="shared" si="3"/>
        <v>221968.80387499998</v>
      </c>
      <c r="F60" s="57">
        <f t="shared" si="4"/>
        <v>9909.3216015624985</v>
      </c>
      <c r="G60" s="58">
        <f t="shared" si="6"/>
        <v>231878.12547656248</v>
      </c>
      <c r="H60" s="59">
        <f t="shared" si="5"/>
        <v>22326550.938743338</v>
      </c>
    </row>
    <row r="61" spans="1:8" ht="14">
      <c r="A61" s="55">
        <f t="shared" si="1"/>
        <v>36</v>
      </c>
      <c r="B61" s="55"/>
      <c r="C61" s="55" t="s">
        <v>142</v>
      </c>
      <c r="D61" s="175">
        <f t="shared" ca="1" si="2"/>
        <v>45333</v>
      </c>
      <c r="E61" s="57">
        <f t="shared" si="3"/>
        <v>221968.80387499998</v>
      </c>
      <c r="F61" s="57">
        <f t="shared" si="4"/>
        <v>9909.3216015624985</v>
      </c>
      <c r="G61" s="58">
        <f t="shared" si="6"/>
        <v>231878.12547656248</v>
      </c>
      <c r="H61" s="59">
        <f t="shared" si="5"/>
        <v>22094672.813266777</v>
      </c>
    </row>
    <row r="62" spans="1:8" ht="14">
      <c r="A62" s="55">
        <f t="shared" si="1"/>
        <v>37</v>
      </c>
      <c r="B62" s="55"/>
      <c r="C62" s="55" t="s">
        <v>143</v>
      </c>
      <c r="D62" s="175">
        <f t="shared" ca="1" si="2"/>
        <v>45362</v>
      </c>
      <c r="E62" s="57">
        <f t="shared" si="3"/>
        <v>221968.80387499998</v>
      </c>
      <c r="F62" s="57">
        <f t="shared" si="4"/>
        <v>9909.3216015624985</v>
      </c>
      <c r="G62" s="58">
        <f t="shared" si="6"/>
        <v>231878.12547656248</v>
      </c>
      <c r="H62" s="59">
        <f t="shared" si="5"/>
        <v>21862794.687790215</v>
      </c>
    </row>
    <row r="63" spans="1:8" ht="14">
      <c r="A63" s="55">
        <f t="shared" si="1"/>
        <v>38</v>
      </c>
      <c r="B63" s="55"/>
      <c r="C63" s="55" t="s">
        <v>144</v>
      </c>
      <c r="D63" s="175">
        <f t="shared" ca="1" si="2"/>
        <v>45393</v>
      </c>
      <c r="E63" s="57">
        <f t="shared" si="3"/>
        <v>221968.80387499998</v>
      </c>
      <c r="F63" s="57">
        <f t="shared" si="4"/>
        <v>9909.3216015624985</v>
      </c>
      <c r="G63" s="58">
        <f t="shared" si="6"/>
        <v>231878.12547656248</v>
      </c>
      <c r="H63" s="59">
        <f t="shared" si="5"/>
        <v>21630916.562313654</v>
      </c>
    </row>
    <row r="64" spans="1:8" ht="14">
      <c r="A64" s="55">
        <f t="shared" si="1"/>
        <v>39</v>
      </c>
      <c r="B64" s="55"/>
      <c r="C64" s="55" t="s">
        <v>145</v>
      </c>
      <c r="D64" s="175">
        <f t="shared" ca="1" si="2"/>
        <v>45423</v>
      </c>
      <c r="E64" s="57">
        <f t="shared" si="3"/>
        <v>221968.80387499998</v>
      </c>
      <c r="F64" s="57">
        <f t="shared" si="4"/>
        <v>9909.3216015624985</v>
      </c>
      <c r="G64" s="58">
        <f t="shared" si="6"/>
        <v>231878.12547656248</v>
      </c>
      <c r="H64" s="59">
        <f t="shared" si="5"/>
        <v>21399038.436837092</v>
      </c>
    </row>
    <row r="65" spans="1:18" ht="14">
      <c r="A65" s="55">
        <f t="shared" si="1"/>
        <v>40</v>
      </c>
      <c r="B65" s="55"/>
      <c r="C65" s="55" t="s">
        <v>146</v>
      </c>
      <c r="D65" s="175">
        <f t="shared" ca="1" si="2"/>
        <v>45454</v>
      </c>
      <c r="E65" s="57">
        <f t="shared" si="3"/>
        <v>221968.80387499998</v>
      </c>
      <c r="F65" s="57">
        <f t="shared" si="4"/>
        <v>9909.3216015624985</v>
      </c>
      <c r="G65" s="58">
        <f t="shared" si="6"/>
        <v>231878.12547656248</v>
      </c>
      <c r="H65" s="59">
        <f t="shared" si="5"/>
        <v>21167160.311360531</v>
      </c>
    </row>
    <row r="66" spans="1:18" ht="14">
      <c r="A66" s="55">
        <f t="shared" si="1"/>
        <v>41</v>
      </c>
      <c r="B66" s="55"/>
      <c r="C66" s="55" t="s">
        <v>147</v>
      </c>
      <c r="D66" s="175">
        <f t="shared" ca="1" si="2"/>
        <v>45484</v>
      </c>
      <c r="E66" s="57">
        <f t="shared" si="3"/>
        <v>221968.80387499998</v>
      </c>
      <c r="F66" s="57">
        <f t="shared" si="4"/>
        <v>9909.3216015624985</v>
      </c>
      <c r="G66" s="58">
        <f t="shared" si="6"/>
        <v>231878.12547656248</v>
      </c>
      <c r="H66" s="59">
        <f t="shared" si="5"/>
        <v>20935282.185883969</v>
      </c>
    </row>
    <row r="67" spans="1:18" ht="14">
      <c r="A67" s="55">
        <f t="shared" si="1"/>
        <v>42</v>
      </c>
      <c r="B67" s="55"/>
      <c r="C67" s="55" t="s">
        <v>148</v>
      </c>
      <c r="D67" s="175">
        <f t="shared" ca="1" si="2"/>
        <v>45515</v>
      </c>
      <c r="E67" s="57">
        <f t="shared" si="3"/>
        <v>221968.80387499998</v>
      </c>
      <c r="F67" s="57">
        <f t="shared" si="4"/>
        <v>9909.3216015624985</v>
      </c>
      <c r="G67" s="58">
        <f t="shared" si="6"/>
        <v>231878.12547656248</v>
      </c>
      <c r="H67" s="59">
        <f t="shared" si="5"/>
        <v>20703404.060407408</v>
      </c>
    </row>
    <row r="68" spans="1:18" ht="14">
      <c r="A68" s="55">
        <f t="shared" si="1"/>
        <v>43</v>
      </c>
      <c r="B68" s="55"/>
      <c r="C68" s="55" t="s">
        <v>149</v>
      </c>
      <c r="D68" s="175">
        <f t="shared" ca="1" si="2"/>
        <v>45546</v>
      </c>
      <c r="E68" s="57">
        <f t="shared" si="3"/>
        <v>221968.80387499998</v>
      </c>
      <c r="F68" s="57">
        <f t="shared" si="4"/>
        <v>9909.3216015624985</v>
      </c>
      <c r="G68" s="58">
        <f t="shared" si="6"/>
        <v>231878.12547656248</v>
      </c>
      <c r="H68" s="59">
        <f t="shared" si="5"/>
        <v>20471525.934930846</v>
      </c>
    </row>
    <row r="69" spans="1:18" ht="14">
      <c r="A69" s="55">
        <f t="shared" si="1"/>
        <v>44</v>
      </c>
      <c r="B69" s="55"/>
      <c r="C69" s="55" t="s">
        <v>150</v>
      </c>
      <c r="D69" s="175">
        <f t="shared" ca="1" si="2"/>
        <v>45576</v>
      </c>
      <c r="E69" s="57">
        <f t="shared" si="3"/>
        <v>221968.80387499998</v>
      </c>
      <c r="F69" s="57">
        <f t="shared" si="4"/>
        <v>9909.3216015624985</v>
      </c>
      <c r="G69" s="58">
        <f t="shared" si="6"/>
        <v>231878.12547656248</v>
      </c>
      <c r="H69" s="59">
        <f t="shared" si="5"/>
        <v>20239647.809454285</v>
      </c>
    </row>
    <row r="70" spans="1:18" ht="14">
      <c r="A70" s="55">
        <f t="shared" si="1"/>
        <v>45</v>
      </c>
      <c r="B70" s="55"/>
      <c r="C70" s="55" t="s">
        <v>151</v>
      </c>
      <c r="D70" s="175">
        <f t="shared" ca="1" si="2"/>
        <v>45607</v>
      </c>
      <c r="E70" s="57">
        <f t="shared" si="3"/>
        <v>221968.80387499998</v>
      </c>
      <c r="F70" s="57">
        <f t="shared" si="4"/>
        <v>9909.3216015624985</v>
      </c>
      <c r="G70" s="58">
        <f t="shared" si="6"/>
        <v>231878.12547656248</v>
      </c>
      <c r="H70" s="59">
        <f t="shared" si="5"/>
        <v>20007769.683977723</v>
      </c>
    </row>
    <row r="71" spans="1:18" ht="14">
      <c r="A71" s="55">
        <f t="shared" si="1"/>
        <v>46</v>
      </c>
      <c r="B71" s="55"/>
      <c r="C71" s="55" t="s">
        <v>152</v>
      </c>
      <c r="D71" s="175">
        <f t="shared" ca="1" si="2"/>
        <v>45637</v>
      </c>
      <c r="E71" s="57">
        <f t="shared" si="3"/>
        <v>221968.80387499998</v>
      </c>
      <c r="F71" s="57">
        <f t="shared" si="4"/>
        <v>9909.3216015624985</v>
      </c>
      <c r="G71" s="58">
        <f t="shared" si="6"/>
        <v>231878.12547656248</v>
      </c>
      <c r="H71" s="59">
        <f t="shared" si="5"/>
        <v>19775891.558501162</v>
      </c>
    </row>
    <row r="72" spans="1:18" ht="14">
      <c r="A72" s="55">
        <f t="shared" si="1"/>
        <v>47</v>
      </c>
      <c r="B72" s="55"/>
      <c r="C72" s="55" t="s">
        <v>153</v>
      </c>
      <c r="D72" s="175">
        <f t="shared" ca="1" si="2"/>
        <v>45668</v>
      </c>
      <c r="E72" s="57">
        <f t="shared" si="3"/>
        <v>221968.80387499998</v>
      </c>
      <c r="F72" s="57">
        <f t="shared" si="4"/>
        <v>9909.3216015624985</v>
      </c>
      <c r="G72" s="58">
        <f t="shared" si="6"/>
        <v>231878.12547656248</v>
      </c>
      <c r="H72" s="59">
        <f t="shared" si="5"/>
        <v>19544013.4330246</v>
      </c>
    </row>
    <row r="73" spans="1:18" ht="14">
      <c r="A73" s="55">
        <f t="shared" si="1"/>
        <v>48</v>
      </c>
      <c r="B73" s="55"/>
      <c r="C73" s="55" t="s">
        <v>154</v>
      </c>
      <c r="D73" s="175">
        <f t="shared" ca="1" si="2"/>
        <v>45699</v>
      </c>
      <c r="E73" s="57">
        <f t="shared" si="3"/>
        <v>221968.80387499998</v>
      </c>
      <c r="F73" s="57">
        <f t="shared" si="4"/>
        <v>9909.3216015624985</v>
      </c>
      <c r="G73" s="58">
        <f t="shared" si="6"/>
        <v>231878.12547656248</v>
      </c>
      <c r="H73" s="59">
        <f t="shared" si="5"/>
        <v>19312135.307548039</v>
      </c>
    </row>
    <row r="74" spans="1:18" ht="14">
      <c r="A74" s="55">
        <f t="shared" si="1"/>
        <v>49</v>
      </c>
      <c r="B74" s="55"/>
      <c r="C74" s="55" t="s">
        <v>155</v>
      </c>
      <c r="D74" s="175">
        <f t="shared" ca="1" si="2"/>
        <v>45727</v>
      </c>
      <c r="E74" s="57">
        <f t="shared" si="3"/>
        <v>221968.80387499998</v>
      </c>
      <c r="F74" s="57">
        <f t="shared" si="4"/>
        <v>9909.3216015624985</v>
      </c>
      <c r="G74" s="58">
        <f t="shared" si="6"/>
        <v>231878.12547656248</v>
      </c>
      <c r="H74" s="59">
        <f t="shared" si="5"/>
        <v>19080257.182071477</v>
      </c>
    </row>
    <row r="75" spans="1:18" ht="14">
      <c r="A75" s="55">
        <f t="shared" si="1"/>
        <v>50</v>
      </c>
      <c r="B75" s="60">
        <f>100%-SUM(B26:B74)</f>
        <v>0.60000000000000009</v>
      </c>
      <c r="C75" s="55" t="s">
        <v>189</v>
      </c>
      <c r="D75" s="175">
        <f t="shared" ca="1" si="2"/>
        <v>45758</v>
      </c>
      <c r="E75" s="57">
        <f>(D19*B75)</f>
        <v>18264861.576000005</v>
      </c>
      <c r="F75" s="57">
        <f>(D20*B75)</f>
        <v>815395.60607142863</v>
      </c>
      <c r="G75" s="58">
        <f>+SUM(E75:F75)</f>
        <v>19080257.182071432</v>
      </c>
      <c r="H75" s="59">
        <f t="shared" si="5"/>
        <v>4.4703483581542969E-8</v>
      </c>
    </row>
    <row r="76" spans="1:18" ht="14">
      <c r="A76" s="513" t="s">
        <v>102</v>
      </c>
      <c r="B76" s="513"/>
      <c r="C76" s="513"/>
      <c r="D76" s="513"/>
      <c r="E76" s="61">
        <f>SUM(E25:E75)</f>
        <v>30441435.960000001</v>
      </c>
      <c r="F76" s="61">
        <f>SUM(F25:F75)</f>
        <v>1358992.676785714</v>
      </c>
      <c r="G76" s="61">
        <f>SUM(G25:G75)</f>
        <v>31800428.636785731</v>
      </c>
      <c r="H76" s="62"/>
    </row>
    <row r="77" spans="1:18" s="13" customFormat="1" ht="14">
      <c r="C77" s="23"/>
      <c r="D77" s="24"/>
      <c r="E77" s="25"/>
      <c r="F77" s="25"/>
      <c r="G77" s="25"/>
    </row>
    <row r="78" spans="1:18" s="13" customFormat="1" ht="14">
      <c r="A78" s="508" t="s">
        <v>66</v>
      </c>
      <c r="B78" s="508"/>
      <c r="C78" s="508"/>
      <c r="D78" s="508"/>
      <c r="E78" s="508"/>
      <c r="F78" s="508"/>
      <c r="G78" s="508"/>
      <c r="H78" s="508"/>
    </row>
    <row r="79" spans="1:18" s="13" customFormat="1" ht="29.25" customHeight="1">
      <c r="A79" s="497" t="s">
        <v>289</v>
      </c>
      <c r="B79" s="497"/>
      <c r="C79" s="497"/>
      <c r="D79" s="497"/>
      <c r="E79" s="497"/>
      <c r="F79" s="497"/>
      <c r="G79" s="497"/>
      <c r="H79" s="497"/>
      <c r="K79" s="520"/>
      <c r="L79" s="520"/>
      <c r="M79" s="520"/>
      <c r="N79" s="520"/>
      <c r="O79" s="520"/>
      <c r="P79" s="520"/>
      <c r="Q79" s="520"/>
      <c r="R79" s="520"/>
    </row>
    <row r="80" spans="1:18" s="13" customFormat="1" ht="16.5" customHeight="1">
      <c r="A80" s="497"/>
      <c r="B80" s="497"/>
      <c r="C80" s="497"/>
      <c r="D80" s="497"/>
      <c r="E80" s="497"/>
      <c r="F80" s="497"/>
      <c r="G80" s="497"/>
      <c r="H80" s="497"/>
      <c r="K80" s="508"/>
      <c r="L80" s="508"/>
      <c r="M80" s="508"/>
      <c r="N80" s="508"/>
      <c r="O80" s="508"/>
      <c r="P80" s="508"/>
      <c r="Q80" s="508"/>
      <c r="R80" s="508"/>
    </row>
    <row r="81" spans="1:18" s="13" customFormat="1" ht="16.5" customHeight="1">
      <c r="A81" s="497"/>
      <c r="B81" s="497"/>
      <c r="C81" s="497"/>
      <c r="D81" s="497"/>
      <c r="E81" s="497"/>
      <c r="F81" s="497"/>
      <c r="G81" s="497"/>
      <c r="H81" s="497"/>
      <c r="K81" s="508"/>
      <c r="L81" s="508"/>
      <c r="M81" s="508"/>
      <c r="N81" s="508"/>
      <c r="O81" s="508"/>
      <c r="P81" s="508"/>
      <c r="Q81" s="508"/>
      <c r="R81" s="508"/>
    </row>
    <row r="82" spans="1:18" s="13" customFormat="1" ht="16.5" customHeight="1">
      <c r="A82" s="497"/>
      <c r="B82" s="497"/>
      <c r="C82" s="497"/>
      <c r="D82" s="497"/>
      <c r="E82" s="497"/>
      <c r="F82" s="497"/>
      <c r="G82" s="497"/>
      <c r="H82" s="497"/>
      <c r="K82" s="508"/>
      <c r="L82" s="508"/>
      <c r="M82" s="508"/>
      <c r="N82" s="508"/>
      <c r="O82" s="508"/>
      <c r="P82" s="508"/>
      <c r="Q82" s="508"/>
      <c r="R82" s="508"/>
    </row>
    <row r="83" spans="1:18" s="13" customFormat="1" ht="118.5" customHeight="1">
      <c r="A83" s="497"/>
      <c r="B83" s="497"/>
      <c r="C83" s="497"/>
      <c r="D83" s="497"/>
      <c r="E83" s="497"/>
      <c r="F83" s="497"/>
      <c r="G83" s="497"/>
      <c r="H83" s="497"/>
      <c r="K83" s="508"/>
      <c r="L83" s="508"/>
      <c r="M83" s="508"/>
      <c r="N83" s="508"/>
      <c r="O83" s="508"/>
      <c r="P83" s="508"/>
      <c r="Q83" s="508"/>
      <c r="R83" s="508"/>
    </row>
    <row r="84" spans="1:18" s="13" customFormat="1" ht="42" customHeight="1">
      <c r="A84" s="497"/>
      <c r="B84" s="497"/>
      <c r="C84" s="497"/>
      <c r="D84" s="497"/>
      <c r="E84" s="497"/>
      <c r="F84" s="497"/>
      <c r="G84" s="497"/>
      <c r="H84" s="497"/>
      <c r="K84" s="508"/>
      <c r="L84" s="508"/>
      <c r="M84" s="508"/>
      <c r="N84" s="508"/>
      <c r="O84" s="508"/>
      <c r="P84" s="508"/>
      <c r="Q84" s="508"/>
      <c r="R84" s="508"/>
    </row>
    <row r="85" spans="1:18" s="13" customFormat="1" ht="14">
      <c r="A85" s="497"/>
      <c r="B85" s="497"/>
      <c r="C85" s="497"/>
      <c r="D85" s="497"/>
      <c r="E85" s="497"/>
      <c r="F85" s="497"/>
      <c r="G85" s="497"/>
      <c r="H85" s="497"/>
    </row>
    <row r="86" spans="1:18" s="13" customFormat="1" ht="14">
      <c r="A86" s="508"/>
      <c r="B86" s="508"/>
      <c r="C86" s="508"/>
      <c r="D86" s="508"/>
      <c r="E86" s="508"/>
      <c r="F86" s="508"/>
      <c r="G86" s="508"/>
      <c r="H86" s="508"/>
    </row>
    <row r="87" spans="1:18" s="13" customFormat="1" ht="14">
      <c r="A87" s="13" t="s">
        <v>104</v>
      </c>
      <c r="D87" s="26"/>
    </row>
    <row r="88" spans="1:18" s="13" customFormat="1" ht="14">
      <c r="D88" s="26"/>
    </row>
    <row r="89" spans="1:18" s="13" customFormat="1" ht="15" customHeight="1">
      <c r="A89" s="27"/>
      <c r="B89" s="27"/>
      <c r="C89" s="27"/>
      <c r="D89" s="26"/>
      <c r="E89" s="27"/>
      <c r="F89" s="27"/>
      <c r="G89" s="27"/>
    </row>
    <row r="90" spans="1:18" s="13" customFormat="1" ht="14">
      <c r="A90" s="498" t="s">
        <v>105</v>
      </c>
      <c r="B90" s="498"/>
      <c r="C90" s="498"/>
      <c r="D90" s="26"/>
      <c r="E90" s="498" t="s">
        <v>106</v>
      </c>
      <c r="F90" s="498"/>
      <c r="G90" s="498"/>
    </row>
    <row r="91" spans="1:18" ht="14"/>
    <row r="92" spans="1:18" ht="14"/>
    <row r="93" spans="1:18" ht="14"/>
    <row r="94" spans="1:18" ht="14"/>
    <row r="95" spans="1:18" ht="14"/>
  </sheetData>
  <sheetProtection password="EA9B" sheet="1" objects="1" scenarios="1" selectLockedCells="1"/>
  <mergeCells count="24">
    <mergeCell ref="A8:B8"/>
    <mergeCell ref="C8:H8"/>
    <mergeCell ref="H1:H2"/>
    <mergeCell ref="C5:H5"/>
    <mergeCell ref="A6:B6"/>
    <mergeCell ref="C6:H6"/>
    <mergeCell ref="C7:H7"/>
    <mergeCell ref="K84:R84"/>
    <mergeCell ref="A9:B9"/>
    <mergeCell ref="C9:H9"/>
    <mergeCell ref="A10:B10"/>
    <mergeCell ref="C10:H10"/>
    <mergeCell ref="A24:G24"/>
    <mergeCell ref="A76:D76"/>
    <mergeCell ref="K79:R79"/>
    <mergeCell ref="K80:R80"/>
    <mergeCell ref="K81:R81"/>
    <mergeCell ref="K82:R82"/>
    <mergeCell ref="K83:R83"/>
    <mergeCell ref="A86:H86"/>
    <mergeCell ref="A90:C90"/>
    <mergeCell ref="E90:G90"/>
    <mergeCell ref="A78:H78"/>
    <mergeCell ref="A79:H85"/>
  </mergeCells>
  <hyperlinks>
    <hyperlink ref="J3" location="'DATA SHEET'!A1" display="Return to Data Sheet" xr:uid="{00000000-0004-0000-1B00-000000000000}"/>
  </hyperlinks>
  <printOptions horizontalCentered="1"/>
  <pageMargins left="0.7" right="0.7" top="0.75" bottom="0.75" header="0.3" footer="0.3"/>
  <pageSetup paperSize="14" scale="63" orientation="portrait" r:id="rId1"/>
  <headerFooter>
    <oddFooter>&amp;RPage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FA0EA"/>
    <pageSetUpPr fitToPage="1"/>
  </sheetPr>
  <dimension ref="A1:R91"/>
  <sheetViews>
    <sheetView showGridLines="0" zoomScaleNormal="100" workbookViewId="0">
      <selection activeCell="K71" sqref="K71"/>
    </sheetView>
  </sheetViews>
  <sheetFormatPr baseColWidth="10" defaultColWidth="0" defaultRowHeight="12.75" customHeight="1" zeroHeight="1"/>
  <cols>
    <col min="1" max="1" width="12" style="12" customWidth="1"/>
    <col min="2" max="2" width="11.6640625" style="12" customWidth="1"/>
    <col min="3" max="3" width="23.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1" width="9.1640625" style="12" customWidth="1"/>
    <col min="12" max="16384" width="9.1640625" style="12" hidden="1"/>
  </cols>
  <sheetData>
    <row r="1" spans="1:11" ht="12.75" customHeight="1">
      <c r="A1" s="13"/>
      <c r="B1" s="13"/>
      <c r="C1" s="215" t="s">
        <v>75</v>
      </c>
      <c r="H1" s="509" t="s">
        <v>76</v>
      </c>
    </row>
    <row r="2" spans="1:11" ht="14">
      <c r="A2" s="13"/>
      <c r="B2" s="13"/>
      <c r="C2" s="14" t="s">
        <v>288</v>
      </c>
      <c r="H2" s="509"/>
    </row>
    <row r="3" spans="1:11" ht="14">
      <c r="A3" s="13"/>
      <c r="B3" s="13"/>
      <c r="C3" s="14" t="s">
        <v>77</v>
      </c>
      <c r="J3" s="63" t="s">
        <v>78</v>
      </c>
    </row>
    <row r="4" spans="1:11" ht="14"/>
    <row r="5" spans="1:11" ht="15" customHeight="1">
      <c r="A5" s="32" t="s">
        <v>4</v>
      </c>
      <c r="B5" s="328"/>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SHEET'!B85</f>
        <v>15% over 15 months, 20% in 30 months, 65% Lumpsum</v>
      </c>
      <c r="D10" s="528"/>
      <c r="E10" s="528"/>
      <c r="F10" s="528"/>
      <c r="G10" s="528"/>
      <c r="H10" s="529"/>
    </row>
    <row r="11" spans="1:11" ht="14"/>
    <row r="12" spans="1:11" ht="14">
      <c r="A12" s="31" t="s">
        <v>82</v>
      </c>
      <c r="B12" s="31"/>
    </row>
    <row r="13" spans="1:11" ht="14">
      <c r="A13" s="13" t="s">
        <v>83</v>
      </c>
      <c r="D13" s="335">
        <f>C9-1000000</f>
        <v>33204640</v>
      </c>
    </row>
    <row r="14" spans="1:11" ht="14">
      <c r="A14" s="40" t="s">
        <v>294</v>
      </c>
      <c r="B14" s="126"/>
      <c r="C14" s="334"/>
      <c r="D14" s="316">
        <v>1000000</v>
      </c>
      <c r="E14" s="30"/>
      <c r="F14" s="30"/>
      <c r="G14" s="30"/>
    </row>
    <row r="15" spans="1:11" s="13" customFormat="1" ht="14">
      <c r="A15" s="40" t="s">
        <v>84</v>
      </c>
      <c r="C15" s="203">
        <v>0.05</v>
      </c>
      <c r="D15" s="194">
        <f>IF(C15&gt;5%,"BEYOND MAX DISCOUNT",((D13-D14)*C15))</f>
        <v>1610232</v>
      </c>
      <c r="E15" s="314"/>
      <c r="F15" s="314"/>
      <c r="G15" s="314"/>
      <c r="K15" s="194"/>
    </row>
    <row r="16" spans="1:11" ht="14" hidden="1">
      <c r="A16" s="13" t="s">
        <v>87</v>
      </c>
      <c r="B16" s="31"/>
      <c r="C16" s="333"/>
      <c r="D16" s="238">
        <f>IF(D14&lt;=1000000,D13-SUM(D14:D15),"BEYOND MAX DISCOUNT")</f>
        <v>30594408</v>
      </c>
      <c r="E16" s="30"/>
      <c r="F16" s="30"/>
      <c r="G16" s="30"/>
    </row>
    <row r="17" spans="1:8" ht="14" hidden="1">
      <c r="A17" s="126"/>
      <c r="B17" s="41"/>
      <c r="D17" s="332"/>
    </row>
    <row r="18" spans="1:8" ht="14">
      <c r="A18" s="46" t="s">
        <v>170</v>
      </c>
      <c r="B18" s="31"/>
      <c r="D18" s="331">
        <f>D16+D17</f>
        <v>30594408</v>
      </c>
    </row>
    <row r="19" spans="1:8" ht="14">
      <c r="A19" s="48" t="s">
        <v>90</v>
      </c>
      <c r="B19" s="48"/>
      <c r="C19" s="236">
        <v>0.05</v>
      </c>
      <c r="D19" s="240">
        <f>(D16/1.12)*C19</f>
        <v>1365821.7857142857</v>
      </c>
      <c r="E19" s="30"/>
      <c r="F19" s="30"/>
      <c r="G19" s="30"/>
    </row>
    <row r="20" spans="1:8" ht="15" thickBot="1">
      <c r="A20" s="14" t="s">
        <v>91</v>
      </c>
      <c r="B20" s="14"/>
      <c r="C20" s="14"/>
      <c r="D20" s="50">
        <f>+D18+D19</f>
        <v>31960229.785714287</v>
      </c>
      <c r="E20" s="30"/>
      <c r="F20" s="30"/>
      <c r="G20" s="30"/>
    </row>
    <row r="21" spans="1:8" ht="15" thickTop="1"/>
    <row r="22" spans="1:8" ht="14">
      <c r="A22" s="51" t="s">
        <v>92</v>
      </c>
      <c r="B22" s="51" t="s">
        <v>93</v>
      </c>
      <c r="C22" s="51" t="s">
        <v>94</v>
      </c>
      <c r="D22" s="51" t="s">
        <v>95</v>
      </c>
      <c r="E22" s="51" t="s">
        <v>169</v>
      </c>
      <c r="F22" s="51" t="s">
        <v>97</v>
      </c>
      <c r="G22" s="53" t="s">
        <v>98</v>
      </c>
      <c r="H22" s="51" t="s">
        <v>99</v>
      </c>
    </row>
    <row r="23" spans="1:8" ht="14">
      <c r="A23" s="512" t="s">
        <v>100</v>
      </c>
      <c r="B23" s="512"/>
      <c r="C23" s="512"/>
      <c r="D23" s="512"/>
      <c r="E23" s="512"/>
      <c r="F23" s="512"/>
      <c r="G23" s="512"/>
      <c r="H23" s="54">
        <f>+D20</f>
        <v>31960229.785714287</v>
      </c>
    </row>
    <row r="24" spans="1:8" ht="14">
      <c r="A24" s="55">
        <v>0</v>
      </c>
      <c r="B24" s="55"/>
      <c r="C24" s="55" t="s">
        <v>101</v>
      </c>
      <c r="D24" s="56">
        <f ca="1">'DATA SHEET'!C72</f>
        <v>44238</v>
      </c>
      <c r="E24" s="57">
        <f>IF(I7="1",50000,100000)</f>
        <v>100000</v>
      </c>
      <c r="F24" s="57"/>
      <c r="G24" s="58">
        <f t="shared" ref="G24:G54" si="0">+SUM(E24:F24)</f>
        <v>100000</v>
      </c>
      <c r="H24" s="59">
        <f>D20-G24</f>
        <v>31860229.785714287</v>
      </c>
    </row>
    <row r="25" spans="1:8" ht="14">
      <c r="A25" s="55">
        <v>1</v>
      </c>
      <c r="B25" s="60">
        <v>0.15</v>
      </c>
      <c r="C25" s="55" t="s">
        <v>108</v>
      </c>
      <c r="D25" s="56">
        <f ca="1">EDATE(D24,1)</f>
        <v>44266</v>
      </c>
      <c r="E25" s="57">
        <f>((D18*B25)-E24)/15</f>
        <v>299277.41333333333</v>
      </c>
      <c r="F25" s="57">
        <f>(($D$19*15%))/15</f>
        <v>13658.217857142856</v>
      </c>
      <c r="G25" s="58">
        <f t="shared" si="0"/>
        <v>312935.63119047618</v>
      </c>
      <c r="H25" s="59">
        <f>H24-G25</f>
        <v>31547294.154523812</v>
      </c>
    </row>
    <row r="26" spans="1:8" ht="14">
      <c r="A26" s="55">
        <f>A25+1</f>
        <v>2</v>
      </c>
      <c r="B26" s="55"/>
      <c r="C26" s="55" t="s">
        <v>109</v>
      </c>
      <c r="D26" s="56">
        <f ca="1">EDATE(D25,1)</f>
        <v>44297</v>
      </c>
      <c r="E26" s="57">
        <f t="shared" ref="E26:E39" si="1">E25</f>
        <v>299277.41333333333</v>
      </c>
      <c r="F26" s="57">
        <f t="shared" ref="F26:F39" si="2">+$F$25</f>
        <v>13658.217857142856</v>
      </c>
      <c r="G26" s="58">
        <f t="shared" si="0"/>
        <v>312935.63119047618</v>
      </c>
      <c r="H26" s="59">
        <f t="shared" ref="H26:H70" si="3">H25-G26</f>
        <v>31234358.523333337</v>
      </c>
    </row>
    <row r="27" spans="1:8" ht="14">
      <c r="A27" s="55">
        <f t="shared" ref="A27:A70" si="4">A26+1</f>
        <v>3</v>
      </c>
      <c r="B27" s="55"/>
      <c r="C27" s="55" t="s">
        <v>110</v>
      </c>
      <c r="D27" s="56">
        <f t="shared" ref="D27:D69" ca="1" si="5">EDATE(D26,1)</f>
        <v>44327</v>
      </c>
      <c r="E27" s="57">
        <f t="shared" si="1"/>
        <v>299277.41333333333</v>
      </c>
      <c r="F27" s="57">
        <f t="shared" si="2"/>
        <v>13658.217857142856</v>
      </c>
      <c r="G27" s="58">
        <f t="shared" si="0"/>
        <v>312935.63119047618</v>
      </c>
      <c r="H27" s="59">
        <f t="shared" si="3"/>
        <v>30921422.892142862</v>
      </c>
    </row>
    <row r="28" spans="1:8" ht="14">
      <c r="A28" s="55">
        <f t="shared" si="4"/>
        <v>4</v>
      </c>
      <c r="B28" s="55"/>
      <c r="C28" s="55" t="s">
        <v>111</v>
      </c>
      <c r="D28" s="56">
        <f t="shared" ca="1" si="5"/>
        <v>44358</v>
      </c>
      <c r="E28" s="57">
        <f t="shared" si="1"/>
        <v>299277.41333333333</v>
      </c>
      <c r="F28" s="57">
        <f t="shared" si="2"/>
        <v>13658.217857142856</v>
      </c>
      <c r="G28" s="58">
        <f t="shared" si="0"/>
        <v>312935.63119047618</v>
      </c>
      <c r="H28" s="59">
        <f t="shared" si="3"/>
        <v>30608487.260952387</v>
      </c>
    </row>
    <row r="29" spans="1:8" ht="14">
      <c r="A29" s="55">
        <f t="shared" si="4"/>
        <v>5</v>
      </c>
      <c r="B29" s="55"/>
      <c r="C29" s="55" t="s">
        <v>112</v>
      </c>
      <c r="D29" s="56">
        <f t="shared" ca="1" si="5"/>
        <v>44388</v>
      </c>
      <c r="E29" s="57">
        <f t="shared" si="1"/>
        <v>299277.41333333333</v>
      </c>
      <c r="F29" s="57">
        <f t="shared" si="2"/>
        <v>13658.217857142856</v>
      </c>
      <c r="G29" s="58">
        <f t="shared" si="0"/>
        <v>312935.63119047618</v>
      </c>
      <c r="H29" s="59">
        <f t="shared" si="3"/>
        <v>30295551.629761912</v>
      </c>
    </row>
    <row r="30" spans="1:8" ht="14">
      <c r="A30" s="55">
        <f t="shared" si="4"/>
        <v>6</v>
      </c>
      <c r="B30" s="55"/>
      <c r="C30" s="55" t="s">
        <v>113</v>
      </c>
      <c r="D30" s="56">
        <f t="shared" ca="1" si="5"/>
        <v>44419</v>
      </c>
      <c r="E30" s="57">
        <f t="shared" si="1"/>
        <v>299277.41333333333</v>
      </c>
      <c r="F30" s="57">
        <f t="shared" si="2"/>
        <v>13658.217857142856</v>
      </c>
      <c r="G30" s="58">
        <f t="shared" si="0"/>
        <v>312935.63119047618</v>
      </c>
      <c r="H30" s="59">
        <f t="shared" si="3"/>
        <v>29982615.998571437</v>
      </c>
    </row>
    <row r="31" spans="1:8" ht="14">
      <c r="A31" s="55">
        <f t="shared" si="4"/>
        <v>7</v>
      </c>
      <c r="B31" s="55"/>
      <c r="C31" s="55" t="s">
        <v>114</v>
      </c>
      <c r="D31" s="56">
        <f t="shared" ca="1" si="5"/>
        <v>44450</v>
      </c>
      <c r="E31" s="57">
        <f t="shared" si="1"/>
        <v>299277.41333333333</v>
      </c>
      <c r="F31" s="57">
        <f t="shared" si="2"/>
        <v>13658.217857142856</v>
      </c>
      <c r="G31" s="58">
        <f t="shared" si="0"/>
        <v>312935.63119047618</v>
      </c>
      <c r="H31" s="59">
        <f t="shared" si="3"/>
        <v>29669680.367380962</v>
      </c>
    </row>
    <row r="32" spans="1:8" ht="14">
      <c r="A32" s="55">
        <f t="shared" si="4"/>
        <v>8</v>
      </c>
      <c r="B32" s="55"/>
      <c r="C32" s="55" t="s">
        <v>115</v>
      </c>
      <c r="D32" s="56">
        <f t="shared" ca="1" si="5"/>
        <v>44480</v>
      </c>
      <c r="E32" s="57">
        <f t="shared" si="1"/>
        <v>299277.41333333333</v>
      </c>
      <c r="F32" s="57">
        <f t="shared" si="2"/>
        <v>13658.217857142856</v>
      </c>
      <c r="G32" s="58">
        <f t="shared" si="0"/>
        <v>312935.63119047618</v>
      </c>
      <c r="H32" s="59">
        <f t="shared" si="3"/>
        <v>29356744.736190487</v>
      </c>
    </row>
    <row r="33" spans="1:8" ht="14">
      <c r="A33" s="55">
        <f t="shared" si="4"/>
        <v>9</v>
      </c>
      <c r="B33" s="55"/>
      <c r="C33" s="55" t="s">
        <v>116</v>
      </c>
      <c r="D33" s="56">
        <f t="shared" ca="1" si="5"/>
        <v>44511</v>
      </c>
      <c r="E33" s="57">
        <f t="shared" si="1"/>
        <v>299277.41333333333</v>
      </c>
      <c r="F33" s="57">
        <f t="shared" si="2"/>
        <v>13658.217857142856</v>
      </c>
      <c r="G33" s="58">
        <f t="shared" si="0"/>
        <v>312935.63119047618</v>
      </c>
      <c r="H33" s="59">
        <f t="shared" si="3"/>
        <v>29043809.105000012</v>
      </c>
    </row>
    <row r="34" spans="1:8" ht="14">
      <c r="A34" s="55">
        <f t="shared" si="4"/>
        <v>10</v>
      </c>
      <c r="B34" s="55"/>
      <c r="C34" s="55" t="s">
        <v>117</v>
      </c>
      <c r="D34" s="56">
        <f t="shared" ca="1" si="5"/>
        <v>44541</v>
      </c>
      <c r="E34" s="57">
        <f t="shared" si="1"/>
        <v>299277.41333333333</v>
      </c>
      <c r="F34" s="57">
        <f t="shared" si="2"/>
        <v>13658.217857142856</v>
      </c>
      <c r="G34" s="58">
        <f t="shared" si="0"/>
        <v>312935.63119047618</v>
      </c>
      <c r="H34" s="59">
        <f t="shared" si="3"/>
        <v>28730873.473809537</v>
      </c>
    </row>
    <row r="35" spans="1:8" ht="14">
      <c r="A35" s="55">
        <f t="shared" si="4"/>
        <v>11</v>
      </c>
      <c r="B35" s="55"/>
      <c r="C35" s="55" t="s">
        <v>118</v>
      </c>
      <c r="D35" s="56">
        <f t="shared" ca="1" si="5"/>
        <v>44572</v>
      </c>
      <c r="E35" s="57">
        <f t="shared" si="1"/>
        <v>299277.41333333333</v>
      </c>
      <c r="F35" s="57">
        <f t="shared" si="2"/>
        <v>13658.217857142856</v>
      </c>
      <c r="G35" s="58">
        <f t="shared" si="0"/>
        <v>312935.63119047618</v>
      </c>
      <c r="H35" s="59">
        <f t="shared" si="3"/>
        <v>28417937.842619061</v>
      </c>
    </row>
    <row r="36" spans="1:8" ht="14">
      <c r="A36" s="55">
        <f t="shared" si="4"/>
        <v>12</v>
      </c>
      <c r="B36" s="55"/>
      <c r="C36" s="55" t="s">
        <v>119</v>
      </c>
      <c r="D36" s="56">
        <f t="shared" ca="1" si="5"/>
        <v>44603</v>
      </c>
      <c r="E36" s="57">
        <f t="shared" si="1"/>
        <v>299277.41333333333</v>
      </c>
      <c r="F36" s="57">
        <f t="shared" si="2"/>
        <v>13658.217857142856</v>
      </c>
      <c r="G36" s="58">
        <f t="shared" si="0"/>
        <v>312935.63119047618</v>
      </c>
      <c r="H36" s="59">
        <f t="shared" si="3"/>
        <v>28105002.211428586</v>
      </c>
    </row>
    <row r="37" spans="1:8" ht="14">
      <c r="A37" s="55">
        <f t="shared" si="4"/>
        <v>13</v>
      </c>
      <c r="B37" s="55"/>
      <c r="C37" s="55" t="s">
        <v>120</v>
      </c>
      <c r="D37" s="56">
        <f t="shared" ca="1" si="5"/>
        <v>44631</v>
      </c>
      <c r="E37" s="57">
        <f t="shared" si="1"/>
        <v>299277.41333333333</v>
      </c>
      <c r="F37" s="57">
        <f t="shared" si="2"/>
        <v>13658.217857142856</v>
      </c>
      <c r="G37" s="58">
        <f t="shared" si="0"/>
        <v>312935.63119047618</v>
      </c>
      <c r="H37" s="59">
        <f t="shared" si="3"/>
        <v>27792066.580238111</v>
      </c>
    </row>
    <row r="38" spans="1:8" ht="14">
      <c r="A38" s="55">
        <f t="shared" si="4"/>
        <v>14</v>
      </c>
      <c r="B38" s="55"/>
      <c r="C38" s="55" t="s">
        <v>121</v>
      </c>
      <c r="D38" s="56">
        <f t="shared" ca="1" si="5"/>
        <v>44662</v>
      </c>
      <c r="E38" s="57">
        <f t="shared" si="1"/>
        <v>299277.41333333333</v>
      </c>
      <c r="F38" s="57">
        <f t="shared" si="2"/>
        <v>13658.217857142856</v>
      </c>
      <c r="G38" s="58">
        <f t="shared" si="0"/>
        <v>312935.63119047618</v>
      </c>
      <c r="H38" s="59">
        <f t="shared" si="3"/>
        <v>27479130.949047636</v>
      </c>
    </row>
    <row r="39" spans="1:8" ht="14">
      <c r="A39" s="55">
        <f t="shared" si="4"/>
        <v>15</v>
      </c>
      <c r="B39" s="55"/>
      <c r="C39" s="55" t="s">
        <v>122</v>
      </c>
      <c r="D39" s="56">
        <f t="shared" ca="1" si="5"/>
        <v>44692</v>
      </c>
      <c r="E39" s="57">
        <f t="shared" si="1"/>
        <v>299277.41333333333</v>
      </c>
      <c r="F39" s="57">
        <f t="shared" si="2"/>
        <v>13658.217857142856</v>
      </c>
      <c r="G39" s="58">
        <f t="shared" si="0"/>
        <v>312935.63119047618</v>
      </c>
      <c r="H39" s="59">
        <f t="shared" si="3"/>
        <v>27166195.317857161</v>
      </c>
    </row>
    <row r="40" spans="1:8" ht="14">
      <c r="A40" s="55">
        <f t="shared" si="4"/>
        <v>16</v>
      </c>
      <c r="B40" s="60">
        <v>0.2</v>
      </c>
      <c r="C40" s="55" t="s">
        <v>228</v>
      </c>
      <c r="D40" s="56">
        <f t="shared" ca="1" si="5"/>
        <v>44723</v>
      </c>
      <c r="E40" s="57">
        <f>(D18*B40)/30</f>
        <v>203962.72000000003</v>
      </c>
      <c r="F40" s="57">
        <f>(D19*20%)/30</f>
        <v>9105.4785714285717</v>
      </c>
      <c r="G40" s="58">
        <f t="shared" si="0"/>
        <v>213068.1985714286</v>
      </c>
      <c r="H40" s="59">
        <f t="shared" si="3"/>
        <v>26953127.119285733</v>
      </c>
    </row>
    <row r="41" spans="1:8" ht="14">
      <c r="A41" s="55">
        <f t="shared" si="4"/>
        <v>17</v>
      </c>
      <c r="B41" s="55"/>
      <c r="C41" s="55" t="s">
        <v>227</v>
      </c>
      <c r="D41" s="56">
        <f t="shared" ca="1" si="5"/>
        <v>44753</v>
      </c>
      <c r="E41" s="57">
        <f>E40</f>
        <v>203962.72000000003</v>
      </c>
      <c r="F41" s="57">
        <f>F40</f>
        <v>9105.4785714285717</v>
      </c>
      <c r="G41" s="58">
        <f t="shared" si="0"/>
        <v>213068.1985714286</v>
      </c>
      <c r="H41" s="59">
        <f t="shared" si="3"/>
        <v>26740058.920714304</v>
      </c>
    </row>
    <row r="42" spans="1:8" ht="14">
      <c r="A42" s="55">
        <f t="shared" si="4"/>
        <v>18</v>
      </c>
      <c r="B42" s="55"/>
      <c r="C42" s="55" t="s">
        <v>226</v>
      </c>
      <c r="D42" s="56">
        <f t="shared" ca="1" si="5"/>
        <v>44784</v>
      </c>
      <c r="E42" s="57">
        <f t="shared" ref="E42:F57" si="6">E41</f>
        <v>203962.72000000003</v>
      </c>
      <c r="F42" s="57">
        <f t="shared" si="6"/>
        <v>9105.4785714285717</v>
      </c>
      <c r="G42" s="58">
        <f t="shared" si="0"/>
        <v>213068.1985714286</v>
      </c>
      <c r="H42" s="59">
        <f t="shared" si="3"/>
        <v>26526990.722142875</v>
      </c>
    </row>
    <row r="43" spans="1:8" ht="14">
      <c r="A43" s="55">
        <f t="shared" si="4"/>
        <v>19</v>
      </c>
      <c r="B43" s="55"/>
      <c r="C43" s="55" t="s">
        <v>225</v>
      </c>
      <c r="D43" s="56">
        <f t="shared" ca="1" si="5"/>
        <v>44815</v>
      </c>
      <c r="E43" s="57">
        <f t="shared" si="6"/>
        <v>203962.72000000003</v>
      </c>
      <c r="F43" s="57">
        <f t="shared" si="6"/>
        <v>9105.4785714285717</v>
      </c>
      <c r="G43" s="58">
        <f t="shared" si="0"/>
        <v>213068.1985714286</v>
      </c>
      <c r="H43" s="59">
        <f t="shared" si="3"/>
        <v>26313922.523571447</v>
      </c>
    </row>
    <row r="44" spans="1:8" ht="14">
      <c r="A44" s="55">
        <f t="shared" si="4"/>
        <v>20</v>
      </c>
      <c r="B44" s="55"/>
      <c r="C44" s="55" t="s">
        <v>224</v>
      </c>
      <c r="D44" s="56">
        <f t="shared" ca="1" si="5"/>
        <v>44845</v>
      </c>
      <c r="E44" s="57">
        <f t="shared" si="6"/>
        <v>203962.72000000003</v>
      </c>
      <c r="F44" s="57">
        <f t="shared" si="6"/>
        <v>9105.4785714285717</v>
      </c>
      <c r="G44" s="58">
        <f t="shared" si="0"/>
        <v>213068.1985714286</v>
      </c>
      <c r="H44" s="59">
        <f t="shared" si="3"/>
        <v>26100854.325000018</v>
      </c>
    </row>
    <row r="45" spans="1:8" ht="14">
      <c r="A45" s="55">
        <f t="shared" si="4"/>
        <v>21</v>
      </c>
      <c r="B45" s="55"/>
      <c r="C45" s="55" t="s">
        <v>223</v>
      </c>
      <c r="D45" s="56">
        <f t="shared" ca="1" si="5"/>
        <v>44876</v>
      </c>
      <c r="E45" s="57">
        <f t="shared" si="6"/>
        <v>203962.72000000003</v>
      </c>
      <c r="F45" s="57">
        <f t="shared" si="6"/>
        <v>9105.4785714285717</v>
      </c>
      <c r="G45" s="58">
        <f t="shared" si="0"/>
        <v>213068.1985714286</v>
      </c>
      <c r="H45" s="59">
        <f t="shared" si="3"/>
        <v>25887786.126428589</v>
      </c>
    </row>
    <row r="46" spans="1:8" ht="14">
      <c r="A46" s="55">
        <f t="shared" si="4"/>
        <v>22</v>
      </c>
      <c r="B46" s="55"/>
      <c r="C46" s="55" t="s">
        <v>222</v>
      </c>
      <c r="D46" s="56">
        <f t="shared" ca="1" si="5"/>
        <v>44906</v>
      </c>
      <c r="E46" s="57">
        <f t="shared" si="6"/>
        <v>203962.72000000003</v>
      </c>
      <c r="F46" s="57">
        <f t="shared" si="6"/>
        <v>9105.4785714285717</v>
      </c>
      <c r="G46" s="58">
        <f t="shared" si="0"/>
        <v>213068.1985714286</v>
      </c>
      <c r="H46" s="59">
        <f t="shared" si="3"/>
        <v>25674717.927857161</v>
      </c>
    </row>
    <row r="47" spans="1:8" ht="14">
      <c r="A47" s="55">
        <f t="shared" si="4"/>
        <v>23</v>
      </c>
      <c r="B47" s="55"/>
      <c r="C47" s="55" t="s">
        <v>221</v>
      </c>
      <c r="D47" s="56">
        <f t="shared" ca="1" si="5"/>
        <v>44937</v>
      </c>
      <c r="E47" s="57">
        <f t="shared" si="6"/>
        <v>203962.72000000003</v>
      </c>
      <c r="F47" s="57">
        <f t="shared" si="6"/>
        <v>9105.4785714285717</v>
      </c>
      <c r="G47" s="58">
        <f t="shared" si="0"/>
        <v>213068.1985714286</v>
      </c>
      <c r="H47" s="59">
        <f t="shared" si="3"/>
        <v>25461649.729285732</v>
      </c>
    </row>
    <row r="48" spans="1:8" ht="14">
      <c r="A48" s="55">
        <f t="shared" si="4"/>
        <v>24</v>
      </c>
      <c r="B48" s="55"/>
      <c r="C48" s="55" t="s">
        <v>220</v>
      </c>
      <c r="D48" s="56">
        <f t="shared" ca="1" si="5"/>
        <v>44968</v>
      </c>
      <c r="E48" s="57">
        <f t="shared" si="6"/>
        <v>203962.72000000003</v>
      </c>
      <c r="F48" s="57">
        <f t="shared" si="6"/>
        <v>9105.4785714285717</v>
      </c>
      <c r="G48" s="58">
        <f t="shared" si="0"/>
        <v>213068.1985714286</v>
      </c>
      <c r="H48" s="59">
        <f t="shared" si="3"/>
        <v>25248581.530714303</v>
      </c>
    </row>
    <row r="49" spans="1:8" ht="14">
      <c r="A49" s="55">
        <f t="shared" si="4"/>
        <v>25</v>
      </c>
      <c r="B49" s="55"/>
      <c r="C49" s="55" t="s">
        <v>219</v>
      </c>
      <c r="D49" s="56">
        <f t="shared" ca="1" si="5"/>
        <v>44996</v>
      </c>
      <c r="E49" s="57">
        <f t="shared" si="6"/>
        <v>203962.72000000003</v>
      </c>
      <c r="F49" s="57">
        <f t="shared" si="6"/>
        <v>9105.4785714285717</v>
      </c>
      <c r="G49" s="58">
        <f t="shared" si="0"/>
        <v>213068.1985714286</v>
      </c>
      <c r="H49" s="59">
        <f t="shared" si="3"/>
        <v>25035513.332142875</v>
      </c>
    </row>
    <row r="50" spans="1:8" ht="14">
      <c r="A50" s="55">
        <f t="shared" si="4"/>
        <v>26</v>
      </c>
      <c r="B50" s="55"/>
      <c r="C50" s="55" t="s">
        <v>218</v>
      </c>
      <c r="D50" s="56">
        <f t="shared" ca="1" si="5"/>
        <v>45027</v>
      </c>
      <c r="E50" s="57">
        <f t="shared" si="6"/>
        <v>203962.72000000003</v>
      </c>
      <c r="F50" s="57">
        <f t="shared" si="6"/>
        <v>9105.4785714285717</v>
      </c>
      <c r="G50" s="58">
        <f t="shared" si="0"/>
        <v>213068.1985714286</v>
      </c>
      <c r="H50" s="59">
        <f t="shared" si="3"/>
        <v>24822445.133571446</v>
      </c>
    </row>
    <row r="51" spans="1:8" ht="14">
      <c r="A51" s="55">
        <f t="shared" si="4"/>
        <v>27</v>
      </c>
      <c r="B51" s="55"/>
      <c r="C51" s="55" t="s">
        <v>217</v>
      </c>
      <c r="D51" s="56">
        <f t="shared" ca="1" si="5"/>
        <v>45057</v>
      </c>
      <c r="E51" s="57">
        <f t="shared" si="6"/>
        <v>203962.72000000003</v>
      </c>
      <c r="F51" s="57">
        <f t="shared" si="6"/>
        <v>9105.4785714285717</v>
      </c>
      <c r="G51" s="58">
        <f t="shared" si="0"/>
        <v>213068.1985714286</v>
      </c>
      <c r="H51" s="59">
        <f t="shared" si="3"/>
        <v>24609376.935000017</v>
      </c>
    </row>
    <row r="52" spans="1:8" ht="14">
      <c r="A52" s="55">
        <f t="shared" si="4"/>
        <v>28</v>
      </c>
      <c r="B52" s="55"/>
      <c r="C52" s="55" t="s">
        <v>216</v>
      </c>
      <c r="D52" s="56">
        <f t="shared" ca="1" si="5"/>
        <v>45088</v>
      </c>
      <c r="E52" s="57">
        <f t="shared" si="6"/>
        <v>203962.72000000003</v>
      </c>
      <c r="F52" s="57">
        <f t="shared" si="6"/>
        <v>9105.4785714285717</v>
      </c>
      <c r="G52" s="58">
        <f t="shared" si="0"/>
        <v>213068.1985714286</v>
      </c>
      <c r="H52" s="59">
        <f t="shared" si="3"/>
        <v>24396308.736428589</v>
      </c>
    </row>
    <row r="53" spans="1:8" ht="14">
      <c r="A53" s="55">
        <f t="shared" si="4"/>
        <v>29</v>
      </c>
      <c r="B53" s="55"/>
      <c r="C53" s="55" t="s">
        <v>215</v>
      </c>
      <c r="D53" s="56">
        <f t="shared" ca="1" si="5"/>
        <v>45118</v>
      </c>
      <c r="E53" s="57">
        <f t="shared" si="6"/>
        <v>203962.72000000003</v>
      </c>
      <c r="F53" s="57">
        <f t="shared" si="6"/>
        <v>9105.4785714285717</v>
      </c>
      <c r="G53" s="58">
        <f t="shared" si="0"/>
        <v>213068.1985714286</v>
      </c>
      <c r="H53" s="59">
        <f t="shared" si="3"/>
        <v>24183240.53785716</v>
      </c>
    </row>
    <row r="54" spans="1:8" ht="14">
      <c r="A54" s="55">
        <f t="shared" si="4"/>
        <v>30</v>
      </c>
      <c r="B54" s="55"/>
      <c r="C54" s="55" t="s">
        <v>214</v>
      </c>
      <c r="D54" s="56">
        <f t="shared" ca="1" si="5"/>
        <v>45149</v>
      </c>
      <c r="E54" s="57">
        <f t="shared" si="6"/>
        <v>203962.72000000003</v>
      </c>
      <c r="F54" s="57">
        <f t="shared" si="6"/>
        <v>9105.4785714285717</v>
      </c>
      <c r="G54" s="58">
        <f t="shared" si="0"/>
        <v>213068.1985714286</v>
      </c>
      <c r="H54" s="59">
        <f t="shared" si="3"/>
        <v>23970172.339285731</v>
      </c>
    </row>
    <row r="55" spans="1:8" ht="14">
      <c r="A55" s="55">
        <f t="shared" si="4"/>
        <v>31</v>
      </c>
      <c r="B55" s="55"/>
      <c r="C55" s="55" t="s">
        <v>213</v>
      </c>
      <c r="D55" s="56">
        <f t="shared" ca="1" si="5"/>
        <v>45180</v>
      </c>
      <c r="E55" s="57">
        <f t="shared" si="6"/>
        <v>203962.72000000003</v>
      </c>
      <c r="F55" s="57">
        <f t="shared" si="6"/>
        <v>9105.4785714285717</v>
      </c>
      <c r="G55" s="58">
        <f t="shared" ref="G55:G68" si="7">+SUM(E55:F55)</f>
        <v>213068.1985714286</v>
      </c>
      <c r="H55" s="59">
        <f t="shared" si="3"/>
        <v>23757104.140714303</v>
      </c>
    </row>
    <row r="56" spans="1:8" ht="14">
      <c r="A56" s="55">
        <f t="shared" si="4"/>
        <v>32</v>
      </c>
      <c r="B56" s="55"/>
      <c r="C56" s="55" t="s">
        <v>212</v>
      </c>
      <c r="D56" s="56">
        <f t="shared" ca="1" si="5"/>
        <v>45210</v>
      </c>
      <c r="E56" s="57">
        <f t="shared" si="6"/>
        <v>203962.72000000003</v>
      </c>
      <c r="F56" s="57">
        <f t="shared" si="6"/>
        <v>9105.4785714285717</v>
      </c>
      <c r="G56" s="58">
        <f t="shared" si="7"/>
        <v>213068.1985714286</v>
      </c>
      <c r="H56" s="59">
        <f t="shared" si="3"/>
        <v>23544035.942142874</v>
      </c>
    </row>
    <row r="57" spans="1:8" ht="14">
      <c r="A57" s="55">
        <f t="shared" si="4"/>
        <v>33</v>
      </c>
      <c r="B57" s="55"/>
      <c r="C57" s="55" t="s">
        <v>211</v>
      </c>
      <c r="D57" s="56">
        <f t="shared" ca="1" si="5"/>
        <v>45241</v>
      </c>
      <c r="E57" s="57">
        <f t="shared" si="6"/>
        <v>203962.72000000003</v>
      </c>
      <c r="F57" s="57">
        <f t="shared" si="6"/>
        <v>9105.4785714285717</v>
      </c>
      <c r="G57" s="58">
        <f t="shared" si="7"/>
        <v>213068.1985714286</v>
      </c>
      <c r="H57" s="59">
        <f t="shared" si="3"/>
        <v>23330967.743571445</v>
      </c>
    </row>
    <row r="58" spans="1:8" ht="14">
      <c r="A58" s="55">
        <f t="shared" si="4"/>
        <v>34</v>
      </c>
      <c r="B58" s="55"/>
      <c r="C58" s="55" t="s">
        <v>210</v>
      </c>
      <c r="D58" s="56">
        <f t="shared" ca="1" si="5"/>
        <v>45271</v>
      </c>
      <c r="E58" s="57">
        <f t="shared" ref="E58:F69" si="8">E57</f>
        <v>203962.72000000003</v>
      </c>
      <c r="F58" s="57">
        <f t="shared" si="8"/>
        <v>9105.4785714285717</v>
      </c>
      <c r="G58" s="58">
        <f t="shared" si="7"/>
        <v>213068.1985714286</v>
      </c>
      <c r="H58" s="59">
        <f t="shared" si="3"/>
        <v>23117899.545000017</v>
      </c>
    </row>
    <row r="59" spans="1:8" ht="14">
      <c r="A59" s="55">
        <f t="shared" si="4"/>
        <v>35</v>
      </c>
      <c r="B59" s="55"/>
      <c r="C59" s="55" t="s">
        <v>209</v>
      </c>
      <c r="D59" s="56">
        <f t="shared" ca="1" si="5"/>
        <v>45302</v>
      </c>
      <c r="E59" s="57">
        <f t="shared" si="8"/>
        <v>203962.72000000003</v>
      </c>
      <c r="F59" s="57">
        <f t="shared" si="8"/>
        <v>9105.4785714285717</v>
      </c>
      <c r="G59" s="58">
        <f t="shared" si="7"/>
        <v>213068.1985714286</v>
      </c>
      <c r="H59" s="59">
        <f t="shared" si="3"/>
        <v>22904831.346428588</v>
      </c>
    </row>
    <row r="60" spans="1:8" ht="14">
      <c r="A60" s="55">
        <f t="shared" si="4"/>
        <v>36</v>
      </c>
      <c r="B60" s="55"/>
      <c r="C60" s="55" t="s">
        <v>208</v>
      </c>
      <c r="D60" s="56">
        <f t="shared" ca="1" si="5"/>
        <v>45333</v>
      </c>
      <c r="E60" s="57">
        <f t="shared" si="8"/>
        <v>203962.72000000003</v>
      </c>
      <c r="F60" s="57">
        <f t="shared" si="8"/>
        <v>9105.4785714285717</v>
      </c>
      <c r="G60" s="58">
        <f t="shared" si="7"/>
        <v>213068.1985714286</v>
      </c>
      <c r="H60" s="59">
        <f t="shared" si="3"/>
        <v>22691763.147857159</v>
      </c>
    </row>
    <row r="61" spans="1:8" ht="14">
      <c r="A61" s="55">
        <f t="shared" si="4"/>
        <v>37</v>
      </c>
      <c r="B61" s="55"/>
      <c r="C61" s="55" t="s">
        <v>207</v>
      </c>
      <c r="D61" s="56">
        <f t="shared" ca="1" si="5"/>
        <v>45362</v>
      </c>
      <c r="E61" s="57">
        <f t="shared" si="8"/>
        <v>203962.72000000003</v>
      </c>
      <c r="F61" s="57">
        <f t="shared" si="8"/>
        <v>9105.4785714285717</v>
      </c>
      <c r="G61" s="58">
        <f t="shared" si="7"/>
        <v>213068.1985714286</v>
      </c>
      <c r="H61" s="59">
        <f t="shared" si="3"/>
        <v>22478694.949285731</v>
      </c>
    </row>
    <row r="62" spans="1:8" ht="14">
      <c r="A62" s="55">
        <f t="shared" si="4"/>
        <v>38</v>
      </c>
      <c r="B62" s="55"/>
      <c r="C62" s="55" t="s">
        <v>206</v>
      </c>
      <c r="D62" s="56">
        <f t="shared" ca="1" si="5"/>
        <v>45393</v>
      </c>
      <c r="E62" s="57">
        <f t="shared" si="8"/>
        <v>203962.72000000003</v>
      </c>
      <c r="F62" s="57">
        <f t="shared" si="8"/>
        <v>9105.4785714285717</v>
      </c>
      <c r="G62" s="58">
        <f t="shared" si="7"/>
        <v>213068.1985714286</v>
      </c>
      <c r="H62" s="59">
        <f t="shared" si="3"/>
        <v>22265626.750714302</v>
      </c>
    </row>
    <row r="63" spans="1:8" ht="14">
      <c r="A63" s="55">
        <f t="shared" si="4"/>
        <v>39</v>
      </c>
      <c r="B63" s="55"/>
      <c r="C63" s="55" t="s">
        <v>205</v>
      </c>
      <c r="D63" s="56">
        <f t="shared" ca="1" si="5"/>
        <v>45423</v>
      </c>
      <c r="E63" s="57">
        <f t="shared" si="8"/>
        <v>203962.72000000003</v>
      </c>
      <c r="F63" s="57">
        <f t="shared" si="8"/>
        <v>9105.4785714285717</v>
      </c>
      <c r="G63" s="58">
        <f t="shared" si="7"/>
        <v>213068.1985714286</v>
      </c>
      <c r="H63" s="59">
        <f t="shared" si="3"/>
        <v>22052558.552142873</v>
      </c>
    </row>
    <row r="64" spans="1:8" ht="14">
      <c r="A64" s="55">
        <f t="shared" si="4"/>
        <v>40</v>
      </c>
      <c r="B64" s="55"/>
      <c r="C64" s="55" t="s">
        <v>204</v>
      </c>
      <c r="D64" s="56">
        <f t="shared" ca="1" si="5"/>
        <v>45454</v>
      </c>
      <c r="E64" s="57">
        <f t="shared" si="8"/>
        <v>203962.72000000003</v>
      </c>
      <c r="F64" s="57">
        <f t="shared" si="8"/>
        <v>9105.4785714285717</v>
      </c>
      <c r="G64" s="58">
        <f t="shared" si="7"/>
        <v>213068.1985714286</v>
      </c>
      <c r="H64" s="59">
        <f t="shared" si="3"/>
        <v>21839490.353571445</v>
      </c>
    </row>
    <row r="65" spans="1:18" ht="14">
      <c r="A65" s="55">
        <f t="shared" si="4"/>
        <v>41</v>
      </c>
      <c r="B65" s="55"/>
      <c r="C65" s="55" t="s">
        <v>203</v>
      </c>
      <c r="D65" s="56">
        <f t="shared" ca="1" si="5"/>
        <v>45484</v>
      </c>
      <c r="E65" s="57">
        <f t="shared" si="8"/>
        <v>203962.72000000003</v>
      </c>
      <c r="F65" s="57">
        <f t="shared" si="8"/>
        <v>9105.4785714285717</v>
      </c>
      <c r="G65" s="58">
        <f t="shared" si="7"/>
        <v>213068.1985714286</v>
      </c>
      <c r="H65" s="59">
        <f t="shared" si="3"/>
        <v>21626422.155000016</v>
      </c>
    </row>
    <row r="66" spans="1:18" ht="14">
      <c r="A66" s="55">
        <f t="shared" si="4"/>
        <v>42</v>
      </c>
      <c r="B66" s="55"/>
      <c r="C66" s="55" t="s">
        <v>202</v>
      </c>
      <c r="D66" s="56">
        <f t="shared" ca="1" si="5"/>
        <v>45515</v>
      </c>
      <c r="E66" s="57">
        <f t="shared" si="8"/>
        <v>203962.72000000003</v>
      </c>
      <c r="F66" s="57">
        <f t="shared" si="8"/>
        <v>9105.4785714285717</v>
      </c>
      <c r="G66" s="58">
        <f t="shared" si="7"/>
        <v>213068.1985714286</v>
      </c>
      <c r="H66" s="59">
        <f t="shared" si="3"/>
        <v>21413353.956428587</v>
      </c>
    </row>
    <row r="67" spans="1:18" ht="14">
      <c r="A67" s="55">
        <f t="shared" si="4"/>
        <v>43</v>
      </c>
      <c r="B67" s="55"/>
      <c r="C67" s="55" t="s">
        <v>201</v>
      </c>
      <c r="D67" s="56">
        <f t="shared" ca="1" si="5"/>
        <v>45546</v>
      </c>
      <c r="E67" s="57">
        <f t="shared" si="8"/>
        <v>203962.72000000003</v>
      </c>
      <c r="F67" s="57">
        <f t="shared" si="8"/>
        <v>9105.4785714285717</v>
      </c>
      <c r="G67" s="58">
        <f t="shared" si="7"/>
        <v>213068.1985714286</v>
      </c>
      <c r="H67" s="59">
        <f t="shared" si="3"/>
        <v>21200285.757857159</v>
      </c>
    </row>
    <row r="68" spans="1:18" ht="14">
      <c r="A68" s="55">
        <f t="shared" si="4"/>
        <v>44</v>
      </c>
      <c r="B68" s="55"/>
      <c r="C68" s="55" t="s">
        <v>200</v>
      </c>
      <c r="D68" s="56">
        <f t="shared" ca="1" si="5"/>
        <v>45576</v>
      </c>
      <c r="E68" s="57">
        <f t="shared" si="8"/>
        <v>203962.72000000003</v>
      </c>
      <c r="F68" s="57">
        <f t="shared" si="8"/>
        <v>9105.4785714285717</v>
      </c>
      <c r="G68" s="58">
        <f t="shared" si="7"/>
        <v>213068.1985714286</v>
      </c>
      <c r="H68" s="59">
        <f t="shared" si="3"/>
        <v>20987217.55928573</v>
      </c>
    </row>
    <row r="69" spans="1:18" ht="14">
      <c r="A69" s="55">
        <f t="shared" si="4"/>
        <v>45</v>
      </c>
      <c r="B69" s="55"/>
      <c r="C69" s="55" t="s">
        <v>199</v>
      </c>
      <c r="D69" s="56">
        <f t="shared" ca="1" si="5"/>
        <v>45607</v>
      </c>
      <c r="E69" s="57">
        <f t="shared" si="8"/>
        <v>203962.72000000003</v>
      </c>
      <c r="F69" s="57">
        <f t="shared" si="8"/>
        <v>9105.4785714285717</v>
      </c>
      <c r="G69" s="58">
        <f>+SUM(E69:F69)</f>
        <v>213068.1985714286</v>
      </c>
      <c r="H69" s="59">
        <f t="shared" si="3"/>
        <v>20774149.360714301</v>
      </c>
    </row>
    <row r="70" spans="1:18" ht="14">
      <c r="A70" s="55">
        <f t="shared" si="4"/>
        <v>46</v>
      </c>
      <c r="B70" s="60">
        <f>100%-SUM(B25:B69)</f>
        <v>0.65</v>
      </c>
      <c r="C70" s="55" t="s">
        <v>189</v>
      </c>
      <c r="D70" s="56">
        <f ca="1">EDATE(D69,1)</f>
        <v>45637</v>
      </c>
      <c r="E70" s="57">
        <f>D18*B70</f>
        <v>19886365.199999999</v>
      </c>
      <c r="F70" s="57">
        <f>D19*B70</f>
        <v>887784.16071428568</v>
      </c>
      <c r="G70" s="58">
        <f>+SUM(E70:F70)</f>
        <v>20774149.360714287</v>
      </c>
      <c r="H70" s="59">
        <f t="shared" si="3"/>
        <v>0</v>
      </c>
    </row>
    <row r="71" spans="1:18" ht="14">
      <c r="A71" s="530" t="s">
        <v>102</v>
      </c>
      <c r="B71" s="531"/>
      <c r="C71" s="531"/>
      <c r="D71" s="532"/>
      <c r="E71" s="61">
        <f>SUM(E24:E70)</f>
        <v>30594408</v>
      </c>
      <c r="F71" s="61">
        <f>SUM(F24:F70)</f>
        <v>1365821.7857142854</v>
      </c>
      <c r="G71" s="61">
        <f>SUM(G24:G70)</f>
        <v>31960229.785714287</v>
      </c>
      <c r="H71" s="62"/>
    </row>
    <row r="72" spans="1:18" s="13" customFormat="1" ht="14">
      <c r="C72" s="23"/>
      <c r="D72" s="24"/>
      <c r="E72" s="25"/>
      <c r="F72" s="25"/>
      <c r="G72" s="25"/>
    </row>
    <row r="73" spans="1:18" s="13" customFormat="1" ht="14">
      <c r="A73" s="508" t="s">
        <v>66</v>
      </c>
      <c r="B73" s="508"/>
      <c r="C73" s="508"/>
      <c r="D73" s="508"/>
      <c r="E73" s="508"/>
      <c r="F73" s="508"/>
      <c r="G73" s="508"/>
      <c r="H73" s="508"/>
    </row>
    <row r="74" spans="1:18" s="13" customFormat="1" ht="29.25" customHeight="1">
      <c r="A74" s="497" t="s">
        <v>289</v>
      </c>
      <c r="B74" s="497"/>
      <c r="C74" s="497"/>
      <c r="D74" s="497"/>
      <c r="E74" s="497"/>
      <c r="F74" s="497"/>
      <c r="G74" s="497"/>
      <c r="H74" s="497"/>
      <c r="K74" s="520"/>
      <c r="L74" s="520"/>
      <c r="M74" s="520"/>
      <c r="N74" s="520"/>
      <c r="O74" s="520"/>
      <c r="P74" s="520"/>
      <c r="Q74" s="520"/>
      <c r="R74" s="520"/>
    </row>
    <row r="75" spans="1:18" s="13" customFormat="1" ht="16.5" customHeight="1">
      <c r="A75" s="497"/>
      <c r="B75" s="497"/>
      <c r="C75" s="497"/>
      <c r="D75" s="497"/>
      <c r="E75" s="497"/>
      <c r="F75" s="497"/>
      <c r="G75" s="497"/>
      <c r="H75" s="497"/>
      <c r="K75" s="508"/>
      <c r="L75" s="508"/>
      <c r="M75" s="508"/>
      <c r="N75" s="508"/>
      <c r="O75" s="508"/>
      <c r="P75" s="508"/>
      <c r="Q75" s="508"/>
      <c r="R75" s="508"/>
    </row>
    <row r="76" spans="1:18" s="13" customFormat="1" ht="16.5" customHeight="1">
      <c r="A76" s="497"/>
      <c r="B76" s="497"/>
      <c r="C76" s="497"/>
      <c r="D76" s="497"/>
      <c r="E76" s="497"/>
      <c r="F76" s="497"/>
      <c r="G76" s="497"/>
      <c r="H76" s="497"/>
      <c r="K76" s="508"/>
      <c r="L76" s="508"/>
      <c r="M76" s="508"/>
      <c r="N76" s="508"/>
      <c r="O76" s="508"/>
      <c r="P76" s="508"/>
      <c r="Q76" s="508"/>
      <c r="R76" s="508"/>
    </row>
    <row r="77" spans="1:18" s="13" customFormat="1" ht="16.5" customHeight="1">
      <c r="A77" s="497"/>
      <c r="B77" s="497"/>
      <c r="C77" s="497"/>
      <c r="D77" s="497"/>
      <c r="E77" s="497"/>
      <c r="F77" s="497"/>
      <c r="G77" s="497"/>
      <c r="H77" s="497"/>
      <c r="K77" s="508"/>
      <c r="L77" s="508"/>
      <c r="M77" s="508"/>
      <c r="N77" s="508"/>
      <c r="O77" s="508"/>
      <c r="P77" s="508"/>
      <c r="Q77" s="508"/>
      <c r="R77" s="508"/>
    </row>
    <row r="78" spans="1:18" s="13" customFormat="1" ht="118.5" customHeight="1">
      <c r="A78" s="497"/>
      <c r="B78" s="497"/>
      <c r="C78" s="497"/>
      <c r="D78" s="497"/>
      <c r="E78" s="497"/>
      <c r="F78" s="497"/>
      <c r="G78" s="497"/>
      <c r="H78" s="497"/>
      <c r="K78" s="508"/>
      <c r="L78" s="508"/>
      <c r="M78" s="508"/>
      <c r="N78" s="508"/>
      <c r="O78" s="508"/>
      <c r="P78" s="508"/>
      <c r="Q78" s="508"/>
      <c r="R78" s="508"/>
    </row>
    <row r="79" spans="1:18" s="13" customFormat="1" ht="42" customHeight="1">
      <c r="A79" s="497"/>
      <c r="B79" s="497"/>
      <c r="C79" s="497"/>
      <c r="D79" s="497"/>
      <c r="E79" s="497"/>
      <c r="F79" s="497"/>
      <c r="G79" s="497"/>
      <c r="H79" s="497"/>
      <c r="K79" s="508"/>
      <c r="L79" s="508"/>
      <c r="M79" s="508"/>
      <c r="N79" s="508"/>
      <c r="O79" s="508"/>
      <c r="P79" s="508"/>
      <c r="Q79" s="508"/>
      <c r="R79" s="508"/>
    </row>
    <row r="80" spans="1:18" s="13" customFormat="1" ht="14">
      <c r="A80" s="497"/>
      <c r="B80" s="497"/>
      <c r="C80" s="497"/>
      <c r="D80" s="497"/>
      <c r="E80" s="497"/>
      <c r="F80" s="497"/>
      <c r="G80" s="497"/>
      <c r="H80" s="497"/>
    </row>
    <row r="81" spans="1:8" s="13" customFormat="1" ht="14">
      <c r="A81" s="508"/>
      <c r="B81" s="508"/>
      <c r="C81" s="508"/>
      <c r="D81" s="508"/>
      <c r="E81" s="508"/>
      <c r="F81" s="508"/>
      <c r="G81" s="508"/>
      <c r="H81" s="508"/>
    </row>
    <row r="82" spans="1:8" s="13" customFormat="1" ht="14">
      <c r="A82" s="13" t="s">
        <v>104</v>
      </c>
      <c r="D82" s="26"/>
    </row>
    <row r="83" spans="1:8" s="13" customFormat="1" ht="14">
      <c r="D83" s="26"/>
    </row>
    <row r="84" spans="1:8" s="13" customFormat="1" ht="15" customHeight="1">
      <c r="A84" s="27"/>
      <c r="B84" s="27"/>
      <c r="C84" s="27"/>
      <c r="D84" s="26"/>
      <c r="E84" s="27"/>
      <c r="F84" s="27"/>
      <c r="G84" s="27"/>
    </row>
    <row r="85" spans="1:8" s="13" customFormat="1" ht="14">
      <c r="A85" s="498" t="s">
        <v>105</v>
      </c>
      <c r="B85" s="498"/>
      <c r="C85" s="498"/>
      <c r="D85" s="26"/>
      <c r="E85" s="498" t="s">
        <v>106</v>
      </c>
      <c r="F85" s="498"/>
      <c r="G85" s="498"/>
    </row>
    <row r="86" spans="1:8" ht="14"/>
    <row r="87" spans="1:8" ht="14"/>
    <row r="88" spans="1:8" ht="14"/>
    <row r="89" spans="1:8" ht="14"/>
    <row r="90" spans="1:8" ht="14"/>
    <row r="91" spans="1:8" ht="14"/>
  </sheetData>
  <sheetProtection password="EA9B" sheet="1" objects="1" scenarios="1" selectLockedCells="1"/>
  <mergeCells count="24">
    <mergeCell ref="A8:B8"/>
    <mergeCell ref="C8:H8"/>
    <mergeCell ref="H1:H2"/>
    <mergeCell ref="C5:H5"/>
    <mergeCell ref="A6:B6"/>
    <mergeCell ref="C6:H6"/>
    <mergeCell ref="C7:H7"/>
    <mergeCell ref="K79:R79"/>
    <mergeCell ref="A9:B9"/>
    <mergeCell ref="C9:H9"/>
    <mergeCell ref="A10:B10"/>
    <mergeCell ref="C10:H10"/>
    <mergeCell ref="A23:G23"/>
    <mergeCell ref="A71:D71"/>
    <mergeCell ref="K74:R74"/>
    <mergeCell ref="K75:R75"/>
    <mergeCell ref="K76:R76"/>
    <mergeCell ref="K77:R77"/>
    <mergeCell ref="K78:R78"/>
    <mergeCell ref="A81:H81"/>
    <mergeCell ref="A85:C85"/>
    <mergeCell ref="E85:G85"/>
    <mergeCell ref="A73:H73"/>
    <mergeCell ref="A74:H80"/>
  </mergeCells>
  <hyperlinks>
    <hyperlink ref="J3" location="'DATA SHEET'!A1" display="Return to Data Sheet" xr:uid="{00000000-0004-0000-1C00-000000000000}"/>
  </hyperlinks>
  <printOptions horizontalCentered="1"/>
  <pageMargins left="0.7" right="0.7" top="0.75" bottom="0.75" header="0.3" footer="0.3"/>
  <pageSetup paperSize="14" scale="67" orientation="portrait" r:id="rId1"/>
  <headerFooter>
    <oddFooter>&amp;RPage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Q88"/>
  <sheetViews>
    <sheetView showGridLines="0" zoomScaleNormal="100" workbookViewId="0">
      <selection activeCell="G68" sqref="G8:G68"/>
    </sheetView>
  </sheetViews>
  <sheetFormatPr baseColWidth="10" defaultColWidth="8.83203125" defaultRowHeight="15"/>
  <cols>
    <col min="1" max="1" width="3.6640625" customWidth="1"/>
    <col min="2" max="2" width="14.6640625" style="426" customWidth="1"/>
    <col min="3" max="3" width="13.1640625" style="427" bestFit="1" customWidth="1"/>
    <col min="4" max="4" width="10.6640625" customWidth="1"/>
    <col min="5" max="5" width="26.83203125" bestFit="1" customWidth="1"/>
    <col min="7" max="7" width="18.6640625" style="425" customWidth="1"/>
    <col min="10" max="12" width="13.83203125" style="361" hidden="1" customWidth="1"/>
    <col min="13" max="14" width="9.1640625" hidden="1" customWidth="1"/>
    <col min="15" max="16" width="13.83203125" style="361" hidden="1" customWidth="1"/>
    <col min="17" max="17" width="9.1640625" hidden="1" customWidth="1"/>
  </cols>
  <sheetData>
    <row r="1" spans="1:17" ht="34.5" customHeight="1">
      <c r="A1" s="357"/>
      <c r="B1" s="358"/>
      <c r="C1" s="359"/>
      <c r="D1" s="360"/>
      <c r="E1" s="360"/>
      <c r="F1" s="360"/>
      <c r="G1" s="360"/>
      <c r="H1" s="357"/>
    </row>
    <row r="2" spans="1:17" ht="34.5" customHeight="1">
      <c r="A2" s="357"/>
      <c r="B2" s="358"/>
      <c r="C2" s="359"/>
      <c r="D2" s="360"/>
      <c r="E2" s="360"/>
      <c r="F2" s="360"/>
      <c r="G2" s="360"/>
      <c r="H2" s="357"/>
    </row>
    <row r="3" spans="1:17">
      <c r="A3" s="357"/>
      <c r="B3" s="362" t="s">
        <v>188</v>
      </c>
      <c r="C3" s="363"/>
      <c r="D3" s="360"/>
      <c r="E3" s="360"/>
      <c r="F3" s="360"/>
      <c r="G3" s="360"/>
      <c r="H3" s="357"/>
    </row>
    <row r="4" spans="1:17" ht="16">
      <c r="A4" s="357"/>
      <c r="B4" s="364" t="s">
        <v>297</v>
      </c>
      <c r="C4" s="363"/>
      <c r="D4" s="360"/>
      <c r="E4" s="360"/>
      <c r="F4" s="360"/>
      <c r="G4" s="360"/>
      <c r="H4" s="357"/>
    </row>
    <row r="5" spans="1:17" ht="21.75" customHeight="1" thickBot="1">
      <c r="A5" s="357"/>
      <c r="B5" s="358" t="s">
        <v>298</v>
      </c>
      <c r="C5" s="359"/>
      <c r="D5" s="360"/>
      <c r="E5" s="360"/>
      <c r="F5" s="360"/>
      <c r="G5" s="365"/>
      <c r="H5" s="357"/>
      <c r="O5" s="366" t="s">
        <v>299</v>
      </c>
      <c r="Q5" s="366"/>
    </row>
    <row r="6" spans="1:17" ht="51.75" customHeight="1" thickBot="1">
      <c r="A6" s="367"/>
      <c r="B6" s="368" t="s">
        <v>300</v>
      </c>
      <c r="C6" s="369" t="s">
        <v>301</v>
      </c>
      <c r="D6" s="370" t="s">
        <v>21</v>
      </c>
      <c r="E6" s="370" t="s">
        <v>22</v>
      </c>
      <c r="F6" s="371" t="s">
        <v>23</v>
      </c>
      <c r="G6" s="372" t="s">
        <v>302</v>
      </c>
      <c r="H6" s="367"/>
      <c r="J6" s="478" t="s">
        <v>303</v>
      </c>
      <c r="K6" s="478" t="s">
        <v>304</v>
      </c>
      <c r="L6" s="479" t="s">
        <v>305</v>
      </c>
      <c r="O6" s="478" t="s">
        <v>306</v>
      </c>
      <c r="P6" s="478" t="s">
        <v>307</v>
      </c>
    </row>
    <row r="7" spans="1:17" ht="18" customHeight="1" thickBot="1">
      <c r="A7" s="367"/>
      <c r="B7" s="373" t="s">
        <v>308</v>
      </c>
      <c r="C7" s="374" t="s">
        <v>28</v>
      </c>
      <c r="D7" s="375"/>
      <c r="E7" s="375"/>
      <c r="F7" s="375"/>
      <c r="G7" s="376"/>
      <c r="H7" s="367"/>
      <c r="J7" s="478"/>
      <c r="K7" s="478"/>
      <c r="L7" s="480"/>
      <c r="O7" s="478"/>
      <c r="P7" s="478"/>
    </row>
    <row r="8" spans="1:17">
      <c r="A8" s="357"/>
      <c r="B8" s="377" t="s">
        <v>309</v>
      </c>
      <c r="C8" s="378" t="s">
        <v>30</v>
      </c>
      <c r="D8" s="379" t="s">
        <v>31</v>
      </c>
      <c r="E8" s="380" t="s">
        <v>32</v>
      </c>
      <c r="F8" s="381">
        <v>70.289999999999992</v>
      </c>
      <c r="G8" s="382">
        <v>12240700</v>
      </c>
      <c r="H8" s="357"/>
      <c r="J8" s="361">
        <f>VLOOKUP(D8:D68,'[42]New Pricing'!$B$6:$AL$65,37,0)</f>
        <v>10038370</v>
      </c>
      <c r="K8" s="361">
        <f>J8/0.97</f>
        <v>10348835.051546393</v>
      </c>
      <c r="L8" s="383">
        <f>(K8*1.12)+650000</f>
        <v>12240695.257731961</v>
      </c>
      <c r="O8" s="361">
        <f>G8-((G8-650000)*3%)</f>
        <v>11892979</v>
      </c>
      <c r="P8" s="361">
        <f>(O8-650000)/1.12</f>
        <v>10038374.107142856</v>
      </c>
      <c r="Q8" s="361">
        <f t="shared" ref="Q8:Q13" si="0">P8-J8</f>
        <v>4.1071428563445807</v>
      </c>
    </row>
    <row r="9" spans="1:17">
      <c r="A9" s="357"/>
      <c r="B9" s="377"/>
      <c r="C9" s="384"/>
      <c r="D9" s="385" t="s">
        <v>34</v>
      </c>
      <c r="E9" s="386" t="s">
        <v>32</v>
      </c>
      <c r="F9" s="387">
        <v>69.300000000000011</v>
      </c>
      <c r="G9" s="388">
        <v>11983300</v>
      </c>
      <c r="H9" s="357"/>
      <c r="J9" s="361">
        <f>VLOOKUP(D9:D69,'[42]New Pricing'!$B$6:$AL$65,37,0)</f>
        <v>9815400</v>
      </c>
      <c r="K9" s="361">
        <f t="shared" ref="K9:K68" si="1">J9/0.97</f>
        <v>10118969.072164949</v>
      </c>
      <c r="L9" s="383">
        <f t="shared" ref="L9:L68" si="2">(K9*1.12)+650000</f>
        <v>11983245.360824743</v>
      </c>
      <c r="O9" s="361">
        <f t="shared" ref="O9:O68" si="3">G9-((G9-650000)*3%)</f>
        <v>11643301</v>
      </c>
      <c r="P9" s="361">
        <f t="shared" ref="P9:P68" si="4">(O9-650000)/1.12</f>
        <v>9815447.3214285709</v>
      </c>
      <c r="Q9" s="361">
        <f t="shared" si="0"/>
        <v>47.321428570896387</v>
      </c>
    </row>
    <row r="10" spans="1:17">
      <c r="A10" s="357"/>
      <c r="B10" s="377"/>
      <c r="C10" s="384"/>
      <c r="D10" s="385" t="s">
        <v>35</v>
      </c>
      <c r="E10" s="386" t="s">
        <v>38</v>
      </c>
      <c r="F10" s="387">
        <v>103.94999999999999</v>
      </c>
      <c r="G10" s="388">
        <v>18539900</v>
      </c>
      <c r="H10" s="357"/>
      <c r="J10" s="361">
        <f>VLOOKUP(D10:D70,'[42]New Pricing'!$B$6:$AL$65,37,0)</f>
        <v>15493855</v>
      </c>
      <c r="K10" s="361">
        <f t="shared" si="1"/>
        <v>15973046.391752578</v>
      </c>
      <c r="L10" s="383">
        <f t="shared" si="2"/>
        <v>18539811.958762888</v>
      </c>
      <c r="O10" s="361">
        <f t="shared" si="3"/>
        <v>18003203</v>
      </c>
      <c r="P10" s="361">
        <f t="shared" si="4"/>
        <v>15493931.249999998</v>
      </c>
      <c r="Q10" s="361">
        <f t="shared" si="0"/>
        <v>76.249999998137355</v>
      </c>
    </row>
    <row r="11" spans="1:17">
      <c r="A11" s="357"/>
      <c r="B11" s="377"/>
      <c r="C11" s="384"/>
      <c r="D11" s="385" t="s">
        <v>36</v>
      </c>
      <c r="E11" s="386" t="s">
        <v>38</v>
      </c>
      <c r="F11" s="387">
        <v>103.94999999999999</v>
      </c>
      <c r="G11" s="388">
        <v>18539900</v>
      </c>
      <c r="H11" s="357"/>
      <c r="J11" s="361">
        <f>VLOOKUP(D11:D71,'[42]New Pricing'!$B$6:$AL$65,37,0)</f>
        <v>15493855</v>
      </c>
      <c r="K11" s="361">
        <f t="shared" si="1"/>
        <v>15973046.391752578</v>
      </c>
      <c r="L11" s="383">
        <f t="shared" si="2"/>
        <v>18539811.958762888</v>
      </c>
      <c r="O11" s="361">
        <f t="shared" si="3"/>
        <v>18003203</v>
      </c>
      <c r="P11" s="361">
        <f t="shared" si="4"/>
        <v>15493931.249999998</v>
      </c>
      <c r="Q11" s="361">
        <f t="shared" si="0"/>
        <v>76.249999998137355</v>
      </c>
    </row>
    <row r="12" spans="1:17">
      <c r="A12" s="357"/>
      <c r="B12" s="377"/>
      <c r="C12" s="384"/>
      <c r="D12" s="385" t="s">
        <v>37</v>
      </c>
      <c r="E12" s="386" t="s">
        <v>32</v>
      </c>
      <c r="F12" s="387">
        <v>69.300000000000011</v>
      </c>
      <c r="G12" s="388">
        <v>12125100</v>
      </c>
      <c r="H12" s="357"/>
      <c r="J12" s="361">
        <f>VLOOKUP(D12:D72,'[42]New Pricing'!$B$6:$AL$65,37,0)</f>
        <v>9938250</v>
      </c>
      <c r="K12" s="361">
        <f t="shared" si="1"/>
        <v>10245618.556701031</v>
      </c>
      <c r="L12" s="383">
        <f t="shared" si="2"/>
        <v>12125092.783505155</v>
      </c>
      <c r="O12" s="361">
        <f t="shared" si="3"/>
        <v>11780847</v>
      </c>
      <c r="P12" s="361">
        <f t="shared" si="4"/>
        <v>9938256.2499999981</v>
      </c>
      <c r="Q12" s="361">
        <f t="shared" si="0"/>
        <v>6.2499999981373549</v>
      </c>
    </row>
    <row r="13" spans="1:17">
      <c r="A13" s="357"/>
      <c r="B13" s="377"/>
      <c r="C13" s="384"/>
      <c r="D13" s="385" t="s">
        <v>183</v>
      </c>
      <c r="E13" s="386" t="s">
        <v>32</v>
      </c>
      <c r="F13" s="387">
        <v>70.289999999999992</v>
      </c>
      <c r="G13" s="388">
        <v>12480500</v>
      </c>
      <c r="H13" s="357"/>
      <c r="J13" s="361">
        <f>VLOOKUP(D13:D73,'[42]New Pricing'!$B$6:$AL$65,37,0)</f>
        <v>10246020</v>
      </c>
      <c r="K13" s="361">
        <f t="shared" si="1"/>
        <v>10562907.216494845</v>
      </c>
      <c r="L13" s="383">
        <f t="shared" si="2"/>
        <v>12480456.082474228</v>
      </c>
      <c r="O13" s="361">
        <f t="shared" si="3"/>
        <v>12125585</v>
      </c>
      <c r="P13" s="361">
        <f t="shared" si="4"/>
        <v>10246058.035714285</v>
      </c>
      <c r="Q13" s="361">
        <f t="shared" si="0"/>
        <v>38.035714285448194</v>
      </c>
    </row>
    <row r="14" spans="1:17">
      <c r="A14" s="357"/>
      <c r="B14" s="377"/>
      <c r="C14" s="384"/>
      <c r="D14" s="385" t="s">
        <v>281</v>
      </c>
      <c r="E14" s="386" t="s">
        <v>40</v>
      </c>
      <c r="F14" s="387">
        <v>35.5</v>
      </c>
      <c r="G14" s="388">
        <v>6921500</v>
      </c>
      <c r="H14" s="357"/>
      <c r="J14" s="361">
        <f>VLOOKUP(D14:D74,'[42]New Pricing'!$B$6:$AL$65,37,0)</f>
        <v>5431500</v>
      </c>
      <c r="K14" s="361">
        <f t="shared" si="1"/>
        <v>5599484.5360824745</v>
      </c>
      <c r="L14" s="383">
        <f t="shared" si="2"/>
        <v>6921422.6804123716</v>
      </c>
      <c r="O14" s="361">
        <f t="shared" si="3"/>
        <v>6733355</v>
      </c>
      <c r="P14" s="361">
        <f t="shared" si="4"/>
        <v>5431566.9642857136</v>
      </c>
      <c r="Q14" s="361">
        <f t="shared" ref="Q14:Q68" si="5">P14-J14</f>
        <v>66.964285713620484</v>
      </c>
    </row>
    <row r="15" spans="1:17">
      <c r="A15" s="357"/>
      <c r="B15" s="377"/>
      <c r="C15" s="384"/>
      <c r="D15" s="385" t="s">
        <v>280</v>
      </c>
      <c r="E15" s="386" t="s">
        <v>40</v>
      </c>
      <c r="F15" s="387">
        <v>35</v>
      </c>
      <c r="G15" s="388">
        <v>6711900</v>
      </c>
      <c r="H15" s="357"/>
      <c r="J15" s="361">
        <f>VLOOKUP(D15:D75,'[42]New Pricing'!$B$6:$AL$65,37,0)</f>
        <v>5250000</v>
      </c>
      <c r="K15" s="361">
        <f t="shared" si="1"/>
        <v>5412371.1340206191</v>
      </c>
      <c r="L15" s="383">
        <f t="shared" si="2"/>
        <v>6711855.6701030936</v>
      </c>
      <c r="O15" s="361">
        <f t="shared" si="3"/>
        <v>6530043</v>
      </c>
      <c r="P15" s="361">
        <f t="shared" si="4"/>
        <v>5250038.3928571427</v>
      </c>
      <c r="Q15" s="361">
        <f t="shared" si="5"/>
        <v>38.392857142724097</v>
      </c>
    </row>
    <row r="16" spans="1:17">
      <c r="A16" s="357"/>
      <c r="B16" s="377"/>
      <c r="C16" s="384"/>
      <c r="D16" s="385" t="s">
        <v>310</v>
      </c>
      <c r="E16" s="386" t="s">
        <v>40</v>
      </c>
      <c r="F16" s="387">
        <v>35</v>
      </c>
      <c r="G16" s="388">
        <v>6711900</v>
      </c>
      <c r="H16" s="357"/>
      <c r="J16" s="361">
        <f>VLOOKUP(D16:D76,'[42]New Pricing'!$B$6:$AL$65,37,0)</f>
        <v>5250000</v>
      </c>
      <c r="K16" s="361">
        <f t="shared" si="1"/>
        <v>5412371.1340206191</v>
      </c>
      <c r="L16" s="383">
        <f t="shared" si="2"/>
        <v>6711855.6701030936</v>
      </c>
      <c r="O16" s="361">
        <f t="shared" si="3"/>
        <v>6530043</v>
      </c>
      <c r="P16" s="361">
        <f t="shared" si="4"/>
        <v>5250038.3928571427</v>
      </c>
      <c r="Q16" s="361">
        <f t="shared" si="5"/>
        <v>38.392857142724097</v>
      </c>
    </row>
    <row r="17" spans="1:17">
      <c r="A17" s="357"/>
      <c r="B17" s="377"/>
      <c r="C17" s="384"/>
      <c r="D17" s="385" t="s">
        <v>279</v>
      </c>
      <c r="E17" s="386" t="s">
        <v>40</v>
      </c>
      <c r="F17" s="387">
        <v>35</v>
      </c>
      <c r="G17" s="388">
        <v>6711900</v>
      </c>
      <c r="H17" s="357"/>
      <c r="J17" s="361">
        <f>VLOOKUP(D17:D77,'[42]New Pricing'!$B$6:$AL$65,37,0)</f>
        <v>5250000</v>
      </c>
      <c r="K17" s="361">
        <f t="shared" si="1"/>
        <v>5412371.1340206191</v>
      </c>
      <c r="L17" s="383">
        <f t="shared" si="2"/>
        <v>6711855.6701030936</v>
      </c>
      <c r="O17" s="361">
        <f t="shared" si="3"/>
        <v>6530043</v>
      </c>
      <c r="P17" s="361">
        <f t="shared" si="4"/>
        <v>5250038.3928571427</v>
      </c>
      <c r="Q17" s="361">
        <f t="shared" si="5"/>
        <v>38.392857142724097</v>
      </c>
    </row>
    <row r="18" spans="1:17">
      <c r="A18" s="357"/>
      <c r="B18" s="377"/>
      <c r="C18" s="384"/>
      <c r="D18" s="385" t="s">
        <v>278</v>
      </c>
      <c r="E18" s="386" t="s">
        <v>40</v>
      </c>
      <c r="F18" s="387">
        <v>35</v>
      </c>
      <c r="G18" s="388">
        <v>6711900</v>
      </c>
      <c r="H18" s="357"/>
      <c r="J18" s="361">
        <f>VLOOKUP(D18:D78,'[42]New Pricing'!$B$6:$AL$65,37,0)</f>
        <v>5250000</v>
      </c>
      <c r="K18" s="361">
        <f t="shared" si="1"/>
        <v>5412371.1340206191</v>
      </c>
      <c r="L18" s="383">
        <f t="shared" si="2"/>
        <v>6711855.6701030936</v>
      </c>
      <c r="O18" s="361">
        <f t="shared" si="3"/>
        <v>6530043</v>
      </c>
      <c r="P18" s="361">
        <f t="shared" si="4"/>
        <v>5250038.3928571427</v>
      </c>
      <c r="Q18" s="361">
        <f t="shared" si="5"/>
        <v>38.392857142724097</v>
      </c>
    </row>
    <row r="19" spans="1:17" ht="16" thickBot="1">
      <c r="A19" s="357"/>
      <c r="B19" s="389"/>
      <c r="C19" s="390"/>
      <c r="D19" s="391" t="s">
        <v>277</v>
      </c>
      <c r="E19" s="392" t="s">
        <v>40</v>
      </c>
      <c r="F19" s="393">
        <v>35.5</v>
      </c>
      <c r="G19" s="394">
        <v>6880500</v>
      </c>
      <c r="H19" s="357"/>
      <c r="J19" s="361">
        <f>VLOOKUP(D19:D79,'[42]New Pricing'!$B$6:$AL$65,37,0)</f>
        <v>5396000</v>
      </c>
      <c r="K19" s="361">
        <f t="shared" si="1"/>
        <v>5562886.5979381446</v>
      </c>
      <c r="L19" s="383">
        <f t="shared" si="2"/>
        <v>6880432.9896907229</v>
      </c>
      <c r="O19" s="361">
        <f t="shared" si="3"/>
        <v>6693585</v>
      </c>
      <c r="P19" s="361">
        <f t="shared" si="4"/>
        <v>5396058.0357142854</v>
      </c>
      <c r="Q19" s="361">
        <f t="shared" si="5"/>
        <v>58.035714285448194</v>
      </c>
    </row>
    <row r="20" spans="1:17" s="402" customFormat="1" ht="16.5" customHeight="1">
      <c r="A20" s="395"/>
      <c r="B20" s="396" t="s">
        <v>42</v>
      </c>
      <c r="C20" s="397" t="s">
        <v>43</v>
      </c>
      <c r="D20" s="398" t="s">
        <v>44</v>
      </c>
      <c r="E20" s="399" t="s">
        <v>40</v>
      </c>
      <c r="F20" s="400">
        <v>45.91</v>
      </c>
      <c r="G20" s="401">
        <v>9820700</v>
      </c>
      <c r="H20" s="395"/>
      <c r="J20" s="361">
        <f>VLOOKUP(D20:D80,'[42]New Pricing'!$B$6:$AL$65,37,0)</f>
        <v>7942429.9999999991</v>
      </c>
      <c r="K20" s="361">
        <f t="shared" si="1"/>
        <v>8188072.1649484532</v>
      </c>
      <c r="L20" s="383">
        <f t="shared" si="2"/>
        <v>9820640.8247422688</v>
      </c>
      <c r="O20" s="361">
        <f t="shared" si="3"/>
        <v>9545579</v>
      </c>
      <c r="P20" s="361">
        <f t="shared" si="4"/>
        <v>7942481.2499999991</v>
      </c>
      <c r="Q20" s="361">
        <f t="shared" si="5"/>
        <v>51.25</v>
      </c>
    </row>
    <row r="21" spans="1:17" s="402" customFormat="1" ht="16.5" customHeight="1">
      <c r="A21" s="395"/>
      <c r="B21" s="403"/>
      <c r="C21" s="384"/>
      <c r="D21" s="379" t="s">
        <v>45</v>
      </c>
      <c r="E21" s="380" t="s">
        <v>40</v>
      </c>
      <c r="F21" s="381">
        <v>45.330000000000005</v>
      </c>
      <c r="G21" s="382">
        <v>9600200</v>
      </c>
      <c r="H21" s="395"/>
      <c r="J21" s="361">
        <f>VLOOKUP(D21:D81,'[42]New Pricing'!$B$6:$AL$65,37,0)</f>
        <v>7751430.0000000009</v>
      </c>
      <c r="K21" s="361">
        <f t="shared" si="1"/>
        <v>7991164.9484536098</v>
      </c>
      <c r="L21" s="383">
        <f t="shared" si="2"/>
        <v>9600104.7422680445</v>
      </c>
      <c r="O21" s="361">
        <f t="shared" si="3"/>
        <v>9331694</v>
      </c>
      <c r="P21" s="361">
        <f t="shared" si="4"/>
        <v>7751512.4999999991</v>
      </c>
      <c r="Q21" s="361">
        <f t="shared" si="5"/>
        <v>82.499999998137355</v>
      </c>
    </row>
    <row r="22" spans="1:17" s="402" customFormat="1" ht="16.5" customHeight="1">
      <c r="A22" s="395"/>
      <c r="B22" s="403"/>
      <c r="C22" s="384"/>
      <c r="D22" s="379" t="s">
        <v>46</v>
      </c>
      <c r="E22" s="380" t="s">
        <v>49</v>
      </c>
      <c r="F22" s="381">
        <v>69.98</v>
      </c>
      <c r="G22" s="382">
        <v>14507500</v>
      </c>
      <c r="H22" s="395"/>
      <c r="J22" s="361">
        <f>VLOOKUP(D22:D82,'[42]New Pricing'!$B$6:$AL$65,37,0)</f>
        <v>12001570</v>
      </c>
      <c r="K22" s="361">
        <f t="shared" si="1"/>
        <v>12372752.577319589</v>
      </c>
      <c r="L22" s="383">
        <f t="shared" si="2"/>
        <v>14507482.886597941</v>
      </c>
      <c r="O22" s="361">
        <f t="shared" si="3"/>
        <v>14091775</v>
      </c>
      <c r="P22" s="361">
        <f t="shared" si="4"/>
        <v>12001584.821428571</v>
      </c>
      <c r="Q22" s="361">
        <f t="shared" si="5"/>
        <v>14.821428570896387</v>
      </c>
    </row>
    <row r="23" spans="1:17" s="402" customFormat="1" ht="16.5" customHeight="1">
      <c r="A23" s="395"/>
      <c r="B23" s="403"/>
      <c r="C23" s="384"/>
      <c r="D23" s="379" t="s">
        <v>47</v>
      </c>
      <c r="E23" s="380" t="s">
        <v>49</v>
      </c>
      <c r="F23" s="381">
        <v>69.98</v>
      </c>
      <c r="G23" s="382">
        <v>14507500</v>
      </c>
      <c r="H23" s="395"/>
      <c r="J23" s="361">
        <f>VLOOKUP(D23:D83,'[42]New Pricing'!$B$6:$AL$65,37,0)</f>
        <v>12001570</v>
      </c>
      <c r="K23" s="361">
        <f t="shared" si="1"/>
        <v>12372752.577319589</v>
      </c>
      <c r="L23" s="383">
        <f t="shared" si="2"/>
        <v>14507482.886597941</v>
      </c>
      <c r="O23" s="361">
        <f t="shared" si="3"/>
        <v>14091775</v>
      </c>
      <c r="P23" s="361">
        <f t="shared" si="4"/>
        <v>12001584.821428571</v>
      </c>
      <c r="Q23" s="361">
        <f t="shared" si="5"/>
        <v>14.821428570896387</v>
      </c>
    </row>
    <row r="24" spans="1:17" s="402" customFormat="1" ht="16.5" customHeight="1">
      <c r="A24" s="395"/>
      <c r="B24" s="403"/>
      <c r="C24" s="384"/>
      <c r="D24" s="379" t="s">
        <v>48</v>
      </c>
      <c r="E24" s="380" t="s">
        <v>40</v>
      </c>
      <c r="F24" s="381">
        <v>45.330000000000005</v>
      </c>
      <c r="G24" s="382">
        <v>9600200</v>
      </c>
      <c r="H24" s="395"/>
      <c r="J24" s="361">
        <f>VLOOKUP(D24:D84,'[42]New Pricing'!$B$6:$AL$65,37,0)</f>
        <v>7751430.0000000009</v>
      </c>
      <c r="K24" s="361">
        <f t="shared" si="1"/>
        <v>7991164.9484536098</v>
      </c>
      <c r="L24" s="383">
        <f t="shared" si="2"/>
        <v>9600104.7422680445</v>
      </c>
      <c r="O24" s="361">
        <f t="shared" si="3"/>
        <v>9331694</v>
      </c>
      <c r="P24" s="361">
        <f t="shared" si="4"/>
        <v>7751512.4999999991</v>
      </c>
      <c r="Q24" s="361">
        <f t="shared" si="5"/>
        <v>82.499999998137355</v>
      </c>
    </row>
    <row r="25" spans="1:17" s="402" customFormat="1" ht="16.5" customHeight="1">
      <c r="A25" s="395"/>
      <c r="B25" s="403"/>
      <c r="C25" s="384"/>
      <c r="D25" s="379" t="s">
        <v>311</v>
      </c>
      <c r="E25" s="380" t="s">
        <v>40</v>
      </c>
      <c r="F25" s="381">
        <v>45.91</v>
      </c>
      <c r="G25" s="382">
        <v>9926700</v>
      </c>
      <c r="H25" s="395"/>
      <c r="J25" s="361">
        <f>VLOOKUP(D25:D85,'[42]New Pricing'!$B$6:$AL$65,37,0)</f>
        <v>8034249.9999999991</v>
      </c>
      <c r="K25" s="361">
        <f t="shared" si="1"/>
        <v>8282731.958762886</v>
      </c>
      <c r="L25" s="383">
        <f t="shared" si="2"/>
        <v>9926659.7938144337</v>
      </c>
      <c r="O25" s="361">
        <f t="shared" si="3"/>
        <v>9648399</v>
      </c>
      <c r="P25" s="361">
        <f t="shared" si="4"/>
        <v>8034284.8214285709</v>
      </c>
      <c r="Q25" s="361">
        <f t="shared" si="5"/>
        <v>34.82142857182771</v>
      </c>
    </row>
    <row r="26" spans="1:17" s="402" customFormat="1" ht="16.5" customHeight="1">
      <c r="A26" s="395"/>
      <c r="B26" s="403"/>
      <c r="C26" s="384"/>
      <c r="D26" s="379" t="s">
        <v>275</v>
      </c>
      <c r="E26" s="380" t="s">
        <v>40</v>
      </c>
      <c r="F26" s="381">
        <v>35.5</v>
      </c>
      <c r="G26" s="382">
        <v>7454300</v>
      </c>
      <c r="H26" s="395"/>
      <c r="J26" s="361">
        <f>VLOOKUP(D26:D86,'[42]New Pricing'!$B$6:$AL$65,37,0)</f>
        <v>5893000</v>
      </c>
      <c r="K26" s="361">
        <f t="shared" si="1"/>
        <v>6075257.7319587627</v>
      </c>
      <c r="L26" s="383">
        <f t="shared" si="2"/>
        <v>7454288.6597938146</v>
      </c>
      <c r="O26" s="361">
        <f t="shared" si="3"/>
        <v>7250171</v>
      </c>
      <c r="P26" s="361">
        <f t="shared" si="4"/>
        <v>5893009.8214285709</v>
      </c>
      <c r="Q26" s="361">
        <f t="shared" si="5"/>
        <v>9.8214285708963871</v>
      </c>
    </row>
    <row r="27" spans="1:17" s="402" customFormat="1" ht="16.5" customHeight="1">
      <c r="A27" s="395"/>
      <c r="B27" s="403"/>
      <c r="C27" s="384"/>
      <c r="D27" s="379" t="s">
        <v>274</v>
      </c>
      <c r="E27" s="380" t="s">
        <v>40</v>
      </c>
      <c r="F27" s="381">
        <v>35</v>
      </c>
      <c r="G27" s="382">
        <v>7237300</v>
      </c>
      <c r="H27" s="395"/>
      <c r="J27" s="361">
        <f>VLOOKUP(D27:D87,'[42]New Pricing'!$B$6:$AL$65,37,0)</f>
        <v>5705000</v>
      </c>
      <c r="K27" s="361">
        <f t="shared" si="1"/>
        <v>5881443.2989690723</v>
      </c>
      <c r="L27" s="383">
        <f t="shared" si="2"/>
        <v>7237216.4948453614</v>
      </c>
      <c r="O27" s="361">
        <f t="shared" si="3"/>
        <v>7039681</v>
      </c>
      <c r="P27" s="361">
        <f t="shared" si="4"/>
        <v>5705072.3214285709</v>
      </c>
      <c r="Q27" s="361">
        <f t="shared" si="5"/>
        <v>72.321428570896387</v>
      </c>
    </row>
    <row r="28" spans="1:17" ht="16.5" customHeight="1">
      <c r="A28" s="357"/>
      <c r="B28" s="403"/>
      <c r="C28" s="384"/>
      <c r="D28" s="385" t="s">
        <v>273</v>
      </c>
      <c r="E28" s="386" t="s">
        <v>40</v>
      </c>
      <c r="F28" s="387">
        <v>35</v>
      </c>
      <c r="G28" s="388">
        <v>7237300</v>
      </c>
      <c r="H28" s="357"/>
      <c r="J28" s="361">
        <f>VLOOKUP(D28:D88,'[42]New Pricing'!$B$6:$AL$65,37,0)</f>
        <v>5705000</v>
      </c>
      <c r="K28" s="361">
        <f t="shared" si="1"/>
        <v>5881443.2989690723</v>
      </c>
      <c r="L28" s="383">
        <f t="shared" si="2"/>
        <v>7237216.4948453614</v>
      </c>
      <c r="O28" s="361">
        <f t="shared" si="3"/>
        <v>7039681</v>
      </c>
      <c r="P28" s="361">
        <f t="shared" si="4"/>
        <v>5705072.3214285709</v>
      </c>
      <c r="Q28" s="361">
        <f t="shared" si="5"/>
        <v>72.321428570896387</v>
      </c>
    </row>
    <row r="29" spans="1:17" ht="16.5" customHeight="1">
      <c r="A29" s="357"/>
      <c r="B29" s="403"/>
      <c r="C29" s="384"/>
      <c r="D29" s="385" t="s">
        <v>272</v>
      </c>
      <c r="E29" s="386" t="s">
        <v>40</v>
      </c>
      <c r="F29" s="387">
        <v>35</v>
      </c>
      <c r="G29" s="388">
        <v>7237300</v>
      </c>
      <c r="H29" s="357"/>
      <c r="J29" s="361">
        <f>VLOOKUP(D29:D89,'[42]New Pricing'!$B$6:$AL$65,37,0)</f>
        <v>5705000</v>
      </c>
      <c r="K29" s="361">
        <f t="shared" si="1"/>
        <v>5881443.2989690723</v>
      </c>
      <c r="L29" s="383">
        <f t="shared" si="2"/>
        <v>7237216.4948453614</v>
      </c>
      <c r="O29" s="361">
        <f t="shared" si="3"/>
        <v>7039681</v>
      </c>
      <c r="P29" s="361">
        <f t="shared" si="4"/>
        <v>5705072.3214285709</v>
      </c>
      <c r="Q29" s="361">
        <f t="shared" si="5"/>
        <v>72.321428570896387</v>
      </c>
    </row>
    <row r="30" spans="1:17" ht="16.5" customHeight="1">
      <c r="A30" s="357"/>
      <c r="B30" s="403"/>
      <c r="C30" s="384"/>
      <c r="D30" s="385" t="s">
        <v>271</v>
      </c>
      <c r="E30" s="386" t="s">
        <v>40</v>
      </c>
      <c r="F30" s="387">
        <v>35</v>
      </c>
      <c r="G30" s="388">
        <v>7237300</v>
      </c>
      <c r="H30" s="357"/>
      <c r="J30" s="361">
        <f>VLOOKUP(D30:D90,'[42]New Pricing'!$B$6:$AL$65,37,0)</f>
        <v>5705000</v>
      </c>
      <c r="K30" s="361">
        <f t="shared" si="1"/>
        <v>5881443.2989690723</v>
      </c>
      <c r="L30" s="383">
        <f t="shared" si="2"/>
        <v>7237216.4948453614</v>
      </c>
      <c r="O30" s="361">
        <f t="shared" si="3"/>
        <v>7039681</v>
      </c>
      <c r="P30" s="361">
        <f t="shared" si="4"/>
        <v>5705072.3214285709</v>
      </c>
      <c r="Q30" s="361">
        <f t="shared" si="5"/>
        <v>72.321428570896387</v>
      </c>
    </row>
    <row r="31" spans="1:17" ht="16.5" customHeight="1" thickBot="1">
      <c r="A31" s="357"/>
      <c r="B31" s="404"/>
      <c r="C31" s="390"/>
      <c r="D31" s="391" t="s">
        <v>270</v>
      </c>
      <c r="E31" s="392" t="s">
        <v>40</v>
      </c>
      <c r="F31" s="393">
        <v>35.5</v>
      </c>
      <c r="G31" s="394">
        <v>7413300</v>
      </c>
      <c r="H31" s="357"/>
      <c r="J31" s="361">
        <f>VLOOKUP(D31:D91,'[42]New Pricing'!$B$6:$AL$65,37,0)</f>
        <v>5857500</v>
      </c>
      <c r="K31" s="361">
        <f t="shared" si="1"/>
        <v>6038659.7938144328</v>
      </c>
      <c r="L31" s="383">
        <f t="shared" si="2"/>
        <v>7413298.969072165</v>
      </c>
      <c r="O31" s="361">
        <f t="shared" si="3"/>
        <v>7210401</v>
      </c>
      <c r="P31" s="361">
        <f t="shared" si="4"/>
        <v>5857500.8928571427</v>
      </c>
      <c r="Q31" s="361">
        <f t="shared" si="5"/>
        <v>0.89285714272409678</v>
      </c>
    </row>
    <row r="32" spans="1:17">
      <c r="A32" s="357"/>
      <c r="B32" s="396" t="s">
        <v>51</v>
      </c>
      <c r="C32" s="397" t="s">
        <v>52</v>
      </c>
      <c r="D32" s="398" t="s">
        <v>53</v>
      </c>
      <c r="E32" s="399" t="s">
        <v>40</v>
      </c>
      <c r="F32" s="400">
        <v>45.91</v>
      </c>
      <c r="G32" s="401">
        <v>10403800</v>
      </c>
      <c r="H32" s="357"/>
      <c r="J32" s="361">
        <f>VLOOKUP(D32:D92,'[42]New Pricing'!$B$6:$AL$65,37,0)</f>
        <v>8447440</v>
      </c>
      <c r="K32" s="361">
        <f t="shared" si="1"/>
        <v>8708701.030927835</v>
      </c>
      <c r="L32" s="383">
        <f t="shared" si="2"/>
        <v>10403745.154639177</v>
      </c>
      <c r="O32" s="361">
        <f t="shared" si="3"/>
        <v>10111186</v>
      </c>
      <c r="P32" s="361">
        <f t="shared" si="4"/>
        <v>8447487.5</v>
      </c>
      <c r="Q32" s="361">
        <f t="shared" si="5"/>
        <v>47.5</v>
      </c>
    </row>
    <row r="33" spans="1:17">
      <c r="A33" s="357"/>
      <c r="B33" s="403"/>
      <c r="C33" s="384"/>
      <c r="D33" s="379" t="s">
        <v>268</v>
      </c>
      <c r="E33" s="380" t="s">
        <v>40</v>
      </c>
      <c r="F33" s="381">
        <v>45.330000000000005</v>
      </c>
      <c r="G33" s="382">
        <v>10175900</v>
      </c>
      <c r="H33" s="357"/>
      <c r="J33" s="361">
        <f>VLOOKUP(D33:D93,'[42]New Pricing'!$B$6:$AL$65,37,0)</f>
        <v>8250060.0000000009</v>
      </c>
      <c r="K33" s="361">
        <f t="shared" si="1"/>
        <v>8505216.4948453624</v>
      </c>
      <c r="L33" s="383">
        <f t="shared" si="2"/>
        <v>10175842.474226806</v>
      </c>
      <c r="O33" s="361">
        <f t="shared" si="3"/>
        <v>9890123</v>
      </c>
      <c r="P33" s="361">
        <f t="shared" si="4"/>
        <v>8250109.8214285709</v>
      </c>
      <c r="Q33" s="361">
        <f t="shared" si="5"/>
        <v>49.821428569965065</v>
      </c>
    </row>
    <row r="34" spans="1:17">
      <c r="A34" s="357"/>
      <c r="B34" s="403"/>
      <c r="C34" s="384"/>
      <c r="D34" s="379" t="s">
        <v>267</v>
      </c>
      <c r="E34" s="380" t="s">
        <v>49</v>
      </c>
      <c r="F34" s="381">
        <v>69.98</v>
      </c>
      <c r="G34" s="382">
        <v>15396400</v>
      </c>
      <c r="H34" s="357"/>
      <c r="J34" s="361">
        <f>VLOOKUP(D34:D94,'[42]New Pricing'!$B$6:$AL$65,37,0)</f>
        <v>12771350</v>
      </c>
      <c r="K34" s="361">
        <f t="shared" si="1"/>
        <v>13166340.206185568</v>
      </c>
      <c r="L34" s="383">
        <f t="shared" si="2"/>
        <v>15396301.030927837</v>
      </c>
      <c r="O34" s="361">
        <f t="shared" si="3"/>
        <v>14954008</v>
      </c>
      <c r="P34" s="361">
        <f t="shared" si="4"/>
        <v>12771435.714285713</v>
      </c>
      <c r="Q34" s="361">
        <f t="shared" si="5"/>
        <v>85.714285712689161</v>
      </c>
    </row>
    <row r="35" spans="1:17">
      <c r="A35" s="357"/>
      <c r="B35" s="403"/>
      <c r="C35" s="384"/>
      <c r="D35" s="379" t="s">
        <v>54</v>
      </c>
      <c r="E35" s="380" t="s">
        <v>49</v>
      </c>
      <c r="F35" s="381">
        <v>69.98</v>
      </c>
      <c r="G35" s="382">
        <v>15396400</v>
      </c>
      <c r="H35" s="357"/>
      <c r="J35" s="361">
        <f>VLOOKUP(D35:D95,'[42]New Pricing'!$B$6:$AL$65,37,0)</f>
        <v>12771350</v>
      </c>
      <c r="K35" s="361">
        <f t="shared" si="1"/>
        <v>13166340.206185568</v>
      </c>
      <c r="L35" s="383">
        <f t="shared" si="2"/>
        <v>15396301.030927837</v>
      </c>
      <c r="O35" s="361">
        <f t="shared" si="3"/>
        <v>14954008</v>
      </c>
      <c r="P35" s="361">
        <f t="shared" si="4"/>
        <v>12771435.714285713</v>
      </c>
      <c r="Q35" s="361">
        <f t="shared" si="5"/>
        <v>85.714285712689161</v>
      </c>
    </row>
    <row r="36" spans="1:17">
      <c r="A36" s="357"/>
      <c r="B36" s="403"/>
      <c r="C36" s="384"/>
      <c r="D36" s="379" t="s">
        <v>55</v>
      </c>
      <c r="E36" s="380" t="s">
        <v>40</v>
      </c>
      <c r="F36" s="381">
        <v>45.33</v>
      </c>
      <c r="G36" s="382">
        <v>10175900</v>
      </c>
      <c r="H36" s="357"/>
      <c r="J36" s="361">
        <f>VLOOKUP(D36:D96,'[42]New Pricing'!$B$6:$AL$65,37,0)</f>
        <v>8250060.0000000009</v>
      </c>
      <c r="K36" s="361">
        <f t="shared" si="1"/>
        <v>8505216.4948453624</v>
      </c>
      <c r="L36" s="383">
        <f t="shared" si="2"/>
        <v>10175842.474226806</v>
      </c>
      <c r="O36" s="361">
        <f t="shared" si="3"/>
        <v>9890123</v>
      </c>
      <c r="P36" s="361">
        <f t="shared" si="4"/>
        <v>8250109.8214285709</v>
      </c>
      <c r="Q36" s="361">
        <f t="shared" si="5"/>
        <v>49.821428569965065</v>
      </c>
    </row>
    <row r="37" spans="1:17">
      <c r="A37" s="357"/>
      <c r="B37" s="403"/>
      <c r="C37" s="384"/>
      <c r="D37" s="379" t="s">
        <v>312</v>
      </c>
      <c r="E37" s="380" t="s">
        <v>40</v>
      </c>
      <c r="F37" s="381">
        <v>45.91</v>
      </c>
      <c r="G37" s="382">
        <v>10509800</v>
      </c>
      <c r="H37" s="357"/>
      <c r="J37" s="361">
        <f>VLOOKUP(D37:D97,'[42]New Pricing'!$B$6:$AL$65,37,0)</f>
        <v>8539260</v>
      </c>
      <c r="K37" s="361">
        <f t="shared" si="1"/>
        <v>8803360.8247422688</v>
      </c>
      <c r="L37" s="383">
        <f t="shared" si="2"/>
        <v>10509764.123711342</v>
      </c>
      <c r="O37" s="361">
        <f t="shared" si="3"/>
        <v>10214006</v>
      </c>
      <c r="P37" s="361">
        <f t="shared" si="4"/>
        <v>8539291.0714285709</v>
      </c>
      <c r="Q37" s="361">
        <f t="shared" si="5"/>
        <v>31.071428570896387</v>
      </c>
    </row>
    <row r="38" spans="1:17">
      <c r="A38" s="357"/>
      <c r="B38" s="403"/>
      <c r="C38" s="384"/>
      <c r="D38" s="379" t="s">
        <v>266</v>
      </c>
      <c r="E38" s="380" t="s">
        <v>40</v>
      </c>
      <c r="F38" s="381">
        <v>35.5</v>
      </c>
      <c r="G38" s="382">
        <v>8192200</v>
      </c>
      <c r="H38" s="357"/>
      <c r="J38" s="361">
        <f>VLOOKUP(D38:D98,'[42]New Pricing'!$B$6:$AL$65,37,0)</f>
        <v>6532000</v>
      </c>
      <c r="K38" s="361">
        <f t="shared" si="1"/>
        <v>6734020.6185567016</v>
      </c>
      <c r="L38" s="383">
        <f t="shared" si="2"/>
        <v>8192103.092783506</v>
      </c>
      <c r="O38" s="361">
        <f t="shared" si="3"/>
        <v>7965934</v>
      </c>
      <c r="P38" s="361">
        <f t="shared" si="4"/>
        <v>6532083.9285714282</v>
      </c>
      <c r="Q38" s="361">
        <f t="shared" si="5"/>
        <v>83.92857142817229</v>
      </c>
    </row>
    <row r="39" spans="1:17">
      <c r="A39" s="357"/>
      <c r="B39" s="403"/>
      <c r="C39" s="384"/>
      <c r="D39" s="379" t="s">
        <v>265</v>
      </c>
      <c r="E39" s="380" t="s">
        <v>40</v>
      </c>
      <c r="F39" s="381">
        <v>35</v>
      </c>
      <c r="G39" s="382">
        <v>7964700</v>
      </c>
      <c r="H39" s="357"/>
      <c r="J39" s="361">
        <f>VLOOKUP(D39:D99,'[42]New Pricing'!$B$6:$AL$65,37,0)</f>
        <v>6335000</v>
      </c>
      <c r="K39" s="361">
        <f t="shared" si="1"/>
        <v>6530927.8350515468</v>
      </c>
      <c r="L39" s="383">
        <f t="shared" si="2"/>
        <v>7964639.1752577331</v>
      </c>
      <c r="O39" s="361">
        <f t="shared" si="3"/>
        <v>7745259</v>
      </c>
      <c r="P39" s="361">
        <f t="shared" si="4"/>
        <v>6335052.6785714282</v>
      </c>
      <c r="Q39" s="361">
        <f t="shared" si="5"/>
        <v>52.67857142817229</v>
      </c>
    </row>
    <row r="40" spans="1:17">
      <c r="A40" s="357"/>
      <c r="B40" s="403"/>
      <c r="C40" s="384"/>
      <c r="D40" s="379" t="s">
        <v>264</v>
      </c>
      <c r="E40" s="380" t="s">
        <v>40</v>
      </c>
      <c r="F40" s="381">
        <v>35</v>
      </c>
      <c r="G40" s="382">
        <v>7964700</v>
      </c>
      <c r="H40" s="357"/>
      <c r="J40" s="361">
        <f>VLOOKUP(D40:D100,'[42]New Pricing'!$B$6:$AL$65,37,0)</f>
        <v>6335000</v>
      </c>
      <c r="K40" s="361">
        <f t="shared" si="1"/>
        <v>6530927.8350515468</v>
      </c>
      <c r="L40" s="383">
        <f t="shared" si="2"/>
        <v>7964639.1752577331</v>
      </c>
      <c r="O40" s="361">
        <f t="shared" si="3"/>
        <v>7745259</v>
      </c>
      <c r="P40" s="361">
        <f t="shared" si="4"/>
        <v>6335052.6785714282</v>
      </c>
      <c r="Q40" s="361">
        <f t="shared" si="5"/>
        <v>52.67857142817229</v>
      </c>
    </row>
    <row r="41" spans="1:17">
      <c r="A41" s="357"/>
      <c r="B41" s="403"/>
      <c r="C41" s="384"/>
      <c r="D41" s="379" t="s">
        <v>263</v>
      </c>
      <c r="E41" s="380" t="s">
        <v>40</v>
      </c>
      <c r="F41" s="381">
        <v>35</v>
      </c>
      <c r="G41" s="382">
        <v>7964700</v>
      </c>
      <c r="H41" s="357"/>
      <c r="J41" s="361">
        <f>VLOOKUP(D41:D101,'[42]New Pricing'!$B$6:$AL$65,37,0)</f>
        <v>6335000</v>
      </c>
      <c r="K41" s="361">
        <f t="shared" si="1"/>
        <v>6530927.8350515468</v>
      </c>
      <c r="L41" s="383">
        <f t="shared" si="2"/>
        <v>7964639.1752577331</v>
      </c>
      <c r="O41" s="361">
        <f t="shared" si="3"/>
        <v>7745259</v>
      </c>
      <c r="P41" s="361">
        <f t="shared" si="4"/>
        <v>6335052.6785714282</v>
      </c>
      <c r="Q41" s="361">
        <f t="shared" si="5"/>
        <v>52.67857142817229</v>
      </c>
    </row>
    <row r="42" spans="1:17">
      <c r="A42" s="357"/>
      <c r="B42" s="403"/>
      <c r="C42" s="384"/>
      <c r="D42" s="379" t="s">
        <v>262</v>
      </c>
      <c r="E42" s="380" t="s">
        <v>40</v>
      </c>
      <c r="F42" s="381">
        <v>35</v>
      </c>
      <c r="G42" s="382">
        <v>7964700</v>
      </c>
      <c r="H42" s="357"/>
      <c r="J42" s="361">
        <f>VLOOKUP(D42:D102,'[42]New Pricing'!$B$6:$AL$65,37,0)</f>
        <v>6335000</v>
      </c>
      <c r="K42" s="361">
        <f t="shared" si="1"/>
        <v>6530927.8350515468</v>
      </c>
      <c r="L42" s="383">
        <f t="shared" si="2"/>
        <v>7964639.1752577331</v>
      </c>
      <c r="O42" s="361">
        <f t="shared" si="3"/>
        <v>7745259</v>
      </c>
      <c r="P42" s="361">
        <f t="shared" si="4"/>
        <v>6335052.6785714282</v>
      </c>
      <c r="Q42" s="361">
        <f t="shared" si="5"/>
        <v>52.67857142817229</v>
      </c>
    </row>
    <row r="43" spans="1:17" ht="16" thickBot="1">
      <c r="A43" s="357"/>
      <c r="B43" s="404"/>
      <c r="C43" s="390"/>
      <c r="D43" s="405" t="s">
        <v>261</v>
      </c>
      <c r="E43" s="406" t="s">
        <v>40</v>
      </c>
      <c r="F43" s="407">
        <v>35.5</v>
      </c>
      <c r="G43" s="408">
        <v>8151200</v>
      </c>
      <c r="H43" s="357"/>
      <c r="J43" s="361">
        <f>VLOOKUP(D43:D103,'[42]New Pricing'!$B$6:$AL$65,37,0)</f>
        <v>6496500</v>
      </c>
      <c r="K43" s="361">
        <f t="shared" si="1"/>
        <v>6697422.6804123716</v>
      </c>
      <c r="L43" s="383">
        <f t="shared" si="2"/>
        <v>8151113.4020618573</v>
      </c>
      <c r="O43" s="361">
        <f t="shared" si="3"/>
        <v>7926164</v>
      </c>
      <c r="P43" s="361">
        <f t="shared" si="4"/>
        <v>6496574.9999999991</v>
      </c>
      <c r="Q43" s="361">
        <f t="shared" si="5"/>
        <v>74.999999999068677</v>
      </c>
    </row>
    <row r="44" spans="1:17" ht="51.75" customHeight="1" thickBot="1">
      <c r="A44" s="367"/>
      <c r="B44" s="409" t="s">
        <v>300</v>
      </c>
      <c r="C44" s="410" t="s">
        <v>301</v>
      </c>
      <c r="D44" s="411" t="s">
        <v>21</v>
      </c>
      <c r="E44" s="411" t="s">
        <v>22</v>
      </c>
      <c r="F44" s="412" t="s">
        <v>23</v>
      </c>
      <c r="G44" s="413" t="s">
        <v>302</v>
      </c>
      <c r="H44" s="367"/>
      <c r="L44" s="383"/>
    </row>
    <row r="45" spans="1:17">
      <c r="A45" s="357"/>
      <c r="B45" s="396" t="s">
        <v>56</v>
      </c>
      <c r="C45" s="414" t="s">
        <v>57</v>
      </c>
      <c r="D45" s="398" t="s">
        <v>259</v>
      </c>
      <c r="E45" s="399" t="s">
        <v>40</v>
      </c>
      <c r="F45" s="400">
        <v>45.91</v>
      </c>
      <c r="G45" s="401">
        <v>11251900</v>
      </c>
      <c r="H45" s="357"/>
      <c r="J45" s="361">
        <f>VLOOKUP(D45:D104,'[42]New Pricing'!$B$6:$AL$65,37,0)</f>
        <v>9182000</v>
      </c>
      <c r="K45" s="361">
        <f t="shared" si="1"/>
        <v>9465979.3814432994</v>
      </c>
      <c r="L45" s="383">
        <f t="shared" si="2"/>
        <v>11251896.907216497</v>
      </c>
      <c r="O45" s="361">
        <f t="shared" si="3"/>
        <v>10933843</v>
      </c>
      <c r="P45" s="361">
        <f t="shared" si="4"/>
        <v>9182002.6785714272</v>
      </c>
      <c r="Q45" s="361">
        <f t="shared" si="5"/>
        <v>2.6785714272409678</v>
      </c>
    </row>
    <row r="46" spans="1:17">
      <c r="A46" s="357"/>
      <c r="B46" s="403"/>
      <c r="C46" s="415"/>
      <c r="D46" s="379" t="s">
        <v>258</v>
      </c>
      <c r="E46" s="380" t="s">
        <v>40</v>
      </c>
      <c r="F46" s="381">
        <v>45.330000000000005</v>
      </c>
      <c r="G46" s="382">
        <v>11013300</v>
      </c>
      <c r="H46" s="357"/>
      <c r="J46" s="361">
        <f>VLOOKUP(D46:D105,'[42]New Pricing'!$B$6:$AL$65,37,0)</f>
        <v>8975340.0000000019</v>
      </c>
      <c r="K46" s="361">
        <f t="shared" si="1"/>
        <v>9252927.8350515477</v>
      </c>
      <c r="L46" s="383">
        <f t="shared" si="2"/>
        <v>11013279.175257735</v>
      </c>
      <c r="O46" s="361">
        <f t="shared" si="3"/>
        <v>10702401</v>
      </c>
      <c r="P46" s="361">
        <f t="shared" si="4"/>
        <v>8975358.0357142854</v>
      </c>
      <c r="Q46" s="361">
        <f t="shared" si="5"/>
        <v>18.035714283585548</v>
      </c>
    </row>
    <row r="47" spans="1:17">
      <c r="A47" s="357"/>
      <c r="B47" s="403"/>
      <c r="C47" s="415"/>
      <c r="D47" s="379" t="s">
        <v>257</v>
      </c>
      <c r="E47" s="380" t="s">
        <v>49</v>
      </c>
      <c r="F47" s="381">
        <v>69.98</v>
      </c>
      <c r="G47" s="382">
        <v>16689200</v>
      </c>
      <c r="H47" s="357"/>
      <c r="J47" s="361">
        <f>VLOOKUP(D47:D106,'[42]New Pricing'!$B$6:$AL$65,37,0)</f>
        <v>13891030</v>
      </c>
      <c r="K47" s="361">
        <f t="shared" si="1"/>
        <v>14320649.484536083</v>
      </c>
      <c r="L47" s="383">
        <f t="shared" si="2"/>
        <v>16689127.422680415</v>
      </c>
      <c r="O47" s="361">
        <f t="shared" si="3"/>
        <v>16208024</v>
      </c>
      <c r="P47" s="361">
        <f t="shared" si="4"/>
        <v>13891092.857142856</v>
      </c>
      <c r="Q47" s="361">
        <f t="shared" si="5"/>
        <v>62.857142856344581</v>
      </c>
    </row>
    <row r="48" spans="1:17">
      <c r="A48" s="357"/>
      <c r="B48" s="403"/>
      <c r="C48" s="415"/>
      <c r="D48" s="379" t="s">
        <v>58</v>
      </c>
      <c r="E48" s="380" t="s">
        <v>49</v>
      </c>
      <c r="F48" s="381">
        <v>69.98</v>
      </c>
      <c r="G48" s="382">
        <v>16689200</v>
      </c>
      <c r="H48" s="357"/>
      <c r="J48" s="361">
        <f>VLOOKUP(D48:D107,'[42]New Pricing'!$B$6:$AL$65,37,0)</f>
        <v>13891030</v>
      </c>
      <c r="K48" s="361">
        <f t="shared" si="1"/>
        <v>14320649.484536083</v>
      </c>
      <c r="L48" s="383">
        <f t="shared" si="2"/>
        <v>16689127.422680415</v>
      </c>
      <c r="O48" s="361">
        <f t="shared" si="3"/>
        <v>16208024</v>
      </c>
      <c r="P48" s="361">
        <f t="shared" si="4"/>
        <v>13891092.857142856</v>
      </c>
      <c r="Q48" s="361">
        <f t="shared" si="5"/>
        <v>62.857142856344581</v>
      </c>
    </row>
    <row r="49" spans="1:17">
      <c r="A49" s="357"/>
      <c r="B49" s="403"/>
      <c r="C49" s="415"/>
      <c r="D49" s="379" t="s">
        <v>256</v>
      </c>
      <c r="E49" s="380" t="s">
        <v>40</v>
      </c>
      <c r="F49" s="381">
        <v>45.330000000000005</v>
      </c>
      <c r="G49" s="382">
        <v>11013300</v>
      </c>
      <c r="H49" s="357"/>
      <c r="J49" s="361">
        <f>VLOOKUP(D49:D108,'[42]New Pricing'!$B$6:$AL$65,37,0)</f>
        <v>8975340.0000000019</v>
      </c>
      <c r="K49" s="361">
        <f t="shared" si="1"/>
        <v>9252927.8350515477</v>
      </c>
      <c r="L49" s="383">
        <f t="shared" si="2"/>
        <v>11013279.175257735</v>
      </c>
      <c r="O49" s="361">
        <f t="shared" si="3"/>
        <v>10702401</v>
      </c>
      <c r="P49" s="361">
        <f t="shared" si="4"/>
        <v>8975358.0357142854</v>
      </c>
      <c r="Q49" s="361">
        <f t="shared" si="5"/>
        <v>18.035714283585548</v>
      </c>
    </row>
    <row r="50" spans="1:17">
      <c r="A50" s="357"/>
      <c r="B50" s="403"/>
      <c r="C50" s="415"/>
      <c r="D50" s="379" t="s">
        <v>313</v>
      </c>
      <c r="E50" s="380" t="s">
        <v>40</v>
      </c>
      <c r="F50" s="381">
        <v>45.91</v>
      </c>
      <c r="G50" s="382">
        <v>11358000</v>
      </c>
      <c r="H50" s="357"/>
      <c r="J50" s="361">
        <f>VLOOKUP(D50:D109,'[42]New Pricing'!$B$6:$AL$65,37,0)</f>
        <v>9273820</v>
      </c>
      <c r="K50" s="361">
        <f t="shared" si="1"/>
        <v>9560639.1752577331</v>
      </c>
      <c r="L50" s="383">
        <f t="shared" si="2"/>
        <v>11357915.876288662</v>
      </c>
      <c r="O50" s="361">
        <f t="shared" si="3"/>
        <v>11036760</v>
      </c>
      <c r="P50" s="361">
        <f t="shared" si="4"/>
        <v>9273892.8571428563</v>
      </c>
      <c r="Q50" s="361">
        <f t="shared" si="5"/>
        <v>72.857142856344581</v>
      </c>
    </row>
    <row r="51" spans="1:17">
      <c r="A51" s="357"/>
      <c r="B51" s="403"/>
      <c r="C51" s="415"/>
      <c r="D51" s="379" t="s">
        <v>255</v>
      </c>
      <c r="E51" s="380" t="s">
        <v>40</v>
      </c>
      <c r="F51" s="381">
        <v>35.5</v>
      </c>
      <c r="G51" s="382">
        <v>8971000</v>
      </c>
      <c r="H51" s="357"/>
      <c r="J51" s="361">
        <f>VLOOKUP(D51:D110,'[42]New Pricing'!$B$6:$AL$65,37,0)</f>
        <v>7206500</v>
      </c>
      <c r="K51" s="361">
        <f t="shared" si="1"/>
        <v>7429381.4432989694</v>
      </c>
      <c r="L51" s="383">
        <f t="shared" si="2"/>
        <v>8970907.2164948471</v>
      </c>
      <c r="O51" s="361">
        <f t="shared" si="3"/>
        <v>8721370</v>
      </c>
      <c r="P51" s="361">
        <f t="shared" si="4"/>
        <v>7206580.3571428563</v>
      </c>
      <c r="Q51" s="361">
        <f t="shared" si="5"/>
        <v>80.357142856344581</v>
      </c>
    </row>
    <row r="52" spans="1:17">
      <c r="A52" s="357"/>
      <c r="B52" s="403"/>
      <c r="C52" s="415"/>
      <c r="D52" s="379" t="s">
        <v>254</v>
      </c>
      <c r="E52" s="380" t="s">
        <v>40</v>
      </c>
      <c r="F52" s="381">
        <v>35</v>
      </c>
      <c r="G52" s="382">
        <v>8732500</v>
      </c>
      <c r="H52" s="357"/>
      <c r="J52" s="361">
        <f>VLOOKUP(D52:D111,'[42]New Pricing'!$B$6:$AL$65,37,0)</f>
        <v>7000000</v>
      </c>
      <c r="K52" s="361">
        <f t="shared" si="1"/>
        <v>7216494.8453608248</v>
      </c>
      <c r="L52" s="383">
        <f t="shared" si="2"/>
        <v>8732474.2268041242</v>
      </c>
      <c r="O52" s="361">
        <f t="shared" si="3"/>
        <v>8490025</v>
      </c>
      <c r="P52" s="361">
        <f t="shared" si="4"/>
        <v>7000022.3214285709</v>
      </c>
      <c r="Q52" s="361">
        <f t="shared" si="5"/>
        <v>22.321428570896387</v>
      </c>
    </row>
    <row r="53" spans="1:17">
      <c r="A53" s="357"/>
      <c r="B53" s="403"/>
      <c r="C53" s="415"/>
      <c r="D53" s="379" t="s">
        <v>253</v>
      </c>
      <c r="E53" s="380" t="s">
        <v>40</v>
      </c>
      <c r="F53" s="381">
        <v>35</v>
      </c>
      <c r="G53" s="382">
        <v>8732500</v>
      </c>
      <c r="H53" s="357"/>
      <c r="J53" s="361">
        <f>VLOOKUP(D53:D112,'[42]New Pricing'!$B$6:$AL$65,37,0)</f>
        <v>7000000</v>
      </c>
      <c r="K53" s="361">
        <f t="shared" si="1"/>
        <v>7216494.8453608248</v>
      </c>
      <c r="L53" s="383">
        <f t="shared" si="2"/>
        <v>8732474.2268041242</v>
      </c>
      <c r="O53" s="361">
        <f t="shared" si="3"/>
        <v>8490025</v>
      </c>
      <c r="P53" s="361">
        <f t="shared" si="4"/>
        <v>7000022.3214285709</v>
      </c>
      <c r="Q53" s="361">
        <f t="shared" si="5"/>
        <v>22.321428570896387</v>
      </c>
    </row>
    <row r="54" spans="1:17">
      <c r="A54" s="357"/>
      <c r="B54" s="403"/>
      <c r="C54" s="415"/>
      <c r="D54" s="379" t="s">
        <v>252</v>
      </c>
      <c r="E54" s="380" t="s">
        <v>40</v>
      </c>
      <c r="F54" s="381">
        <v>35</v>
      </c>
      <c r="G54" s="382">
        <v>8732500</v>
      </c>
      <c r="H54" s="357"/>
      <c r="J54" s="361">
        <f>VLOOKUP(D54:D113,'[42]New Pricing'!$B$6:$AL$65,37,0)</f>
        <v>7000000</v>
      </c>
      <c r="K54" s="361">
        <f t="shared" si="1"/>
        <v>7216494.8453608248</v>
      </c>
      <c r="L54" s="383">
        <f t="shared" si="2"/>
        <v>8732474.2268041242</v>
      </c>
      <c r="O54" s="361">
        <f t="shared" si="3"/>
        <v>8490025</v>
      </c>
      <c r="P54" s="361">
        <f t="shared" si="4"/>
        <v>7000022.3214285709</v>
      </c>
      <c r="Q54" s="361">
        <f t="shared" si="5"/>
        <v>22.321428570896387</v>
      </c>
    </row>
    <row r="55" spans="1:17">
      <c r="A55" s="357"/>
      <c r="B55" s="403"/>
      <c r="C55" s="415"/>
      <c r="D55" s="379" t="s">
        <v>251</v>
      </c>
      <c r="E55" s="380" t="s">
        <v>40</v>
      </c>
      <c r="F55" s="381">
        <v>35</v>
      </c>
      <c r="G55" s="382">
        <v>8732500</v>
      </c>
      <c r="H55" s="357"/>
      <c r="J55" s="361">
        <f>VLOOKUP(D55:D114,'[42]New Pricing'!$B$6:$AL$65,37,0)</f>
        <v>7000000</v>
      </c>
      <c r="K55" s="361">
        <f t="shared" si="1"/>
        <v>7216494.8453608248</v>
      </c>
      <c r="L55" s="383">
        <f t="shared" si="2"/>
        <v>8732474.2268041242</v>
      </c>
      <c r="O55" s="361">
        <f t="shared" si="3"/>
        <v>8490025</v>
      </c>
      <c r="P55" s="361">
        <f t="shared" si="4"/>
        <v>7000022.3214285709</v>
      </c>
      <c r="Q55" s="361">
        <f t="shared" si="5"/>
        <v>22.321428570896387</v>
      </c>
    </row>
    <row r="56" spans="1:17" ht="16" thickBot="1">
      <c r="A56" s="357"/>
      <c r="B56" s="404"/>
      <c r="C56" s="416"/>
      <c r="D56" s="405" t="s">
        <v>250</v>
      </c>
      <c r="E56" s="406" t="s">
        <v>40</v>
      </c>
      <c r="F56" s="407">
        <v>35.5</v>
      </c>
      <c r="G56" s="408">
        <v>8930000</v>
      </c>
      <c r="H56" s="357"/>
      <c r="J56" s="361">
        <f>VLOOKUP(D56:D115,'[42]New Pricing'!$B$6:$AL$65,37,0)</f>
        <v>7171000</v>
      </c>
      <c r="K56" s="361">
        <f t="shared" si="1"/>
        <v>7392783.5051546395</v>
      </c>
      <c r="L56" s="383">
        <f t="shared" si="2"/>
        <v>8929917.5257731974</v>
      </c>
      <c r="O56" s="361">
        <f t="shared" si="3"/>
        <v>8681600</v>
      </c>
      <c r="P56" s="361">
        <f t="shared" si="4"/>
        <v>7171071.4285714282</v>
      </c>
      <c r="Q56" s="361">
        <f t="shared" si="5"/>
        <v>71.42857142817229</v>
      </c>
    </row>
    <row r="57" spans="1:17">
      <c r="A57" s="357"/>
      <c r="B57" s="396" t="s">
        <v>59</v>
      </c>
      <c r="C57" s="414" t="s">
        <v>60</v>
      </c>
      <c r="D57" s="398" t="s">
        <v>61</v>
      </c>
      <c r="E57" s="399" t="s">
        <v>40</v>
      </c>
      <c r="F57" s="400">
        <v>45.91</v>
      </c>
      <c r="G57" s="401">
        <v>12789200</v>
      </c>
      <c r="H57" s="357"/>
      <c r="J57" s="361">
        <f>VLOOKUP(D57:D116,'[42]New Pricing'!$B$6:$AL$65,37,0)</f>
        <v>10513390</v>
      </c>
      <c r="K57" s="361">
        <f t="shared" si="1"/>
        <v>10838546.391752578</v>
      </c>
      <c r="L57" s="383">
        <f t="shared" si="2"/>
        <v>12789171.95876289</v>
      </c>
      <c r="O57" s="361">
        <f t="shared" si="3"/>
        <v>12425024</v>
      </c>
      <c r="P57" s="361">
        <f t="shared" si="4"/>
        <v>10513414.285714285</v>
      </c>
      <c r="Q57" s="361">
        <f t="shared" si="5"/>
        <v>24.285714285448194</v>
      </c>
    </row>
    <row r="58" spans="1:17">
      <c r="A58" s="357"/>
      <c r="B58" s="403"/>
      <c r="C58" s="415"/>
      <c r="D58" s="379" t="s">
        <v>62</v>
      </c>
      <c r="E58" s="380" t="s">
        <v>40</v>
      </c>
      <c r="F58" s="381">
        <v>45.330000000000005</v>
      </c>
      <c r="G58" s="382">
        <v>12531200</v>
      </c>
      <c r="H58" s="357"/>
      <c r="J58" s="361">
        <f>VLOOKUP(D58:D117,'[42]New Pricing'!$B$6:$AL$65,37,0)</f>
        <v>10289910.000000002</v>
      </c>
      <c r="K58" s="361">
        <f t="shared" si="1"/>
        <v>10608154.63917526</v>
      </c>
      <c r="L58" s="383">
        <f t="shared" si="2"/>
        <v>12531133.195876293</v>
      </c>
      <c r="O58" s="361">
        <f t="shared" si="3"/>
        <v>12174764</v>
      </c>
      <c r="P58" s="361">
        <f t="shared" si="4"/>
        <v>10289967.857142856</v>
      </c>
      <c r="Q58" s="361">
        <f t="shared" si="5"/>
        <v>57.857142854481936</v>
      </c>
    </row>
    <row r="59" spans="1:17">
      <c r="A59" s="357"/>
      <c r="B59" s="403"/>
      <c r="C59" s="415"/>
      <c r="D59" s="379" t="s">
        <v>63</v>
      </c>
      <c r="E59" s="380" t="s">
        <v>49</v>
      </c>
      <c r="F59" s="381">
        <v>69.98</v>
      </c>
      <c r="G59" s="382">
        <v>19032400</v>
      </c>
      <c r="H59" s="357"/>
      <c r="J59" s="361">
        <f>VLOOKUP(D59:D118,'[42]New Pricing'!$B$6:$AL$65,37,0)</f>
        <v>15920450</v>
      </c>
      <c r="K59" s="361">
        <f t="shared" si="1"/>
        <v>16412835.051546393</v>
      </c>
      <c r="L59" s="383">
        <f t="shared" si="2"/>
        <v>19032375.257731963</v>
      </c>
      <c r="O59" s="361">
        <f t="shared" si="3"/>
        <v>18480928</v>
      </c>
      <c r="P59" s="361">
        <f t="shared" si="4"/>
        <v>15920471.428571427</v>
      </c>
      <c r="Q59" s="361">
        <f t="shared" si="5"/>
        <v>21.428571427240968</v>
      </c>
    </row>
    <row r="60" spans="1:17">
      <c r="A60" s="357"/>
      <c r="B60" s="403"/>
      <c r="C60" s="415"/>
      <c r="D60" s="379" t="s">
        <v>64</v>
      </c>
      <c r="E60" s="380" t="s">
        <v>49</v>
      </c>
      <c r="F60" s="381">
        <v>69.98</v>
      </c>
      <c r="G60" s="382">
        <v>19032400</v>
      </c>
      <c r="H60" s="357"/>
      <c r="J60" s="361">
        <f>VLOOKUP(D60:D119,'[42]New Pricing'!$B$6:$AL$65,37,0)</f>
        <v>15920450</v>
      </c>
      <c r="K60" s="361">
        <f t="shared" si="1"/>
        <v>16412835.051546393</v>
      </c>
      <c r="L60" s="383">
        <f t="shared" si="2"/>
        <v>19032375.257731963</v>
      </c>
      <c r="O60" s="361">
        <f t="shared" si="3"/>
        <v>18480928</v>
      </c>
      <c r="P60" s="361">
        <f t="shared" si="4"/>
        <v>15920471.428571427</v>
      </c>
      <c r="Q60" s="361">
        <f t="shared" si="5"/>
        <v>21.428571427240968</v>
      </c>
    </row>
    <row r="61" spans="1:17">
      <c r="A61" s="357"/>
      <c r="B61" s="403"/>
      <c r="C61" s="415"/>
      <c r="D61" s="379" t="s">
        <v>178</v>
      </c>
      <c r="E61" s="380" t="s">
        <v>40</v>
      </c>
      <c r="F61" s="381">
        <v>45.330000000000005</v>
      </c>
      <c r="G61" s="382">
        <v>12531200</v>
      </c>
      <c r="H61" s="357"/>
      <c r="J61" s="361">
        <f>VLOOKUP(D61:D120,'[42]New Pricing'!$B$6:$AL$65,37,0)</f>
        <v>10289910.000000002</v>
      </c>
      <c r="K61" s="361">
        <f t="shared" si="1"/>
        <v>10608154.63917526</v>
      </c>
      <c r="L61" s="383">
        <f t="shared" si="2"/>
        <v>12531133.195876293</v>
      </c>
      <c r="O61" s="361">
        <f t="shared" si="3"/>
        <v>12174764</v>
      </c>
      <c r="P61" s="361">
        <f t="shared" si="4"/>
        <v>10289967.857142856</v>
      </c>
      <c r="Q61" s="361">
        <f t="shared" si="5"/>
        <v>57.857142854481936</v>
      </c>
    </row>
    <row r="62" spans="1:17">
      <c r="A62" s="357"/>
      <c r="B62" s="403"/>
      <c r="C62" s="415"/>
      <c r="D62" s="379" t="s">
        <v>314</v>
      </c>
      <c r="E62" s="380" t="s">
        <v>40</v>
      </c>
      <c r="F62" s="381">
        <v>45.91</v>
      </c>
      <c r="G62" s="382">
        <v>12895200</v>
      </c>
      <c r="H62" s="357"/>
      <c r="J62" s="361">
        <f>VLOOKUP(D62:D121,'[42]New Pricing'!$B$6:$AL$65,37,0)</f>
        <v>10605210</v>
      </c>
      <c r="K62" s="361">
        <f t="shared" si="1"/>
        <v>10933206.18556701</v>
      </c>
      <c r="L62" s="383">
        <f t="shared" si="2"/>
        <v>12895190.927835053</v>
      </c>
      <c r="O62" s="361">
        <f t="shared" si="3"/>
        <v>12527844</v>
      </c>
      <c r="P62" s="361">
        <f t="shared" si="4"/>
        <v>10605217.857142856</v>
      </c>
      <c r="Q62" s="361">
        <f t="shared" si="5"/>
        <v>7.8571428563445807</v>
      </c>
    </row>
    <row r="63" spans="1:17">
      <c r="A63" s="357"/>
      <c r="B63" s="403"/>
      <c r="C63" s="415"/>
      <c r="D63" s="379" t="s">
        <v>248</v>
      </c>
      <c r="E63" s="380" t="s">
        <v>40</v>
      </c>
      <c r="F63" s="381">
        <v>35.5</v>
      </c>
      <c r="G63" s="382">
        <v>9790800</v>
      </c>
      <c r="H63" s="357"/>
      <c r="J63" s="361">
        <f>VLOOKUP(D63:D122,'[42]New Pricing'!$B$6:$AL$65,37,0)</f>
        <v>7916500</v>
      </c>
      <c r="K63" s="361">
        <f t="shared" si="1"/>
        <v>8161340.2061855672</v>
      </c>
      <c r="L63" s="383">
        <f t="shared" si="2"/>
        <v>9790701.0309278369</v>
      </c>
      <c r="O63" s="361">
        <f t="shared" si="3"/>
        <v>9516576</v>
      </c>
      <c r="P63" s="361">
        <f t="shared" si="4"/>
        <v>7916585.7142857136</v>
      </c>
      <c r="Q63" s="361">
        <f t="shared" si="5"/>
        <v>85.714285713620484</v>
      </c>
    </row>
    <row r="64" spans="1:17">
      <c r="A64" s="357"/>
      <c r="B64" s="403"/>
      <c r="C64" s="415"/>
      <c r="D64" s="379" t="s">
        <v>179</v>
      </c>
      <c r="E64" s="380" t="s">
        <v>40</v>
      </c>
      <c r="F64" s="381">
        <v>35</v>
      </c>
      <c r="G64" s="382">
        <v>9540800</v>
      </c>
      <c r="H64" s="357"/>
      <c r="J64" s="361">
        <f>VLOOKUP(D64:D123,'[42]New Pricing'!$B$6:$AL$65,37,0)</f>
        <v>7700000</v>
      </c>
      <c r="K64" s="361">
        <f t="shared" si="1"/>
        <v>7938144.3298969073</v>
      </c>
      <c r="L64" s="383">
        <f t="shared" si="2"/>
        <v>9540721.6494845375</v>
      </c>
      <c r="O64" s="361">
        <f t="shared" si="3"/>
        <v>9274076</v>
      </c>
      <c r="P64" s="361">
        <f t="shared" si="4"/>
        <v>7700067.8571428563</v>
      </c>
      <c r="Q64" s="361">
        <f t="shared" si="5"/>
        <v>67.857142856344581</v>
      </c>
    </row>
    <row r="65" spans="1:17">
      <c r="A65" s="357"/>
      <c r="B65" s="403"/>
      <c r="C65" s="415"/>
      <c r="D65" s="379" t="s">
        <v>247</v>
      </c>
      <c r="E65" s="380" t="s">
        <v>40</v>
      </c>
      <c r="F65" s="381">
        <v>35</v>
      </c>
      <c r="G65" s="382">
        <v>9540800</v>
      </c>
      <c r="H65" s="357"/>
      <c r="J65" s="361">
        <f>VLOOKUP(D65:D124,'[42]New Pricing'!$B$6:$AL$65,37,0)</f>
        <v>7700000</v>
      </c>
      <c r="K65" s="361">
        <f t="shared" si="1"/>
        <v>7938144.3298969073</v>
      </c>
      <c r="L65" s="383">
        <f t="shared" si="2"/>
        <v>9540721.6494845375</v>
      </c>
      <c r="O65" s="361">
        <f t="shared" si="3"/>
        <v>9274076</v>
      </c>
      <c r="P65" s="361">
        <f t="shared" si="4"/>
        <v>7700067.8571428563</v>
      </c>
      <c r="Q65" s="361">
        <f t="shared" si="5"/>
        <v>67.857142856344581</v>
      </c>
    </row>
    <row r="66" spans="1:17">
      <c r="A66" s="357"/>
      <c r="B66" s="403"/>
      <c r="C66" s="415"/>
      <c r="D66" s="379" t="s">
        <v>246</v>
      </c>
      <c r="E66" s="380" t="s">
        <v>40</v>
      </c>
      <c r="F66" s="381">
        <v>35</v>
      </c>
      <c r="G66" s="382">
        <v>9540800</v>
      </c>
      <c r="H66" s="357"/>
      <c r="J66" s="361">
        <f>VLOOKUP(D66:D125,'[42]New Pricing'!$B$6:$AL$65,37,0)</f>
        <v>7700000</v>
      </c>
      <c r="K66" s="361">
        <f t="shared" si="1"/>
        <v>7938144.3298969073</v>
      </c>
      <c r="L66" s="383">
        <f t="shared" si="2"/>
        <v>9540721.6494845375</v>
      </c>
      <c r="O66" s="361">
        <f t="shared" si="3"/>
        <v>9274076</v>
      </c>
      <c r="P66" s="361">
        <f t="shared" si="4"/>
        <v>7700067.8571428563</v>
      </c>
      <c r="Q66" s="361">
        <f t="shared" si="5"/>
        <v>67.857142856344581</v>
      </c>
    </row>
    <row r="67" spans="1:17">
      <c r="A67" s="357"/>
      <c r="B67" s="403"/>
      <c r="C67" s="415"/>
      <c r="D67" s="379" t="s">
        <v>245</v>
      </c>
      <c r="E67" s="380" t="s">
        <v>40</v>
      </c>
      <c r="F67" s="381">
        <v>35</v>
      </c>
      <c r="G67" s="382">
        <v>9540800</v>
      </c>
      <c r="H67" s="357"/>
      <c r="J67" s="361">
        <f>VLOOKUP(D67:D126,'[42]New Pricing'!$B$6:$AL$65,37,0)</f>
        <v>7700000</v>
      </c>
      <c r="K67" s="361">
        <f t="shared" si="1"/>
        <v>7938144.3298969073</v>
      </c>
      <c r="L67" s="383">
        <f t="shared" si="2"/>
        <v>9540721.6494845375</v>
      </c>
      <c r="O67" s="361">
        <f t="shared" si="3"/>
        <v>9274076</v>
      </c>
      <c r="P67" s="361">
        <f t="shared" si="4"/>
        <v>7700067.8571428563</v>
      </c>
      <c r="Q67" s="361">
        <f t="shared" si="5"/>
        <v>67.857142856344581</v>
      </c>
    </row>
    <row r="68" spans="1:17" ht="16" thickBot="1">
      <c r="A68" s="357"/>
      <c r="B68" s="404"/>
      <c r="C68" s="416"/>
      <c r="D68" s="405" t="s">
        <v>244</v>
      </c>
      <c r="E68" s="406" t="s">
        <v>40</v>
      </c>
      <c r="F68" s="407">
        <v>35.5</v>
      </c>
      <c r="G68" s="408">
        <v>9749800</v>
      </c>
      <c r="H68" s="357"/>
      <c r="J68" s="361">
        <f>VLOOKUP(D68:D127,'[42]New Pricing'!$B$6:$AL$65,37,0)</f>
        <v>7881000</v>
      </c>
      <c r="K68" s="361">
        <f t="shared" si="1"/>
        <v>8124742.2680412373</v>
      </c>
      <c r="L68" s="383">
        <f t="shared" si="2"/>
        <v>9749711.3402061872</v>
      </c>
      <c r="O68" s="361">
        <f t="shared" si="3"/>
        <v>9476806</v>
      </c>
      <c r="P68" s="361">
        <f t="shared" si="4"/>
        <v>7881076.7857142845</v>
      </c>
      <c r="Q68" s="361">
        <f t="shared" si="5"/>
        <v>76.785714284516871</v>
      </c>
    </row>
    <row r="69" spans="1:17" ht="22.5" customHeight="1">
      <c r="A69" s="357"/>
      <c r="B69" s="481" t="s">
        <v>315</v>
      </c>
      <c r="C69" s="481"/>
      <c r="D69" s="481"/>
      <c r="E69" s="481"/>
      <c r="F69" s="481"/>
      <c r="G69" s="481"/>
      <c r="H69" s="417"/>
      <c r="J69" s="418">
        <f>SUM(J8:J68)</f>
        <v>517007330</v>
      </c>
      <c r="K69" s="418">
        <f>SUM(K8:K68)</f>
        <v>532997247.4226805</v>
      </c>
      <c r="L69" s="419">
        <f>SUM(L8:L68)</f>
        <v>635956917.11340213</v>
      </c>
      <c r="P69" s="418"/>
    </row>
    <row r="70" spans="1:17" ht="22.5" customHeight="1">
      <c r="A70" s="357"/>
      <c r="B70" s="482"/>
      <c r="C70" s="482"/>
      <c r="D70" s="482"/>
      <c r="E70" s="482"/>
      <c r="F70" s="482"/>
      <c r="G70" s="482"/>
      <c r="H70" s="417"/>
      <c r="K70" s="361">
        <f>K69-J69</f>
        <v>15989917.422680497</v>
      </c>
    </row>
    <row r="71" spans="1:17">
      <c r="A71" s="357"/>
      <c r="B71" s="358"/>
      <c r="C71" s="359"/>
      <c r="D71" s="360"/>
      <c r="E71" s="360"/>
      <c r="F71" s="360"/>
      <c r="G71" s="360"/>
      <c r="H71" s="357"/>
      <c r="K71" s="420">
        <f>K70/J69</f>
        <v>3.0927835051546556E-2</v>
      </c>
      <c r="L71" s="420"/>
    </row>
    <row r="72" spans="1:17">
      <c r="A72" s="357"/>
      <c r="B72" s="421" t="s">
        <v>66</v>
      </c>
      <c r="C72" s="359"/>
      <c r="D72" s="360"/>
      <c r="E72" s="360"/>
      <c r="F72" s="360"/>
      <c r="G72" s="360"/>
      <c r="H72" s="357"/>
    </row>
    <row r="73" spans="1:17">
      <c r="A73" s="357"/>
      <c r="B73" s="421" t="s">
        <v>67</v>
      </c>
      <c r="C73" s="422"/>
      <c r="D73" s="360"/>
      <c r="E73" s="360"/>
      <c r="F73" s="360"/>
      <c r="G73" s="360"/>
      <c r="H73" s="423"/>
    </row>
    <row r="74" spans="1:17">
      <c r="A74" s="357"/>
      <c r="B74" s="421" t="s">
        <v>68</v>
      </c>
      <c r="C74" s="422"/>
      <c r="D74" s="360"/>
      <c r="E74" s="360"/>
      <c r="F74" s="360"/>
      <c r="G74" s="360"/>
      <c r="H74" s="423"/>
    </row>
    <row r="75" spans="1:17">
      <c r="A75" s="357"/>
      <c r="B75" s="421" t="s">
        <v>69</v>
      </c>
      <c r="C75" s="422"/>
      <c r="D75" s="360"/>
      <c r="E75" s="360"/>
      <c r="F75" s="360"/>
      <c r="G75" s="360"/>
      <c r="H75" s="423"/>
    </row>
    <row r="76" spans="1:17">
      <c r="A76" s="357"/>
      <c r="B76" s="421" t="s">
        <v>316</v>
      </c>
      <c r="C76" s="422"/>
      <c r="D76" s="360"/>
      <c r="E76" s="360"/>
      <c r="F76" s="360"/>
      <c r="G76" s="360"/>
      <c r="H76" s="423"/>
    </row>
    <row r="77" spans="1:17">
      <c r="A77" s="357"/>
      <c r="B77" s="421" t="s">
        <v>317</v>
      </c>
      <c r="C77" s="422"/>
      <c r="D77" s="360"/>
      <c r="E77" s="360"/>
      <c r="F77" s="360"/>
      <c r="G77" s="360"/>
      <c r="H77" s="423"/>
    </row>
    <row r="78" spans="1:17">
      <c r="A78" s="357"/>
      <c r="B78" s="421" t="s">
        <v>318</v>
      </c>
      <c r="C78" s="422"/>
      <c r="D78" s="360"/>
      <c r="E78" s="360"/>
      <c r="F78" s="360"/>
      <c r="G78" s="360"/>
      <c r="H78" s="423"/>
    </row>
    <row r="79" spans="1:17">
      <c r="A79" s="357"/>
      <c r="B79" s="483" t="s">
        <v>319</v>
      </c>
      <c r="C79" s="483"/>
      <c r="D79" s="483"/>
      <c r="E79" s="483"/>
      <c r="F79" s="483"/>
      <c r="G79" s="483"/>
      <c r="H79" s="423"/>
    </row>
    <row r="80" spans="1:17">
      <c r="A80" s="357"/>
      <c r="B80" s="424" t="s">
        <v>320</v>
      </c>
      <c r="C80" s="422"/>
      <c r="D80" s="360"/>
      <c r="E80" s="360"/>
      <c r="F80" s="360"/>
      <c r="G80" s="360"/>
      <c r="H80" s="423"/>
    </row>
    <row r="81" spans="2:7">
      <c r="B81" s="483" t="s">
        <v>321</v>
      </c>
      <c r="C81" s="483"/>
      <c r="D81" s="483"/>
      <c r="E81" s="483"/>
      <c r="F81" s="483"/>
      <c r="G81" s="483"/>
    </row>
    <row r="82" spans="2:7">
      <c r="B82" s="483" t="s">
        <v>322</v>
      </c>
      <c r="C82" s="483"/>
      <c r="D82" s="483"/>
      <c r="E82" s="483"/>
      <c r="F82" s="483"/>
      <c r="G82" s="483"/>
    </row>
    <row r="83" spans="2:7">
      <c r="B83" s="483" t="s">
        <v>323</v>
      </c>
      <c r="C83" s="483"/>
      <c r="D83" s="483"/>
      <c r="E83" s="483"/>
      <c r="F83" s="483"/>
      <c r="G83" s="483"/>
    </row>
    <row r="84" spans="2:7">
      <c r="B84" s="421" t="s">
        <v>324</v>
      </c>
      <c r="C84" s="425"/>
    </row>
    <row r="86" spans="2:7">
      <c r="G86" s="428"/>
    </row>
    <row r="87" spans="2:7">
      <c r="G87" s="428"/>
    </row>
    <row r="88" spans="2:7">
      <c r="G88" s="428"/>
    </row>
  </sheetData>
  <mergeCells count="10">
    <mergeCell ref="B79:G79"/>
    <mergeCell ref="B81:G81"/>
    <mergeCell ref="B82:G82"/>
    <mergeCell ref="B83:G83"/>
    <mergeCell ref="J6:J7"/>
    <mergeCell ref="K6:K7"/>
    <mergeCell ref="L6:L7"/>
    <mergeCell ref="O6:O7"/>
    <mergeCell ref="P6:P7"/>
    <mergeCell ref="B69:G70"/>
  </mergeCells>
  <printOptions horizontalCentered="1"/>
  <pageMargins left="0.70866141732283505" right="0.70866141732283505" top="0.24803149599999999" bottom="0.24803149599999999" header="0.31496062992126" footer="0.31496062992126"/>
  <pageSetup scale="96" fitToHeight="0" orientation="portrait" horizontalDpi="4294967294" vertic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FA0EA"/>
    <pageSetUpPr fitToPage="1"/>
  </sheetPr>
  <dimension ref="A1:R111"/>
  <sheetViews>
    <sheetView showGridLines="0" topLeftCell="A3" zoomScaleNormal="100" workbookViewId="0">
      <selection activeCell="K71" sqref="K71"/>
    </sheetView>
  </sheetViews>
  <sheetFormatPr baseColWidth="10" defaultColWidth="0" defaultRowHeight="12.75" customHeight="1" zeroHeight="1"/>
  <cols>
    <col min="1" max="1" width="12" style="12" customWidth="1"/>
    <col min="2" max="2" width="11.6640625" style="12" customWidth="1"/>
    <col min="3" max="3" width="23.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1" width="9.1640625" style="12" customWidth="1"/>
    <col min="12" max="16384" width="9.1640625" style="12" hidden="1"/>
  </cols>
  <sheetData>
    <row r="1" spans="1:11" ht="12.75" customHeight="1">
      <c r="A1" s="13"/>
      <c r="B1" s="13"/>
      <c r="C1" s="215" t="s">
        <v>75</v>
      </c>
      <c r="H1" s="509" t="s">
        <v>76</v>
      </c>
    </row>
    <row r="2" spans="1:11" ht="14">
      <c r="A2" s="13"/>
      <c r="B2" s="13"/>
      <c r="C2" s="14" t="s">
        <v>288</v>
      </c>
      <c r="H2" s="509"/>
    </row>
    <row r="3" spans="1:11" ht="14">
      <c r="A3" s="13"/>
      <c r="B3" s="13"/>
      <c r="C3" s="14" t="s">
        <v>77</v>
      </c>
      <c r="J3" s="63" t="s">
        <v>78</v>
      </c>
    </row>
    <row r="4" spans="1:11" ht="14"/>
    <row r="5" spans="1:11" ht="15" customHeight="1">
      <c r="A5" s="32" t="s">
        <v>4</v>
      </c>
      <c r="B5" s="328"/>
      <c r="C5" s="521">
        <f>'DATA SHEET'!$C$73</f>
        <v>0</v>
      </c>
      <c r="D5" s="521"/>
      <c r="E5" s="521"/>
      <c r="F5" s="521"/>
      <c r="G5" s="521"/>
      <c r="H5" s="522"/>
    </row>
    <row r="6" spans="1:11" ht="15" customHeight="1">
      <c r="A6" s="490" t="s">
        <v>6</v>
      </c>
      <c r="B6" s="491"/>
      <c r="C6" s="523" t="str">
        <f>'DATA SHEET'!$C$74</f>
        <v>GV3-A</v>
      </c>
      <c r="D6" s="523"/>
      <c r="E6" s="523"/>
      <c r="F6" s="523"/>
      <c r="G6" s="523"/>
      <c r="H6" s="524"/>
    </row>
    <row r="7" spans="1:11" ht="15" customHeight="1">
      <c r="A7" s="13" t="s">
        <v>7</v>
      </c>
      <c r="B7" s="13"/>
      <c r="C7" s="523" t="str">
        <f>'DATA SHEET'!$C$75</f>
        <v>3-Bedroom Corner</v>
      </c>
      <c r="D7" s="523"/>
      <c r="E7" s="523"/>
      <c r="F7" s="523"/>
      <c r="G7" s="523"/>
      <c r="H7" s="524"/>
      <c r="I7" s="330" t="str">
        <f>LEFT(C7,1)</f>
        <v>3</v>
      </c>
    </row>
    <row r="8" spans="1:11" ht="15" customHeight="1">
      <c r="A8" s="490" t="s">
        <v>79</v>
      </c>
      <c r="B8" s="491"/>
      <c r="C8" s="492">
        <f>'DATA SHEET'!$C$76</f>
        <v>157.84</v>
      </c>
      <c r="D8" s="492"/>
      <c r="E8" s="492"/>
      <c r="F8" s="492"/>
      <c r="G8" s="492"/>
      <c r="H8" s="493"/>
    </row>
    <row r="9" spans="1:11" ht="15" customHeight="1">
      <c r="A9" s="490" t="s">
        <v>80</v>
      </c>
      <c r="B9" s="491"/>
      <c r="C9" s="499">
        <f>'DATA SHEET'!$C$77</f>
        <v>34204640</v>
      </c>
      <c r="D9" s="499"/>
      <c r="E9" s="499"/>
      <c r="F9" s="499"/>
      <c r="G9" s="499"/>
      <c r="H9" s="500"/>
    </row>
    <row r="10" spans="1:11" ht="15" customHeight="1">
      <c r="A10" s="501" t="s">
        <v>81</v>
      </c>
      <c r="B10" s="502"/>
      <c r="C10" s="528" t="str">
        <f>'DATA SHEET'!B86</f>
        <v>100% over 60 months</v>
      </c>
      <c r="D10" s="528"/>
      <c r="E10" s="528"/>
      <c r="F10" s="528"/>
      <c r="G10" s="528"/>
      <c r="H10" s="529"/>
    </row>
    <row r="11" spans="1:11" ht="14"/>
    <row r="12" spans="1:11" ht="14">
      <c r="A12" s="31" t="s">
        <v>82</v>
      </c>
      <c r="B12" s="31"/>
    </row>
    <row r="13" spans="1:11" ht="14">
      <c r="A13" s="13" t="s">
        <v>83</v>
      </c>
      <c r="D13" s="335">
        <f>C9-1000000</f>
        <v>33204640</v>
      </c>
    </row>
    <row r="14" spans="1:11" ht="14">
      <c r="A14" s="40" t="s">
        <v>294</v>
      </c>
      <c r="B14" s="126"/>
      <c r="C14" s="334"/>
      <c r="D14" s="316">
        <v>1000000</v>
      </c>
      <c r="E14" s="30"/>
      <c r="F14" s="30"/>
      <c r="G14" s="30"/>
    </row>
    <row r="15" spans="1:11" s="13" customFormat="1" ht="14">
      <c r="A15" s="40" t="s">
        <v>84</v>
      </c>
      <c r="C15" s="203">
        <v>0.05</v>
      </c>
      <c r="D15" s="194">
        <f>IF(C15&gt;5%,"BEYOND MAX DISCOUNT",((D13-D14)*C15))</f>
        <v>1610232</v>
      </c>
      <c r="E15" s="314"/>
      <c r="F15" s="314"/>
      <c r="G15" s="314"/>
      <c r="K15" s="194"/>
    </row>
    <row r="16" spans="1:11" ht="14" hidden="1">
      <c r="A16" s="13" t="s">
        <v>87</v>
      </c>
      <c r="B16" s="31"/>
      <c r="C16" s="333"/>
      <c r="D16" s="238">
        <f>IF(D14&lt;=1000000,D13-SUM(D14:D15),"BEYOND MAX DISCOUNT")</f>
        <v>30594408</v>
      </c>
      <c r="E16" s="30"/>
      <c r="F16" s="30"/>
      <c r="G16" s="30"/>
    </row>
    <row r="17" spans="1:8" ht="14" hidden="1">
      <c r="A17" s="126"/>
      <c r="B17" s="41"/>
      <c r="D17" s="332"/>
    </row>
    <row r="18" spans="1:8" ht="14">
      <c r="A18" s="46" t="s">
        <v>170</v>
      </c>
      <c r="B18" s="31"/>
      <c r="D18" s="331">
        <f>D16+D17</f>
        <v>30594408</v>
      </c>
    </row>
    <row r="19" spans="1:8" ht="14">
      <c r="A19" s="48" t="s">
        <v>90</v>
      </c>
      <c r="B19" s="48"/>
      <c r="C19" s="236">
        <v>0.05</v>
      </c>
      <c r="D19" s="240">
        <f>(D16/1.12)*C19</f>
        <v>1365821.7857142857</v>
      </c>
      <c r="E19" s="30"/>
      <c r="F19" s="30"/>
      <c r="G19" s="30"/>
    </row>
    <row r="20" spans="1:8" ht="15" thickBot="1">
      <c r="A20" s="14" t="s">
        <v>91</v>
      </c>
      <c r="B20" s="14"/>
      <c r="C20" s="14"/>
      <c r="D20" s="50">
        <f>+D18+D19</f>
        <v>31960229.785714287</v>
      </c>
      <c r="E20" s="30"/>
      <c r="F20" s="30"/>
      <c r="G20" s="30"/>
    </row>
    <row r="21" spans="1:8" ht="15" thickTop="1"/>
    <row r="22" spans="1:8" ht="14">
      <c r="A22" s="51" t="s">
        <v>92</v>
      </c>
      <c r="B22" s="51" t="s">
        <v>93</v>
      </c>
      <c r="C22" s="51" t="s">
        <v>94</v>
      </c>
      <c r="D22" s="51" t="s">
        <v>95</v>
      </c>
      <c r="E22" s="51" t="s">
        <v>169</v>
      </c>
      <c r="F22" s="51" t="s">
        <v>97</v>
      </c>
      <c r="G22" s="53" t="s">
        <v>98</v>
      </c>
      <c r="H22" s="51" t="s">
        <v>99</v>
      </c>
    </row>
    <row r="23" spans="1:8" ht="14">
      <c r="A23" s="512" t="s">
        <v>100</v>
      </c>
      <c r="B23" s="512"/>
      <c r="C23" s="512"/>
      <c r="D23" s="512"/>
      <c r="E23" s="512"/>
      <c r="F23" s="512"/>
      <c r="G23" s="512"/>
      <c r="H23" s="54">
        <f>+D20</f>
        <v>31960229.785714287</v>
      </c>
    </row>
    <row r="24" spans="1:8" ht="14">
      <c r="A24" s="55">
        <v>0</v>
      </c>
      <c r="B24" s="55"/>
      <c r="C24" s="55" t="s">
        <v>101</v>
      </c>
      <c r="D24" s="56">
        <f ca="1">'DATA SHEET'!C72</f>
        <v>44238</v>
      </c>
      <c r="E24" s="57">
        <f>IF(I7="1",50000,100000)</f>
        <v>100000</v>
      </c>
      <c r="F24" s="57"/>
      <c r="G24" s="58">
        <f>+SUM(E24:F24)</f>
        <v>100000</v>
      </c>
      <c r="H24" s="59">
        <f>D20-G24</f>
        <v>31860229.785714287</v>
      </c>
    </row>
    <row r="25" spans="1:8" ht="14">
      <c r="A25" s="55"/>
      <c r="B25" s="60">
        <v>1</v>
      </c>
      <c r="C25" s="55" t="s">
        <v>107</v>
      </c>
      <c r="D25" s="56"/>
      <c r="E25" s="57"/>
      <c r="F25" s="57"/>
      <c r="G25" s="58"/>
      <c r="H25" s="59"/>
    </row>
    <row r="26" spans="1:8" ht="14">
      <c r="A26" s="55">
        <v>1</v>
      </c>
      <c r="C26" s="55" t="s">
        <v>108</v>
      </c>
      <c r="D26" s="56">
        <f ca="1">EDATE(D24,1)</f>
        <v>44266</v>
      </c>
      <c r="E26" s="57">
        <f>((D18*B25)-E24)/60</f>
        <v>508240.13333333336</v>
      </c>
      <c r="F26" s="57">
        <f>(($D$19*B25))/60</f>
        <v>22763.696428571428</v>
      </c>
      <c r="G26" s="58">
        <f t="shared" ref="G26:G34" si="0">+SUM(E26:F26)</f>
        <v>531003.82976190478</v>
      </c>
      <c r="H26" s="59">
        <f>H24-G26</f>
        <v>31329225.955952384</v>
      </c>
    </row>
    <row r="27" spans="1:8" ht="14">
      <c r="A27" s="55">
        <f>A26+1</f>
        <v>2</v>
      </c>
      <c r="B27" s="55"/>
      <c r="C27" s="55" t="s">
        <v>109</v>
      </c>
      <c r="D27" s="56">
        <f ca="1">EDATE(D26,1)</f>
        <v>44297</v>
      </c>
      <c r="E27" s="57">
        <f t="shared" ref="E27:E85" si="1">E26</f>
        <v>508240.13333333336</v>
      </c>
      <c r="F27" s="57">
        <f t="shared" ref="F27:F85" si="2">+$F$26</f>
        <v>22763.696428571428</v>
      </c>
      <c r="G27" s="58">
        <f t="shared" si="0"/>
        <v>531003.82976190478</v>
      </c>
      <c r="H27" s="59">
        <f t="shared" ref="H27:H85" si="3">H26-G27</f>
        <v>30798222.12619048</v>
      </c>
    </row>
    <row r="28" spans="1:8" ht="14">
      <c r="A28" s="55">
        <f t="shared" ref="A28:A85" si="4">A27+1</f>
        <v>3</v>
      </c>
      <c r="B28" s="55"/>
      <c r="C28" s="55" t="s">
        <v>110</v>
      </c>
      <c r="D28" s="56">
        <f t="shared" ref="D28:D85" ca="1" si="5">EDATE(D27,1)</f>
        <v>44327</v>
      </c>
      <c r="E28" s="57">
        <f t="shared" si="1"/>
        <v>508240.13333333336</v>
      </c>
      <c r="F28" s="57">
        <f t="shared" si="2"/>
        <v>22763.696428571428</v>
      </c>
      <c r="G28" s="58">
        <f t="shared" si="0"/>
        <v>531003.82976190478</v>
      </c>
      <c r="H28" s="59">
        <f t="shared" si="3"/>
        <v>30267218.296428576</v>
      </c>
    </row>
    <row r="29" spans="1:8" ht="14">
      <c r="A29" s="55">
        <f t="shared" si="4"/>
        <v>4</v>
      </c>
      <c r="B29" s="55"/>
      <c r="C29" s="55" t="s">
        <v>111</v>
      </c>
      <c r="D29" s="56">
        <f t="shared" ca="1" si="5"/>
        <v>44358</v>
      </c>
      <c r="E29" s="57">
        <f t="shared" si="1"/>
        <v>508240.13333333336</v>
      </c>
      <c r="F29" s="57">
        <f t="shared" si="2"/>
        <v>22763.696428571428</v>
      </c>
      <c r="G29" s="58">
        <f t="shared" si="0"/>
        <v>531003.82976190478</v>
      </c>
      <c r="H29" s="59">
        <f t="shared" si="3"/>
        <v>29736214.466666672</v>
      </c>
    </row>
    <row r="30" spans="1:8" ht="14">
      <c r="A30" s="55">
        <f t="shared" si="4"/>
        <v>5</v>
      </c>
      <c r="B30" s="55"/>
      <c r="C30" s="55" t="s">
        <v>112</v>
      </c>
      <c r="D30" s="56">
        <f t="shared" ca="1" si="5"/>
        <v>44388</v>
      </c>
      <c r="E30" s="57">
        <f t="shared" si="1"/>
        <v>508240.13333333336</v>
      </c>
      <c r="F30" s="57">
        <f t="shared" si="2"/>
        <v>22763.696428571428</v>
      </c>
      <c r="G30" s="58">
        <f t="shared" si="0"/>
        <v>531003.82976190478</v>
      </c>
      <c r="H30" s="59">
        <f t="shared" si="3"/>
        <v>29205210.636904769</v>
      </c>
    </row>
    <row r="31" spans="1:8" ht="14">
      <c r="A31" s="55">
        <f t="shared" si="4"/>
        <v>6</v>
      </c>
      <c r="B31" s="55"/>
      <c r="C31" s="55" t="s">
        <v>113</v>
      </c>
      <c r="D31" s="56">
        <f t="shared" ca="1" si="5"/>
        <v>44419</v>
      </c>
      <c r="E31" s="57">
        <f t="shared" si="1"/>
        <v>508240.13333333336</v>
      </c>
      <c r="F31" s="57">
        <f t="shared" si="2"/>
        <v>22763.696428571428</v>
      </c>
      <c r="G31" s="58">
        <f t="shared" si="0"/>
        <v>531003.82976190478</v>
      </c>
      <c r="H31" s="59">
        <f t="shared" si="3"/>
        <v>28674206.807142865</v>
      </c>
    </row>
    <row r="32" spans="1:8" ht="14">
      <c r="A32" s="55">
        <f t="shared" si="4"/>
        <v>7</v>
      </c>
      <c r="B32" s="55"/>
      <c r="C32" s="55" t="s">
        <v>114</v>
      </c>
      <c r="D32" s="56">
        <f t="shared" ca="1" si="5"/>
        <v>44450</v>
      </c>
      <c r="E32" s="57">
        <f t="shared" si="1"/>
        <v>508240.13333333336</v>
      </c>
      <c r="F32" s="57">
        <f t="shared" si="2"/>
        <v>22763.696428571428</v>
      </c>
      <c r="G32" s="58">
        <f t="shared" si="0"/>
        <v>531003.82976190478</v>
      </c>
      <c r="H32" s="59">
        <f t="shared" si="3"/>
        <v>28143202.977380961</v>
      </c>
    </row>
    <row r="33" spans="1:8" ht="14">
      <c r="A33" s="55">
        <f t="shared" si="4"/>
        <v>8</v>
      </c>
      <c r="B33" s="55"/>
      <c r="C33" s="55" t="s">
        <v>115</v>
      </c>
      <c r="D33" s="56">
        <f t="shared" ca="1" si="5"/>
        <v>44480</v>
      </c>
      <c r="E33" s="57">
        <f t="shared" si="1"/>
        <v>508240.13333333336</v>
      </c>
      <c r="F33" s="57">
        <f t="shared" si="2"/>
        <v>22763.696428571428</v>
      </c>
      <c r="G33" s="58">
        <f t="shared" si="0"/>
        <v>531003.82976190478</v>
      </c>
      <c r="H33" s="59">
        <f t="shared" si="3"/>
        <v>27612199.147619057</v>
      </c>
    </row>
    <row r="34" spans="1:8" ht="14">
      <c r="A34" s="55">
        <f t="shared" si="4"/>
        <v>9</v>
      </c>
      <c r="B34" s="55"/>
      <c r="C34" s="55" t="s">
        <v>116</v>
      </c>
      <c r="D34" s="56">
        <f t="shared" ca="1" si="5"/>
        <v>44511</v>
      </c>
      <c r="E34" s="57">
        <f t="shared" si="1"/>
        <v>508240.13333333336</v>
      </c>
      <c r="F34" s="57">
        <f t="shared" si="2"/>
        <v>22763.696428571428</v>
      </c>
      <c r="G34" s="58">
        <f t="shared" si="0"/>
        <v>531003.82976190478</v>
      </c>
      <c r="H34" s="59">
        <f t="shared" si="3"/>
        <v>27081195.317857154</v>
      </c>
    </row>
    <row r="35" spans="1:8" ht="14">
      <c r="A35" s="55">
        <f t="shared" si="4"/>
        <v>10</v>
      </c>
      <c r="B35" s="55"/>
      <c r="C35" s="55" t="s">
        <v>117</v>
      </c>
      <c r="D35" s="56">
        <f t="shared" ca="1" si="5"/>
        <v>44541</v>
      </c>
      <c r="E35" s="57">
        <f t="shared" si="1"/>
        <v>508240.13333333336</v>
      </c>
      <c r="F35" s="57">
        <f t="shared" si="2"/>
        <v>22763.696428571428</v>
      </c>
      <c r="G35" s="58">
        <f t="shared" ref="G35:G54" si="6">+SUM(E35:F35)</f>
        <v>531003.82976190478</v>
      </c>
      <c r="H35" s="59">
        <f t="shared" si="3"/>
        <v>26550191.48809525</v>
      </c>
    </row>
    <row r="36" spans="1:8" ht="14">
      <c r="A36" s="55">
        <f t="shared" si="4"/>
        <v>11</v>
      </c>
      <c r="B36" s="55"/>
      <c r="C36" s="55" t="s">
        <v>118</v>
      </c>
      <c r="D36" s="56">
        <f t="shared" ca="1" si="5"/>
        <v>44572</v>
      </c>
      <c r="E36" s="57">
        <f t="shared" si="1"/>
        <v>508240.13333333336</v>
      </c>
      <c r="F36" s="57">
        <f t="shared" si="2"/>
        <v>22763.696428571428</v>
      </c>
      <c r="G36" s="58">
        <f t="shared" si="6"/>
        <v>531003.82976190478</v>
      </c>
      <c r="H36" s="59">
        <f t="shared" si="3"/>
        <v>26019187.658333346</v>
      </c>
    </row>
    <row r="37" spans="1:8" ht="14">
      <c r="A37" s="55">
        <f t="shared" si="4"/>
        <v>12</v>
      </c>
      <c r="B37" s="55"/>
      <c r="C37" s="55" t="s">
        <v>119</v>
      </c>
      <c r="D37" s="56">
        <f t="shared" ca="1" si="5"/>
        <v>44603</v>
      </c>
      <c r="E37" s="57">
        <f t="shared" si="1"/>
        <v>508240.13333333336</v>
      </c>
      <c r="F37" s="57">
        <f t="shared" si="2"/>
        <v>22763.696428571428</v>
      </c>
      <c r="G37" s="58">
        <f t="shared" si="6"/>
        <v>531003.82976190478</v>
      </c>
      <c r="H37" s="59">
        <f t="shared" si="3"/>
        <v>25488183.828571443</v>
      </c>
    </row>
    <row r="38" spans="1:8" ht="14">
      <c r="A38" s="55">
        <f t="shared" si="4"/>
        <v>13</v>
      </c>
      <c r="B38" s="55"/>
      <c r="C38" s="55" t="s">
        <v>120</v>
      </c>
      <c r="D38" s="56">
        <f t="shared" ca="1" si="5"/>
        <v>44631</v>
      </c>
      <c r="E38" s="57">
        <f t="shared" si="1"/>
        <v>508240.13333333336</v>
      </c>
      <c r="F38" s="57">
        <f t="shared" si="2"/>
        <v>22763.696428571428</v>
      </c>
      <c r="G38" s="58">
        <f t="shared" si="6"/>
        <v>531003.82976190478</v>
      </c>
      <c r="H38" s="59">
        <f t="shared" si="3"/>
        <v>24957179.998809539</v>
      </c>
    </row>
    <row r="39" spans="1:8" ht="14">
      <c r="A39" s="55">
        <f t="shared" si="4"/>
        <v>14</v>
      </c>
      <c r="B39" s="55"/>
      <c r="C39" s="55" t="s">
        <v>121</v>
      </c>
      <c r="D39" s="56">
        <f t="shared" ca="1" si="5"/>
        <v>44662</v>
      </c>
      <c r="E39" s="57">
        <f t="shared" si="1"/>
        <v>508240.13333333336</v>
      </c>
      <c r="F39" s="57">
        <f t="shared" si="2"/>
        <v>22763.696428571428</v>
      </c>
      <c r="G39" s="58">
        <f t="shared" si="6"/>
        <v>531003.82976190478</v>
      </c>
      <c r="H39" s="59">
        <f t="shared" si="3"/>
        <v>24426176.169047635</v>
      </c>
    </row>
    <row r="40" spans="1:8" ht="14">
      <c r="A40" s="55">
        <f t="shared" si="4"/>
        <v>15</v>
      </c>
      <c r="B40" s="55"/>
      <c r="C40" s="55" t="s">
        <v>122</v>
      </c>
      <c r="D40" s="56">
        <f t="shared" ca="1" si="5"/>
        <v>44692</v>
      </c>
      <c r="E40" s="57">
        <f t="shared" si="1"/>
        <v>508240.13333333336</v>
      </c>
      <c r="F40" s="57">
        <f t="shared" si="2"/>
        <v>22763.696428571428</v>
      </c>
      <c r="G40" s="58">
        <f t="shared" si="6"/>
        <v>531003.82976190478</v>
      </c>
      <c r="H40" s="59">
        <f t="shared" si="3"/>
        <v>23895172.339285731</v>
      </c>
    </row>
    <row r="41" spans="1:8" ht="14">
      <c r="A41" s="55">
        <f t="shared" si="4"/>
        <v>16</v>
      </c>
      <c r="B41" s="60"/>
      <c r="C41" s="55" t="s">
        <v>123</v>
      </c>
      <c r="D41" s="56">
        <f t="shared" ca="1" si="5"/>
        <v>44723</v>
      </c>
      <c r="E41" s="57">
        <f t="shared" si="1"/>
        <v>508240.13333333336</v>
      </c>
      <c r="F41" s="57">
        <f t="shared" si="2"/>
        <v>22763.696428571428</v>
      </c>
      <c r="G41" s="58">
        <f t="shared" si="6"/>
        <v>531003.82976190478</v>
      </c>
      <c r="H41" s="59">
        <f t="shared" si="3"/>
        <v>23364168.509523828</v>
      </c>
    </row>
    <row r="42" spans="1:8" ht="14">
      <c r="A42" s="55">
        <f t="shared" si="4"/>
        <v>17</v>
      </c>
      <c r="B42" s="55"/>
      <c r="C42" s="55" t="s">
        <v>124</v>
      </c>
      <c r="D42" s="56">
        <f t="shared" ca="1" si="5"/>
        <v>44753</v>
      </c>
      <c r="E42" s="57">
        <f t="shared" si="1"/>
        <v>508240.13333333336</v>
      </c>
      <c r="F42" s="57">
        <f t="shared" si="2"/>
        <v>22763.696428571428</v>
      </c>
      <c r="G42" s="58">
        <f t="shared" si="6"/>
        <v>531003.82976190478</v>
      </c>
      <c r="H42" s="59">
        <f t="shared" si="3"/>
        <v>22833164.679761924</v>
      </c>
    </row>
    <row r="43" spans="1:8" ht="14">
      <c r="A43" s="55">
        <f t="shared" si="4"/>
        <v>18</v>
      </c>
      <c r="B43" s="55"/>
      <c r="C43" s="55" t="s">
        <v>125</v>
      </c>
      <c r="D43" s="56">
        <f t="shared" ca="1" si="5"/>
        <v>44784</v>
      </c>
      <c r="E43" s="57">
        <f t="shared" si="1"/>
        <v>508240.13333333336</v>
      </c>
      <c r="F43" s="57">
        <f t="shared" si="2"/>
        <v>22763.696428571428</v>
      </c>
      <c r="G43" s="58">
        <f t="shared" si="6"/>
        <v>531003.82976190478</v>
      </c>
      <c r="H43" s="59">
        <f t="shared" si="3"/>
        <v>22302160.85000002</v>
      </c>
    </row>
    <row r="44" spans="1:8" ht="14">
      <c r="A44" s="55">
        <f t="shared" si="4"/>
        <v>19</v>
      </c>
      <c r="B44" s="55"/>
      <c r="C44" s="55" t="s">
        <v>126</v>
      </c>
      <c r="D44" s="56">
        <f t="shared" ca="1" si="5"/>
        <v>44815</v>
      </c>
      <c r="E44" s="57">
        <f t="shared" si="1"/>
        <v>508240.13333333336</v>
      </c>
      <c r="F44" s="57">
        <f t="shared" si="2"/>
        <v>22763.696428571428</v>
      </c>
      <c r="G44" s="58">
        <f t="shared" si="6"/>
        <v>531003.82976190478</v>
      </c>
      <c r="H44" s="59">
        <f t="shared" si="3"/>
        <v>21771157.020238116</v>
      </c>
    </row>
    <row r="45" spans="1:8" ht="14">
      <c r="A45" s="55">
        <f t="shared" si="4"/>
        <v>20</v>
      </c>
      <c r="B45" s="55"/>
      <c r="C45" s="55" t="s">
        <v>127</v>
      </c>
      <c r="D45" s="56">
        <f t="shared" ca="1" si="5"/>
        <v>44845</v>
      </c>
      <c r="E45" s="57">
        <f t="shared" si="1"/>
        <v>508240.13333333336</v>
      </c>
      <c r="F45" s="57">
        <f t="shared" si="2"/>
        <v>22763.696428571428</v>
      </c>
      <c r="G45" s="58">
        <f t="shared" si="6"/>
        <v>531003.82976190478</v>
      </c>
      <c r="H45" s="59">
        <f t="shared" si="3"/>
        <v>21240153.190476213</v>
      </c>
    </row>
    <row r="46" spans="1:8" ht="14">
      <c r="A46" s="55">
        <f t="shared" si="4"/>
        <v>21</v>
      </c>
      <c r="B46" s="55"/>
      <c r="C46" s="55" t="s">
        <v>128</v>
      </c>
      <c r="D46" s="56">
        <f t="shared" ca="1" si="5"/>
        <v>44876</v>
      </c>
      <c r="E46" s="57">
        <f t="shared" si="1"/>
        <v>508240.13333333336</v>
      </c>
      <c r="F46" s="57">
        <f t="shared" si="2"/>
        <v>22763.696428571428</v>
      </c>
      <c r="G46" s="58">
        <f t="shared" si="6"/>
        <v>531003.82976190478</v>
      </c>
      <c r="H46" s="59">
        <f t="shared" si="3"/>
        <v>20709149.360714309</v>
      </c>
    </row>
    <row r="47" spans="1:8" ht="14">
      <c r="A47" s="55">
        <f t="shared" si="4"/>
        <v>22</v>
      </c>
      <c r="B47" s="55"/>
      <c r="C47" s="55" t="s">
        <v>129</v>
      </c>
      <c r="D47" s="56">
        <f t="shared" ca="1" si="5"/>
        <v>44906</v>
      </c>
      <c r="E47" s="57">
        <f t="shared" si="1"/>
        <v>508240.13333333336</v>
      </c>
      <c r="F47" s="57">
        <f t="shared" si="2"/>
        <v>22763.696428571428</v>
      </c>
      <c r="G47" s="58">
        <f t="shared" si="6"/>
        <v>531003.82976190478</v>
      </c>
      <c r="H47" s="59">
        <f t="shared" si="3"/>
        <v>20178145.530952405</v>
      </c>
    </row>
    <row r="48" spans="1:8" ht="14">
      <c r="A48" s="55">
        <f t="shared" si="4"/>
        <v>23</v>
      </c>
      <c r="B48" s="55"/>
      <c r="C48" s="55" t="s">
        <v>130</v>
      </c>
      <c r="D48" s="56">
        <f t="shared" ca="1" si="5"/>
        <v>44937</v>
      </c>
      <c r="E48" s="57">
        <f t="shared" si="1"/>
        <v>508240.13333333336</v>
      </c>
      <c r="F48" s="57">
        <f t="shared" si="2"/>
        <v>22763.696428571428</v>
      </c>
      <c r="G48" s="58">
        <f t="shared" si="6"/>
        <v>531003.82976190478</v>
      </c>
      <c r="H48" s="59">
        <f t="shared" si="3"/>
        <v>19647141.701190501</v>
      </c>
    </row>
    <row r="49" spans="1:8" ht="14">
      <c r="A49" s="55">
        <f t="shared" si="4"/>
        <v>24</v>
      </c>
      <c r="B49" s="55"/>
      <c r="C49" s="55" t="s">
        <v>131</v>
      </c>
      <c r="D49" s="56">
        <f t="shared" ca="1" si="5"/>
        <v>44968</v>
      </c>
      <c r="E49" s="57">
        <f t="shared" si="1"/>
        <v>508240.13333333336</v>
      </c>
      <c r="F49" s="57">
        <f t="shared" si="2"/>
        <v>22763.696428571428</v>
      </c>
      <c r="G49" s="58">
        <f t="shared" si="6"/>
        <v>531003.82976190478</v>
      </c>
      <c r="H49" s="59">
        <f t="shared" si="3"/>
        <v>19116137.871428598</v>
      </c>
    </row>
    <row r="50" spans="1:8" ht="14">
      <c r="A50" s="55">
        <f t="shared" si="4"/>
        <v>25</v>
      </c>
      <c r="B50" s="55"/>
      <c r="C50" s="55" t="s">
        <v>132</v>
      </c>
      <c r="D50" s="56">
        <f t="shared" ca="1" si="5"/>
        <v>44996</v>
      </c>
      <c r="E50" s="57">
        <f t="shared" si="1"/>
        <v>508240.13333333336</v>
      </c>
      <c r="F50" s="57">
        <f t="shared" si="2"/>
        <v>22763.696428571428</v>
      </c>
      <c r="G50" s="58">
        <f t="shared" si="6"/>
        <v>531003.82976190478</v>
      </c>
      <c r="H50" s="59">
        <f t="shared" si="3"/>
        <v>18585134.041666694</v>
      </c>
    </row>
    <row r="51" spans="1:8" ht="14">
      <c r="A51" s="55">
        <f t="shared" si="4"/>
        <v>26</v>
      </c>
      <c r="B51" s="55"/>
      <c r="C51" s="55" t="s">
        <v>133</v>
      </c>
      <c r="D51" s="56">
        <f t="shared" ca="1" si="5"/>
        <v>45027</v>
      </c>
      <c r="E51" s="57">
        <f t="shared" si="1"/>
        <v>508240.13333333336</v>
      </c>
      <c r="F51" s="57">
        <f t="shared" si="2"/>
        <v>22763.696428571428</v>
      </c>
      <c r="G51" s="58">
        <f t="shared" si="6"/>
        <v>531003.82976190478</v>
      </c>
      <c r="H51" s="59">
        <f t="shared" si="3"/>
        <v>18054130.21190479</v>
      </c>
    </row>
    <row r="52" spans="1:8" ht="14">
      <c r="A52" s="55">
        <f t="shared" si="4"/>
        <v>27</v>
      </c>
      <c r="B52" s="55"/>
      <c r="C52" s="55" t="s">
        <v>134</v>
      </c>
      <c r="D52" s="56">
        <f t="shared" ca="1" si="5"/>
        <v>45057</v>
      </c>
      <c r="E52" s="57">
        <f t="shared" si="1"/>
        <v>508240.13333333336</v>
      </c>
      <c r="F52" s="57">
        <f t="shared" si="2"/>
        <v>22763.696428571428</v>
      </c>
      <c r="G52" s="58">
        <f t="shared" si="6"/>
        <v>531003.82976190478</v>
      </c>
      <c r="H52" s="59">
        <f t="shared" si="3"/>
        <v>17523126.382142887</v>
      </c>
    </row>
    <row r="53" spans="1:8" ht="14">
      <c r="A53" s="55">
        <f t="shared" si="4"/>
        <v>28</v>
      </c>
      <c r="B53" s="55"/>
      <c r="C53" s="55" t="s">
        <v>135</v>
      </c>
      <c r="D53" s="56">
        <f t="shared" ca="1" si="5"/>
        <v>45088</v>
      </c>
      <c r="E53" s="57">
        <f t="shared" si="1"/>
        <v>508240.13333333336</v>
      </c>
      <c r="F53" s="57">
        <f t="shared" si="2"/>
        <v>22763.696428571428</v>
      </c>
      <c r="G53" s="58">
        <f t="shared" si="6"/>
        <v>531003.82976190478</v>
      </c>
      <c r="H53" s="59">
        <f t="shared" si="3"/>
        <v>16992122.552380983</v>
      </c>
    </row>
    <row r="54" spans="1:8" ht="14">
      <c r="A54" s="55">
        <f t="shared" si="4"/>
        <v>29</v>
      </c>
      <c r="B54" s="55"/>
      <c r="C54" s="55" t="s">
        <v>136</v>
      </c>
      <c r="D54" s="56">
        <f t="shared" ca="1" si="5"/>
        <v>45118</v>
      </c>
      <c r="E54" s="57">
        <f t="shared" si="1"/>
        <v>508240.13333333336</v>
      </c>
      <c r="F54" s="57">
        <f t="shared" si="2"/>
        <v>22763.696428571428</v>
      </c>
      <c r="G54" s="58">
        <f t="shared" si="6"/>
        <v>531003.82976190478</v>
      </c>
      <c r="H54" s="59">
        <f t="shared" si="3"/>
        <v>16461118.722619077</v>
      </c>
    </row>
    <row r="55" spans="1:8" ht="14">
      <c r="A55" s="55">
        <f t="shared" si="4"/>
        <v>30</v>
      </c>
      <c r="B55" s="55"/>
      <c r="C55" s="55" t="s">
        <v>137</v>
      </c>
      <c r="D55" s="56">
        <f t="shared" ca="1" si="5"/>
        <v>45149</v>
      </c>
      <c r="E55" s="57">
        <f t="shared" si="1"/>
        <v>508240.13333333336</v>
      </c>
      <c r="F55" s="57">
        <f t="shared" si="2"/>
        <v>22763.696428571428</v>
      </c>
      <c r="G55" s="58">
        <f t="shared" ref="G55:G85" si="7">+SUM(E55:F55)</f>
        <v>531003.82976190478</v>
      </c>
      <c r="H55" s="59">
        <f t="shared" si="3"/>
        <v>15930114.892857172</v>
      </c>
    </row>
    <row r="56" spans="1:8" ht="14">
      <c r="A56" s="55">
        <f t="shared" si="4"/>
        <v>31</v>
      </c>
      <c r="B56" s="55"/>
      <c r="C56" s="55" t="s">
        <v>138</v>
      </c>
      <c r="D56" s="56">
        <f t="shared" ca="1" si="5"/>
        <v>45180</v>
      </c>
      <c r="E56" s="57">
        <f t="shared" si="1"/>
        <v>508240.13333333336</v>
      </c>
      <c r="F56" s="57">
        <f t="shared" si="2"/>
        <v>22763.696428571428</v>
      </c>
      <c r="G56" s="58">
        <f t="shared" si="7"/>
        <v>531003.82976190478</v>
      </c>
      <c r="H56" s="59">
        <f t="shared" si="3"/>
        <v>15399111.063095266</v>
      </c>
    </row>
    <row r="57" spans="1:8" ht="14">
      <c r="A57" s="55">
        <f t="shared" si="4"/>
        <v>32</v>
      </c>
      <c r="B57" s="55"/>
      <c r="C57" s="55" t="s">
        <v>139</v>
      </c>
      <c r="D57" s="56">
        <f t="shared" ca="1" si="5"/>
        <v>45210</v>
      </c>
      <c r="E57" s="57">
        <f t="shared" si="1"/>
        <v>508240.13333333336</v>
      </c>
      <c r="F57" s="57">
        <f t="shared" si="2"/>
        <v>22763.696428571428</v>
      </c>
      <c r="G57" s="58">
        <f t="shared" si="7"/>
        <v>531003.82976190478</v>
      </c>
      <c r="H57" s="59">
        <f t="shared" si="3"/>
        <v>14868107.23333336</v>
      </c>
    </row>
    <row r="58" spans="1:8" ht="14">
      <c r="A58" s="55">
        <f t="shared" si="4"/>
        <v>33</v>
      </c>
      <c r="B58" s="55"/>
      <c r="C58" s="55" t="s">
        <v>140</v>
      </c>
      <c r="D58" s="56">
        <f t="shared" ca="1" si="5"/>
        <v>45241</v>
      </c>
      <c r="E58" s="57">
        <f t="shared" si="1"/>
        <v>508240.13333333336</v>
      </c>
      <c r="F58" s="57">
        <f t="shared" si="2"/>
        <v>22763.696428571428</v>
      </c>
      <c r="G58" s="58">
        <f t="shared" si="7"/>
        <v>531003.82976190478</v>
      </c>
      <c r="H58" s="59">
        <f t="shared" si="3"/>
        <v>14337103.403571455</v>
      </c>
    </row>
    <row r="59" spans="1:8" ht="14">
      <c r="A59" s="55">
        <f t="shared" si="4"/>
        <v>34</v>
      </c>
      <c r="B59" s="55"/>
      <c r="C59" s="55" t="s">
        <v>141</v>
      </c>
      <c r="D59" s="56">
        <f t="shared" ca="1" si="5"/>
        <v>45271</v>
      </c>
      <c r="E59" s="57">
        <f t="shared" si="1"/>
        <v>508240.13333333336</v>
      </c>
      <c r="F59" s="57">
        <f t="shared" si="2"/>
        <v>22763.696428571428</v>
      </c>
      <c r="G59" s="58">
        <f t="shared" si="7"/>
        <v>531003.82976190478</v>
      </c>
      <c r="H59" s="59">
        <f t="shared" si="3"/>
        <v>13806099.573809549</v>
      </c>
    </row>
    <row r="60" spans="1:8" ht="14">
      <c r="A60" s="55">
        <f t="shared" si="4"/>
        <v>35</v>
      </c>
      <c r="B60" s="55"/>
      <c r="C60" s="55" t="s">
        <v>142</v>
      </c>
      <c r="D60" s="56">
        <f t="shared" ca="1" si="5"/>
        <v>45302</v>
      </c>
      <c r="E60" s="57">
        <f t="shared" si="1"/>
        <v>508240.13333333336</v>
      </c>
      <c r="F60" s="57">
        <f t="shared" si="2"/>
        <v>22763.696428571428</v>
      </c>
      <c r="G60" s="58">
        <f t="shared" si="7"/>
        <v>531003.82976190478</v>
      </c>
      <c r="H60" s="59">
        <f t="shared" si="3"/>
        <v>13275095.744047644</v>
      </c>
    </row>
    <row r="61" spans="1:8" ht="14">
      <c r="A61" s="55">
        <f t="shared" si="4"/>
        <v>36</v>
      </c>
      <c r="B61" s="55"/>
      <c r="C61" s="55" t="s">
        <v>143</v>
      </c>
      <c r="D61" s="56">
        <f t="shared" ca="1" si="5"/>
        <v>45333</v>
      </c>
      <c r="E61" s="57">
        <f t="shared" si="1"/>
        <v>508240.13333333336</v>
      </c>
      <c r="F61" s="57">
        <f t="shared" si="2"/>
        <v>22763.696428571428</v>
      </c>
      <c r="G61" s="58">
        <f t="shared" si="7"/>
        <v>531003.82976190478</v>
      </c>
      <c r="H61" s="59">
        <f t="shared" si="3"/>
        <v>12744091.914285738</v>
      </c>
    </row>
    <row r="62" spans="1:8" ht="14">
      <c r="A62" s="55">
        <f t="shared" si="4"/>
        <v>37</v>
      </c>
      <c r="B62" s="55"/>
      <c r="C62" s="55" t="s">
        <v>144</v>
      </c>
      <c r="D62" s="56">
        <f t="shared" ca="1" si="5"/>
        <v>45362</v>
      </c>
      <c r="E62" s="57">
        <f t="shared" si="1"/>
        <v>508240.13333333336</v>
      </c>
      <c r="F62" s="57">
        <f t="shared" si="2"/>
        <v>22763.696428571428</v>
      </c>
      <c r="G62" s="58">
        <f t="shared" si="7"/>
        <v>531003.82976190478</v>
      </c>
      <c r="H62" s="59">
        <f t="shared" si="3"/>
        <v>12213088.084523832</v>
      </c>
    </row>
    <row r="63" spans="1:8" ht="14">
      <c r="A63" s="55">
        <f t="shared" si="4"/>
        <v>38</v>
      </c>
      <c r="B63" s="55"/>
      <c r="C63" s="55" t="s">
        <v>145</v>
      </c>
      <c r="D63" s="56">
        <f t="shared" ca="1" si="5"/>
        <v>45393</v>
      </c>
      <c r="E63" s="57">
        <f t="shared" si="1"/>
        <v>508240.13333333336</v>
      </c>
      <c r="F63" s="57">
        <f t="shared" si="2"/>
        <v>22763.696428571428</v>
      </c>
      <c r="G63" s="58">
        <f t="shared" si="7"/>
        <v>531003.82976190478</v>
      </c>
      <c r="H63" s="59">
        <f t="shared" si="3"/>
        <v>11682084.254761927</v>
      </c>
    </row>
    <row r="64" spans="1:8" ht="14">
      <c r="A64" s="55">
        <f t="shared" si="4"/>
        <v>39</v>
      </c>
      <c r="B64" s="55"/>
      <c r="C64" s="55" t="s">
        <v>146</v>
      </c>
      <c r="D64" s="56">
        <f t="shared" ca="1" si="5"/>
        <v>45423</v>
      </c>
      <c r="E64" s="57">
        <f t="shared" si="1"/>
        <v>508240.13333333336</v>
      </c>
      <c r="F64" s="57">
        <f t="shared" si="2"/>
        <v>22763.696428571428</v>
      </c>
      <c r="G64" s="58">
        <f t="shared" si="7"/>
        <v>531003.82976190478</v>
      </c>
      <c r="H64" s="59">
        <f t="shared" si="3"/>
        <v>11151080.425000021</v>
      </c>
    </row>
    <row r="65" spans="1:8" ht="14">
      <c r="A65" s="55">
        <f t="shared" si="4"/>
        <v>40</v>
      </c>
      <c r="B65" s="55"/>
      <c r="C65" s="55" t="s">
        <v>147</v>
      </c>
      <c r="D65" s="56">
        <f t="shared" ca="1" si="5"/>
        <v>45454</v>
      </c>
      <c r="E65" s="57">
        <f t="shared" si="1"/>
        <v>508240.13333333336</v>
      </c>
      <c r="F65" s="57">
        <f t="shared" si="2"/>
        <v>22763.696428571428</v>
      </c>
      <c r="G65" s="58">
        <f t="shared" si="7"/>
        <v>531003.82976190478</v>
      </c>
      <c r="H65" s="59">
        <f t="shared" si="3"/>
        <v>10620076.595238116</v>
      </c>
    </row>
    <row r="66" spans="1:8" ht="14">
      <c r="A66" s="55">
        <f t="shared" si="4"/>
        <v>41</v>
      </c>
      <c r="B66" s="55"/>
      <c r="C66" s="55" t="s">
        <v>148</v>
      </c>
      <c r="D66" s="56">
        <f t="shared" ca="1" si="5"/>
        <v>45484</v>
      </c>
      <c r="E66" s="57">
        <f t="shared" si="1"/>
        <v>508240.13333333336</v>
      </c>
      <c r="F66" s="57">
        <f t="shared" si="2"/>
        <v>22763.696428571428</v>
      </c>
      <c r="G66" s="58">
        <f t="shared" si="7"/>
        <v>531003.82976190478</v>
      </c>
      <c r="H66" s="59">
        <f t="shared" si="3"/>
        <v>10089072.76547621</v>
      </c>
    </row>
    <row r="67" spans="1:8" ht="14">
      <c r="A67" s="55">
        <f t="shared" si="4"/>
        <v>42</v>
      </c>
      <c r="B67" s="55"/>
      <c r="C67" s="55" t="s">
        <v>149</v>
      </c>
      <c r="D67" s="56">
        <f t="shared" ca="1" si="5"/>
        <v>45515</v>
      </c>
      <c r="E67" s="57">
        <f t="shared" si="1"/>
        <v>508240.13333333336</v>
      </c>
      <c r="F67" s="57">
        <f t="shared" si="2"/>
        <v>22763.696428571428</v>
      </c>
      <c r="G67" s="58">
        <f t="shared" si="7"/>
        <v>531003.82976190478</v>
      </c>
      <c r="H67" s="59">
        <f t="shared" si="3"/>
        <v>9558068.9357143044</v>
      </c>
    </row>
    <row r="68" spans="1:8" ht="14">
      <c r="A68" s="55">
        <f t="shared" si="4"/>
        <v>43</v>
      </c>
      <c r="B68" s="55"/>
      <c r="C68" s="55" t="s">
        <v>150</v>
      </c>
      <c r="D68" s="56">
        <f t="shared" ca="1" si="5"/>
        <v>45546</v>
      </c>
      <c r="E68" s="57">
        <f t="shared" si="1"/>
        <v>508240.13333333336</v>
      </c>
      <c r="F68" s="57">
        <f t="shared" si="2"/>
        <v>22763.696428571428</v>
      </c>
      <c r="G68" s="58">
        <f t="shared" si="7"/>
        <v>531003.82976190478</v>
      </c>
      <c r="H68" s="59">
        <f t="shared" si="3"/>
        <v>9027065.1059523989</v>
      </c>
    </row>
    <row r="69" spans="1:8" ht="14">
      <c r="A69" s="55">
        <f t="shared" si="4"/>
        <v>44</v>
      </c>
      <c r="B69" s="55"/>
      <c r="C69" s="55" t="s">
        <v>151</v>
      </c>
      <c r="D69" s="56">
        <f t="shared" ca="1" si="5"/>
        <v>45576</v>
      </c>
      <c r="E69" s="57">
        <f t="shared" si="1"/>
        <v>508240.13333333336</v>
      </c>
      <c r="F69" s="57">
        <f t="shared" si="2"/>
        <v>22763.696428571428</v>
      </c>
      <c r="G69" s="58">
        <f t="shared" si="7"/>
        <v>531003.82976190478</v>
      </c>
      <c r="H69" s="59">
        <f t="shared" si="3"/>
        <v>8496061.2761904933</v>
      </c>
    </row>
    <row r="70" spans="1:8" ht="14">
      <c r="A70" s="55">
        <f t="shared" si="4"/>
        <v>45</v>
      </c>
      <c r="B70" s="55"/>
      <c r="C70" s="55" t="s">
        <v>152</v>
      </c>
      <c r="D70" s="56">
        <f t="shared" ca="1" si="5"/>
        <v>45607</v>
      </c>
      <c r="E70" s="57">
        <f t="shared" si="1"/>
        <v>508240.13333333336</v>
      </c>
      <c r="F70" s="57">
        <f t="shared" si="2"/>
        <v>22763.696428571428</v>
      </c>
      <c r="G70" s="58">
        <f t="shared" si="7"/>
        <v>531003.82976190478</v>
      </c>
      <c r="H70" s="59">
        <f t="shared" si="3"/>
        <v>7965057.4464285886</v>
      </c>
    </row>
    <row r="71" spans="1:8" ht="14">
      <c r="A71" s="55">
        <f t="shared" si="4"/>
        <v>46</v>
      </c>
      <c r="B71" s="55"/>
      <c r="C71" s="55" t="s">
        <v>153</v>
      </c>
      <c r="D71" s="56">
        <f t="shared" ca="1" si="5"/>
        <v>45637</v>
      </c>
      <c r="E71" s="57">
        <f t="shared" si="1"/>
        <v>508240.13333333336</v>
      </c>
      <c r="F71" s="57">
        <f t="shared" si="2"/>
        <v>22763.696428571428</v>
      </c>
      <c r="G71" s="58">
        <f t="shared" si="7"/>
        <v>531003.82976190478</v>
      </c>
      <c r="H71" s="59">
        <f t="shared" si="3"/>
        <v>7434053.6166666839</v>
      </c>
    </row>
    <row r="72" spans="1:8" ht="14">
      <c r="A72" s="55">
        <f t="shared" si="4"/>
        <v>47</v>
      </c>
      <c r="B72" s="55"/>
      <c r="C72" s="55" t="s">
        <v>154</v>
      </c>
      <c r="D72" s="56">
        <f t="shared" ca="1" si="5"/>
        <v>45668</v>
      </c>
      <c r="E72" s="57">
        <f t="shared" si="1"/>
        <v>508240.13333333336</v>
      </c>
      <c r="F72" s="57">
        <f t="shared" si="2"/>
        <v>22763.696428571428</v>
      </c>
      <c r="G72" s="58">
        <f t="shared" si="7"/>
        <v>531003.82976190478</v>
      </c>
      <c r="H72" s="59">
        <f t="shared" si="3"/>
        <v>6903049.7869047793</v>
      </c>
    </row>
    <row r="73" spans="1:8" ht="14">
      <c r="A73" s="55">
        <f t="shared" si="4"/>
        <v>48</v>
      </c>
      <c r="B73" s="55"/>
      <c r="C73" s="55" t="s">
        <v>155</v>
      </c>
      <c r="D73" s="56">
        <f t="shared" ca="1" si="5"/>
        <v>45699</v>
      </c>
      <c r="E73" s="57">
        <f t="shared" si="1"/>
        <v>508240.13333333336</v>
      </c>
      <c r="F73" s="57">
        <f t="shared" si="2"/>
        <v>22763.696428571428</v>
      </c>
      <c r="G73" s="58">
        <f t="shared" si="7"/>
        <v>531003.82976190478</v>
      </c>
      <c r="H73" s="59">
        <f t="shared" si="3"/>
        <v>6372045.9571428746</v>
      </c>
    </row>
    <row r="74" spans="1:8" ht="14">
      <c r="A74" s="55">
        <f t="shared" si="4"/>
        <v>49</v>
      </c>
      <c r="B74" s="55"/>
      <c r="C74" s="55" t="s">
        <v>156</v>
      </c>
      <c r="D74" s="56">
        <f t="shared" ca="1" si="5"/>
        <v>45727</v>
      </c>
      <c r="E74" s="57">
        <f t="shared" si="1"/>
        <v>508240.13333333336</v>
      </c>
      <c r="F74" s="57">
        <f t="shared" si="2"/>
        <v>22763.696428571428</v>
      </c>
      <c r="G74" s="58">
        <f t="shared" si="7"/>
        <v>531003.82976190478</v>
      </c>
      <c r="H74" s="59">
        <f t="shared" si="3"/>
        <v>5841042.1273809699</v>
      </c>
    </row>
    <row r="75" spans="1:8" ht="14">
      <c r="A75" s="55">
        <f t="shared" si="4"/>
        <v>50</v>
      </c>
      <c r="B75" s="55"/>
      <c r="C75" s="55" t="s">
        <v>157</v>
      </c>
      <c r="D75" s="56">
        <f t="shared" ca="1" si="5"/>
        <v>45758</v>
      </c>
      <c r="E75" s="57">
        <f t="shared" si="1"/>
        <v>508240.13333333336</v>
      </c>
      <c r="F75" s="57">
        <f t="shared" si="2"/>
        <v>22763.696428571428</v>
      </c>
      <c r="G75" s="58">
        <f t="shared" si="7"/>
        <v>531003.82976190478</v>
      </c>
      <c r="H75" s="59">
        <f t="shared" si="3"/>
        <v>5310038.2976190653</v>
      </c>
    </row>
    <row r="76" spans="1:8" ht="14">
      <c r="A76" s="55">
        <f t="shared" si="4"/>
        <v>51</v>
      </c>
      <c r="B76" s="55"/>
      <c r="C76" s="55" t="s">
        <v>158</v>
      </c>
      <c r="D76" s="56">
        <f t="shared" ca="1" si="5"/>
        <v>45788</v>
      </c>
      <c r="E76" s="57">
        <f t="shared" si="1"/>
        <v>508240.13333333336</v>
      </c>
      <c r="F76" s="57">
        <f t="shared" si="2"/>
        <v>22763.696428571428</v>
      </c>
      <c r="G76" s="58">
        <f t="shared" si="7"/>
        <v>531003.82976190478</v>
      </c>
      <c r="H76" s="59">
        <f t="shared" si="3"/>
        <v>4779034.4678571606</v>
      </c>
    </row>
    <row r="77" spans="1:8" ht="14">
      <c r="A77" s="55">
        <f t="shared" si="4"/>
        <v>52</v>
      </c>
      <c r="B77" s="55"/>
      <c r="C77" s="55" t="s">
        <v>159</v>
      </c>
      <c r="D77" s="56">
        <f t="shared" ca="1" si="5"/>
        <v>45819</v>
      </c>
      <c r="E77" s="57">
        <f t="shared" si="1"/>
        <v>508240.13333333336</v>
      </c>
      <c r="F77" s="57">
        <f t="shared" si="2"/>
        <v>22763.696428571428</v>
      </c>
      <c r="G77" s="58">
        <f t="shared" si="7"/>
        <v>531003.82976190478</v>
      </c>
      <c r="H77" s="59">
        <f t="shared" si="3"/>
        <v>4248030.6380952559</v>
      </c>
    </row>
    <row r="78" spans="1:8" ht="14">
      <c r="A78" s="55">
        <f t="shared" si="4"/>
        <v>53</v>
      </c>
      <c r="B78" s="55"/>
      <c r="C78" s="55" t="s">
        <v>160</v>
      </c>
      <c r="D78" s="56">
        <f t="shared" ca="1" si="5"/>
        <v>45849</v>
      </c>
      <c r="E78" s="57">
        <f t="shared" si="1"/>
        <v>508240.13333333336</v>
      </c>
      <c r="F78" s="57">
        <f t="shared" si="2"/>
        <v>22763.696428571428</v>
      </c>
      <c r="G78" s="58">
        <f t="shared" si="7"/>
        <v>531003.82976190478</v>
      </c>
      <c r="H78" s="59">
        <f t="shared" si="3"/>
        <v>3717026.8083333513</v>
      </c>
    </row>
    <row r="79" spans="1:8" ht="14">
      <c r="A79" s="55">
        <f t="shared" si="4"/>
        <v>54</v>
      </c>
      <c r="B79" s="55"/>
      <c r="C79" s="55" t="s">
        <v>161</v>
      </c>
      <c r="D79" s="56">
        <f t="shared" ca="1" si="5"/>
        <v>45880</v>
      </c>
      <c r="E79" s="57">
        <f t="shared" si="1"/>
        <v>508240.13333333336</v>
      </c>
      <c r="F79" s="57">
        <f t="shared" si="2"/>
        <v>22763.696428571428</v>
      </c>
      <c r="G79" s="58">
        <f t="shared" si="7"/>
        <v>531003.82976190478</v>
      </c>
      <c r="H79" s="59">
        <f t="shared" si="3"/>
        <v>3186022.9785714466</v>
      </c>
    </row>
    <row r="80" spans="1:8" ht="14">
      <c r="A80" s="55">
        <f t="shared" si="4"/>
        <v>55</v>
      </c>
      <c r="B80" s="55"/>
      <c r="C80" s="55" t="s">
        <v>162</v>
      </c>
      <c r="D80" s="56">
        <f t="shared" ca="1" si="5"/>
        <v>45911</v>
      </c>
      <c r="E80" s="57">
        <f t="shared" si="1"/>
        <v>508240.13333333336</v>
      </c>
      <c r="F80" s="57">
        <f t="shared" si="2"/>
        <v>22763.696428571428</v>
      </c>
      <c r="G80" s="58">
        <f t="shared" si="7"/>
        <v>531003.82976190478</v>
      </c>
      <c r="H80" s="59">
        <f t="shared" si="3"/>
        <v>2655019.1488095419</v>
      </c>
    </row>
    <row r="81" spans="1:18" ht="14">
      <c r="A81" s="55">
        <f t="shared" si="4"/>
        <v>56</v>
      </c>
      <c r="B81" s="55"/>
      <c r="C81" s="55" t="s">
        <v>163</v>
      </c>
      <c r="D81" s="56">
        <f t="shared" ca="1" si="5"/>
        <v>45941</v>
      </c>
      <c r="E81" s="57">
        <f t="shared" si="1"/>
        <v>508240.13333333336</v>
      </c>
      <c r="F81" s="57">
        <f t="shared" si="2"/>
        <v>22763.696428571428</v>
      </c>
      <c r="G81" s="58">
        <f t="shared" si="7"/>
        <v>531003.82976190478</v>
      </c>
      <c r="H81" s="59">
        <f t="shared" si="3"/>
        <v>2124015.3190476373</v>
      </c>
    </row>
    <row r="82" spans="1:18" ht="14">
      <c r="A82" s="55">
        <f t="shared" si="4"/>
        <v>57</v>
      </c>
      <c r="B82" s="55"/>
      <c r="C82" s="55" t="s">
        <v>164</v>
      </c>
      <c r="D82" s="56">
        <f t="shared" ca="1" si="5"/>
        <v>45972</v>
      </c>
      <c r="E82" s="57">
        <f t="shared" si="1"/>
        <v>508240.13333333336</v>
      </c>
      <c r="F82" s="57">
        <f t="shared" si="2"/>
        <v>22763.696428571428</v>
      </c>
      <c r="G82" s="58">
        <f t="shared" si="7"/>
        <v>531003.82976190478</v>
      </c>
      <c r="H82" s="59">
        <f t="shared" si="3"/>
        <v>1593011.4892857326</v>
      </c>
    </row>
    <row r="83" spans="1:18" ht="14">
      <c r="A83" s="55">
        <f t="shared" si="4"/>
        <v>58</v>
      </c>
      <c r="B83" s="55"/>
      <c r="C83" s="55" t="s">
        <v>165</v>
      </c>
      <c r="D83" s="56">
        <f t="shared" ca="1" si="5"/>
        <v>46002</v>
      </c>
      <c r="E83" s="57">
        <f t="shared" si="1"/>
        <v>508240.13333333336</v>
      </c>
      <c r="F83" s="57">
        <f t="shared" si="2"/>
        <v>22763.696428571428</v>
      </c>
      <c r="G83" s="58">
        <f t="shared" si="7"/>
        <v>531003.82976190478</v>
      </c>
      <c r="H83" s="59">
        <f t="shared" si="3"/>
        <v>1062007.659523828</v>
      </c>
    </row>
    <row r="84" spans="1:18" ht="14">
      <c r="A84" s="55">
        <f t="shared" si="4"/>
        <v>59</v>
      </c>
      <c r="B84" s="55"/>
      <c r="C84" s="55" t="s">
        <v>166</v>
      </c>
      <c r="D84" s="56">
        <f t="shared" ca="1" si="5"/>
        <v>46033</v>
      </c>
      <c r="E84" s="57">
        <f t="shared" si="1"/>
        <v>508240.13333333336</v>
      </c>
      <c r="F84" s="57">
        <f t="shared" si="2"/>
        <v>22763.696428571428</v>
      </c>
      <c r="G84" s="58">
        <f t="shared" si="7"/>
        <v>531003.82976190478</v>
      </c>
      <c r="H84" s="59">
        <f t="shared" si="3"/>
        <v>531003.82976192317</v>
      </c>
    </row>
    <row r="85" spans="1:18" ht="14">
      <c r="A85" s="55">
        <f t="shared" si="4"/>
        <v>60</v>
      </c>
      <c r="B85" s="55"/>
      <c r="C85" s="55" t="s">
        <v>167</v>
      </c>
      <c r="D85" s="56">
        <f t="shared" ca="1" si="5"/>
        <v>46064</v>
      </c>
      <c r="E85" s="57">
        <f t="shared" si="1"/>
        <v>508240.13333333336</v>
      </c>
      <c r="F85" s="57">
        <f t="shared" si="2"/>
        <v>22763.696428571428</v>
      </c>
      <c r="G85" s="58">
        <f t="shared" si="7"/>
        <v>531003.82976190478</v>
      </c>
      <c r="H85" s="59">
        <f t="shared" si="3"/>
        <v>1.8393620848655701E-8</v>
      </c>
    </row>
    <row r="86" spans="1:18" ht="14">
      <c r="A86" s="530" t="s">
        <v>102</v>
      </c>
      <c r="B86" s="531"/>
      <c r="C86" s="531"/>
      <c r="D86" s="532"/>
      <c r="E86" s="61">
        <f>SUM(E24:E85)</f>
        <v>30594407.999999981</v>
      </c>
      <c r="F86" s="61">
        <f>SUM(F24:F85)</f>
        <v>1365821.7857142859</v>
      </c>
      <c r="G86" s="61">
        <f>SUM(G24:G85)</f>
        <v>31960229.785714269</v>
      </c>
      <c r="H86" s="62"/>
    </row>
    <row r="87" spans="1:18" s="13" customFormat="1" ht="14">
      <c r="C87" s="23"/>
      <c r="D87" s="24"/>
      <c r="E87" s="25"/>
      <c r="F87" s="25"/>
      <c r="G87" s="25"/>
    </row>
    <row r="88" spans="1:18" s="13" customFormat="1" ht="14">
      <c r="A88" s="508" t="s">
        <v>66</v>
      </c>
      <c r="B88" s="508"/>
      <c r="C88" s="508"/>
      <c r="D88" s="508"/>
      <c r="E88" s="508"/>
      <c r="F88" s="508"/>
      <c r="G88" s="508"/>
      <c r="H88" s="508"/>
    </row>
    <row r="89" spans="1:18" s="13" customFormat="1" ht="29.25" customHeight="1">
      <c r="A89" s="497" t="s">
        <v>289</v>
      </c>
      <c r="B89" s="497"/>
      <c r="C89" s="497"/>
      <c r="D89" s="497"/>
      <c r="E89" s="497"/>
      <c r="F89" s="497"/>
      <c r="G89" s="497"/>
      <c r="H89" s="497"/>
      <c r="K89" s="520"/>
      <c r="L89" s="520"/>
      <c r="M89" s="520"/>
      <c r="N89" s="520"/>
      <c r="O89" s="520"/>
      <c r="P89" s="520"/>
      <c r="Q89" s="520"/>
      <c r="R89" s="520"/>
    </row>
    <row r="90" spans="1:18" s="13" customFormat="1" ht="16.5" customHeight="1">
      <c r="A90" s="497"/>
      <c r="B90" s="497"/>
      <c r="C90" s="497"/>
      <c r="D90" s="497"/>
      <c r="E90" s="497"/>
      <c r="F90" s="497"/>
      <c r="G90" s="497"/>
      <c r="H90" s="497"/>
      <c r="K90" s="508"/>
      <c r="L90" s="508"/>
      <c r="M90" s="508"/>
      <c r="N90" s="508"/>
      <c r="O90" s="508"/>
      <c r="P90" s="508"/>
      <c r="Q90" s="508"/>
      <c r="R90" s="508"/>
    </row>
    <row r="91" spans="1:18" s="13" customFormat="1" ht="16.5" customHeight="1">
      <c r="A91" s="497"/>
      <c r="B91" s="497"/>
      <c r="C91" s="497"/>
      <c r="D91" s="497"/>
      <c r="E91" s="497"/>
      <c r="F91" s="497"/>
      <c r="G91" s="497"/>
      <c r="H91" s="497"/>
      <c r="K91" s="508"/>
      <c r="L91" s="508"/>
      <c r="M91" s="508"/>
      <c r="N91" s="508"/>
      <c r="O91" s="508"/>
      <c r="P91" s="508"/>
      <c r="Q91" s="508"/>
      <c r="R91" s="508"/>
    </row>
    <row r="92" spans="1:18" s="13" customFormat="1" ht="16.5" customHeight="1">
      <c r="A92" s="497"/>
      <c r="B92" s="497"/>
      <c r="C92" s="497"/>
      <c r="D92" s="497"/>
      <c r="E92" s="497"/>
      <c r="F92" s="497"/>
      <c r="G92" s="497"/>
      <c r="H92" s="497"/>
      <c r="K92" s="508"/>
      <c r="L92" s="508"/>
      <c r="M92" s="508"/>
      <c r="N92" s="508"/>
      <c r="O92" s="508"/>
      <c r="P92" s="508"/>
      <c r="Q92" s="508"/>
      <c r="R92" s="508"/>
    </row>
    <row r="93" spans="1:18" s="13" customFormat="1" ht="118.5" customHeight="1">
      <c r="A93" s="497"/>
      <c r="B93" s="497"/>
      <c r="C93" s="497"/>
      <c r="D93" s="497"/>
      <c r="E93" s="497"/>
      <c r="F93" s="497"/>
      <c r="G93" s="497"/>
      <c r="H93" s="497"/>
      <c r="K93" s="508"/>
      <c r="L93" s="508"/>
      <c r="M93" s="508"/>
      <c r="N93" s="508"/>
      <c r="O93" s="508"/>
      <c r="P93" s="508"/>
      <c r="Q93" s="508"/>
      <c r="R93" s="508"/>
    </row>
    <row r="94" spans="1:18" s="13" customFormat="1" ht="42" customHeight="1">
      <c r="A94" s="497"/>
      <c r="B94" s="497"/>
      <c r="C94" s="497"/>
      <c r="D94" s="497"/>
      <c r="E94" s="497"/>
      <c r="F94" s="497"/>
      <c r="G94" s="497"/>
      <c r="H94" s="497"/>
      <c r="K94" s="508"/>
      <c r="L94" s="508"/>
      <c r="M94" s="508"/>
      <c r="N94" s="508"/>
      <c r="O94" s="508"/>
      <c r="P94" s="508"/>
      <c r="Q94" s="508"/>
      <c r="R94" s="508"/>
    </row>
    <row r="95" spans="1:18" s="13" customFormat="1" ht="14">
      <c r="A95" s="497"/>
      <c r="B95" s="497"/>
      <c r="C95" s="497"/>
      <c r="D95" s="497"/>
      <c r="E95" s="497"/>
      <c r="F95" s="497"/>
      <c r="G95" s="497"/>
      <c r="H95" s="497"/>
    </row>
    <row r="96" spans="1:18" s="13" customFormat="1" ht="14">
      <c r="A96" s="508"/>
      <c r="B96" s="508"/>
      <c r="C96" s="508"/>
      <c r="D96" s="508"/>
      <c r="E96" s="508"/>
      <c r="F96" s="508"/>
      <c r="G96" s="508"/>
      <c r="H96" s="508"/>
    </row>
    <row r="97" spans="1:7" s="13" customFormat="1" ht="14">
      <c r="A97" s="13" t="s">
        <v>104</v>
      </c>
      <c r="D97" s="26"/>
    </row>
    <row r="98" spans="1:7" s="13" customFormat="1" ht="14">
      <c r="D98" s="26"/>
    </row>
    <row r="99" spans="1:7" s="13" customFormat="1" ht="15" customHeight="1">
      <c r="A99" s="27"/>
      <c r="B99" s="27"/>
      <c r="C99" s="27"/>
      <c r="D99" s="26"/>
      <c r="E99" s="27"/>
      <c r="F99" s="27"/>
      <c r="G99" s="27"/>
    </row>
    <row r="100" spans="1:7" s="13" customFormat="1" ht="14">
      <c r="A100" s="498" t="s">
        <v>105</v>
      </c>
      <c r="B100" s="498"/>
      <c r="C100" s="498"/>
      <c r="D100" s="26"/>
      <c r="E100" s="498" t="s">
        <v>106</v>
      </c>
      <c r="F100" s="498"/>
      <c r="G100" s="498"/>
    </row>
    <row r="101" spans="1:7" ht="14"/>
    <row r="102" spans="1:7" ht="14"/>
    <row r="103" spans="1:7" ht="14"/>
    <row r="104" spans="1:7" ht="14"/>
    <row r="105" spans="1:7" ht="14"/>
    <row r="106" spans="1:7" ht="14"/>
    <row r="107" spans="1:7" ht="12.75" customHeight="1"/>
    <row r="108" spans="1:7" ht="12.75" customHeight="1"/>
    <row r="109" spans="1:7" ht="12.75" customHeight="1"/>
    <row r="110" spans="1:7" ht="12.75" customHeight="1"/>
    <row r="111" spans="1:7" ht="12.75" customHeight="1"/>
  </sheetData>
  <sheetProtection password="EA9B" sheet="1" objects="1" scenarios="1" selectLockedCells="1"/>
  <mergeCells count="24">
    <mergeCell ref="A8:B8"/>
    <mergeCell ref="C8:H8"/>
    <mergeCell ref="H1:H2"/>
    <mergeCell ref="C5:H5"/>
    <mergeCell ref="A6:B6"/>
    <mergeCell ref="C6:H6"/>
    <mergeCell ref="C7:H7"/>
    <mergeCell ref="K94:R94"/>
    <mergeCell ref="A9:B9"/>
    <mergeCell ref="C9:H9"/>
    <mergeCell ref="A10:B10"/>
    <mergeCell ref="C10:H10"/>
    <mergeCell ref="A23:G23"/>
    <mergeCell ref="A86:D86"/>
    <mergeCell ref="K89:R89"/>
    <mergeCell ref="K90:R90"/>
    <mergeCell ref="K91:R91"/>
    <mergeCell ref="K92:R92"/>
    <mergeCell ref="K93:R93"/>
    <mergeCell ref="A96:H96"/>
    <mergeCell ref="A100:C100"/>
    <mergeCell ref="E100:G100"/>
    <mergeCell ref="A88:H88"/>
    <mergeCell ref="A89:H95"/>
  </mergeCells>
  <hyperlinks>
    <hyperlink ref="J3" location="'DATA SHEET'!A1" display="Return to Data Sheet" xr:uid="{00000000-0004-0000-1D00-000000000000}"/>
  </hyperlinks>
  <printOptions horizontalCentered="1"/>
  <pageMargins left="0.7" right="0.7" top="0.75" bottom="0.75" header="0.3" footer="0.3"/>
  <pageSetup paperSize="14" scale="58" orientation="portrait" r:id="rId1"/>
  <headerFooter>
    <oddFooter>&amp;RPage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89E8F"/>
    <pageSetUpPr fitToPage="1"/>
  </sheetPr>
  <dimension ref="A1:K46"/>
  <sheetViews>
    <sheetView zoomScaleNormal="100" workbookViewId="0">
      <selection activeCell="J3" sqref="J3"/>
    </sheetView>
  </sheetViews>
  <sheetFormatPr baseColWidth="10" defaultColWidth="0" defaultRowHeight="14" zeroHeight="1"/>
  <cols>
    <col min="1" max="1" width="12.1640625" style="13" customWidth="1"/>
    <col min="2" max="2" width="10.83203125" style="13" customWidth="1"/>
    <col min="3" max="3" width="13.33203125" style="13" customWidth="1"/>
    <col min="4" max="4" width="12.83203125" style="26" bestFit="1" customWidth="1"/>
    <col min="5" max="5" width="12.5" style="13" bestFit="1" customWidth="1"/>
    <col min="6" max="6" width="13.6640625" style="13" bestFit="1" customWidth="1"/>
    <col min="7" max="7" width="13.6640625" style="14" bestFit="1" customWidth="1"/>
    <col min="8" max="8" width="16.5" style="13" bestFit="1" customWidth="1"/>
    <col min="9" max="9" width="16.5" style="165" bestFit="1" customWidth="1"/>
    <col min="10" max="10" width="14.33203125" style="165" customWidth="1"/>
    <col min="11" max="11" width="9.1640625" style="165" customWidth="1"/>
    <col min="12" max="16384" width="9.1640625" style="13" hidden="1"/>
  </cols>
  <sheetData>
    <row r="1" spans="1:11" ht="12.75" customHeight="1">
      <c r="C1" s="215" t="s">
        <v>75</v>
      </c>
      <c r="H1" s="214" t="s">
        <v>76</v>
      </c>
    </row>
    <row r="2" spans="1:11" ht="12.75" customHeight="1">
      <c r="C2" s="14" t="s">
        <v>192</v>
      </c>
      <c r="H2" s="214"/>
    </row>
    <row r="3" spans="1:11">
      <c r="C3" s="14" t="s">
        <v>77</v>
      </c>
      <c r="J3" s="213" t="s">
        <v>78</v>
      </c>
    </row>
    <row r="4" spans="1:11"/>
    <row r="5" spans="1:11" s="166" customFormat="1" ht="18" customHeight="1">
      <c r="A5" s="212" t="s">
        <v>4</v>
      </c>
      <c r="B5" s="211"/>
      <c r="C5" s="494">
        <f>'DATA SHEET'!$C$10</f>
        <v>0</v>
      </c>
      <c r="D5" s="494"/>
      <c r="E5" s="494"/>
      <c r="F5" s="494"/>
      <c r="G5" s="494"/>
      <c r="H5" s="495"/>
      <c r="I5" s="210"/>
      <c r="J5" s="167"/>
      <c r="K5" s="167"/>
    </row>
    <row r="6" spans="1:11" s="166" customFormat="1" ht="14.25" customHeight="1">
      <c r="A6" s="490" t="s">
        <v>6</v>
      </c>
      <c r="B6" s="491"/>
      <c r="C6" s="491" t="str">
        <f>'DATA SHEET'!$C$11</f>
        <v>GD</v>
      </c>
      <c r="D6" s="491"/>
      <c r="E6" s="491"/>
      <c r="F6" s="491"/>
      <c r="G6" s="491"/>
      <c r="H6" s="496"/>
      <c r="I6" s="209"/>
      <c r="J6" s="167"/>
      <c r="K6" s="167"/>
    </row>
    <row r="7" spans="1:11" s="166" customFormat="1" ht="14.25" customHeight="1">
      <c r="A7" s="490" t="s">
        <v>79</v>
      </c>
      <c r="B7" s="491"/>
      <c r="C7" s="492">
        <f>'DATA SHEET'!$C$13</f>
        <v>67.900000000000006</v>
      </c>
      <c r="D7" s="492"/>
      <c r="E7" s="492"/>
      <c r="F7" s="492"/>
      <c r="G7" s="492"/>
      <c r="H7" s="493"/>
      <c r="I7" s="208"/>
      <c r="J7" s="167"/>
      <c r="K7" s="167"/>
    </row>
    <row r="8" spans="1:11" s="166" customFormat="1" ht="14.25" customHeight="1">
      <c r="A8" s="490" t="s">
        <v>7</v>
      </c>
      <c r="B8" s="491"/>
      <c r="C8" s="492" t="str">
        <f>'DATA SHEET'!$C$12</f>
        <v>1-Bedroom Terrace Suite</v>
      </c>
      <c r="D8" s="492"/>
      <c r="E8" s="492"/>
      <c r="F8" s="492"/>
      <c r="G8" s="492"/>
      <c r="H8" s="493"/>
      <c r="I8" s="208"/>
      <c r="J8" s="167"/>
      <c r="K8" s="167"/>
    </row>
    <row r="9" spans="1:11" s="166" customFormat="1">
      <c r="A9" s="490" t="s">
        <v>80</v>
      </c>
      <c r="B9" s="491"/>
      <c r="C9" s="499">
        <f>'DATA SHEET'!$C$14</f>
        <v>10793000</v>
      </c>
      <c r="D9" s="499"/>
      <c r="E9" s="499"/>
      <c r="F9" s="499"/>
      <c r="G9" s="499"/>
      <c r="H9" s="500"/>
      <c r="I9" s="207"/>
      <c r="J9" s="167"/>
      <c r="K9" s="167"/>
    </row>
    <row r="10" spans="1:11" s="166" customFormat="1" ht="12.75" customHeight="1">
      <c r="A10" s="501" t="s">
        <v>81</v>
      </c>
      <c r="B10" s="502"/>
      <c r="C10" s="503" t="str">
        <f>'DATA SHEET'!B18</f>
        <v>Cash: 80% DP, 20% after 60 months or upon turnover</v>
      </c>
      <c r="D10" s="503"/>
      <c r="E10" s="503"/>
      <c r="F10" s="503"/>
      <c r="G10" s="503"/>
      <c r="H10" s="504"/>
      <c r="I10" s="206"/>
      <c r="J10" s="167"/>
      <c r="K10" s="167"/>
    </row>
    <row r="11" spans="1:11"/>
    <row r="12" spans="1:11">
      <c r="A12" s="14" t="s">
        <v>82</v>
      </c>
      <c r="B12" s="14"/>
      <c r="J12" s="205"/>
    </row>
    <row r="13" spans="1:11">
      <c r="A13" s="13" t="s">
        <v>83</v>
      </c>
      <c r="D13" s="194">
        <f>(C9-650000)</f>
        <v>10143000</v>
      </c>
      <c r="E13" s="204" t="str">
        <f>LEFT(C8,9)</f>
        <v>1-Bedroom</v>
      </c>
      <c r="F13" s="204"/>
      <c r="G13" s="187"/>
      <c r="H13" s="188"/>
      <c r="J13" s="182"/>
    </row>
    <row r="14" spans="1:11" s="181" customFormat="1">
      <c r="A14" s="40" t="s">
        <v>191</v>
      </c>
      <c r="B14" s="200"/>
      <c r="C14" s="199"/>
      <c r="D14" s="202">
        <f>VLOOKUP('S Cash_Non-mem'!C6,'ST. ANDREWS PL'!$C$6:$H$27,6,0)</f>
        <v>365000</v>
      </c>
      <c r="E14" s="197"/>
      <c r="F14" s="197"/>
      <c r="G14" s="196"/>
      <c r="H14" s="195"/>
      <c r="I14" s="165"/>
      <c r="J14" s="191"/>
      <c r="K14" s="165"/>
    </row>
    <row r="15" spans="1:11">
      <c r="A15" s="40" t="s">
        <v>84</v>
      </c>
      <c r="B15" s="40"/>
      <c r="C15" s="203">
        <v>0.05</v>
      </c>
      <c r="D15" s="202">
        <f>IF(C15&lt;=5%,((D13-D14)*C15),"BEYOND MAX DISC.")</f>
        <v>488900</v>
      </c>
      <c r="E15" s="197"/>
      <c r="F15" s="197"/>
      <c r="G15" s="196"/>
      <c r="H15" s="195"/>
      <c r="J15" s="191"/>
    </row>
    <row r="16" spans="1:11">
      <c r="A16" s="40" t="s">
        <v>85</v>
      </c>
      <c r="B16" s="40"/>
      <c r="C16" s="203">
        <v>0.15</v>
      </c>
      <c r="D16" s="198">
        <f>IF(C16&lt;=15%,((D13-D15-D14)*C16),"BEYOND MAX DISC.")</f>
        <v>1393365</v>
      </c>
      <c r="E16" s="197"/>
      <c r="F16" s="197"/>
      <c r="G16" s="196"/>
      <c r="H16" s="188"/>
      <c r="J16" s="201">
        <v>0.05</v>
      </c>
    </row>
    <row r="17" spans="1:11" s="181" customFormat="1">
      <c r="A17" s="13" t="s">
        <v>87</v>
      </c>
      <c r="B17" s="13"/>
      <c r="C17" s="13"/>
      <c r="D17" s="194">
        <f>D13-SUM(D14:D16)</f>
        <v>7895735</v>
      </c>
      <c r="E17" s="193"/>
      <c r="F17" s="193"/>
      <c r="G17" s="192"/>
      <c r="H17" s="188"/>
      <c r="I17" s="165"/>
      <c r="J17" s="191"/>
      <c r="K17" s="165"/>
    </row>
    <row r="18" spans="1:11" s="181" customFormat="1">
      <c r="A18" s="126" t="s">
        <v>88</v>
      </c>
      <c r="B18" s="14"/>
      <c r="C18" s="14"/>
      <c r="D18" s="190">
        <v>650000</v>
      </c>
      <c r="E18" s="13"/>
      <c r="F18" s="13"/>
      <c r="G18" s="14"/>
      <c r="H18" s="13"/>
      <c r="I18" s="165"/>
      <c r="J18" s="188"/>
      <c r="K18" s="165"/>
    </row>
    <row r="19" spans="1:11" s="181" customFormat="1">
      <c r="A19" s="46" t="s">
        <v>89</v>
      </c>
      <c r="B19" s="14"/>
      <c r="C19" s="14"/>
      <c r="D19" s="189">
        <f>+SUM(D17:D18)</f>
        <v>8545735</v>
      </c>
      <c r="E19" s="13"/>
      <c r="F19" s="13"/>
      <c r="G19" s="14"/>
      <c r="H19" s="13"/>
      <c r="I19" s="165"/>
      <c r="J19" s="188"/>
      <c r="K19" s="165"/>
    </row>
    <row r="20" spans="1:11" s="181" customFormat="1">
      <c r="A20" s="48" t="s">
        <v>90</v>
      </c>
      <c r="B20" s="48"/>
      <c r="C20" s="15">
        <v>0.05</v>
      </c>
      <c r="D20" s="49">
        <f>(D17/1.12)*C20</f>
        <v>352488.1696428571</v>
      </c>
      <c r="E20" s="13"/>
      <c r="F20" s="13"/>
      <c r="G20" s="14"/>
      <c r="H20" s="13"/>
      <c r="I20" s="165"/>
      <c r="J20" s="188"/>
      <c r="K20" s="165"/>
    </row>
    <row r="21" spans="1:11" s="183" customFormat="1" ht="15" thickBot="1">
      <c r="A21" s="14" t="s">
        <v>91</v>
      </c>
      <c r="B21" s="14"/>
      <c r="C21" s="14"/>
      <c r="D21" s="50">
        <f>+SUM(D19:D20)</f>
        <v>8898223.1696428563</v>
      </c>
      <c r="E21" s="187"/>
      <c r="F21" s="187"/>
      <c r="G21" s="187"/>
      <c r="H21" s="186"/>
      <c r="I21" s="184"/>
      <c r="J21" s="185"/>
      <c r="K21" s="184"/>
    </row>
    <row r="22" spans="1:11" s="181" customFormat="1" ht="15" thickTop="1">
      <c r="A22" s="13"/>
      <c r="B22" s="13"/>
      <c r="C22" s="13"/>
      <c r="D22" s="26"/>
      <c r="E22" s="13"/>
      <c r="F22" s="13"/>
      <c r="G22" s="14"/>
      <c r="H22" s="13"/>
      <c r="I22" s="165"/>
      <c r="J22" s="182"/>
      <c r="K22" s="165"/>
    </row>
    <row r="23" spans="1:11" s="166" customFormat="1" ht="15" customHeight="1">
      <c r="A23" s="51" t="s">
        <v>92</v>
      </c>
      <c r="B23" s="51" t="s">
        <v>93</v>
      </c>
      <c r="C23" s="51" t="s">
        <v>94</v>
      </c>
      <c r="D23" s="51" t="s">
        <v>95</v>
      </c>
      <c r="E23" s="51" t="s">
        <v>169</v>
      </c>
      <c r="F23" s="51" t="s">
        <v>97</v>
      </c>
      <c r="G23" s="53" t="s">
        <v>98</v>
      </c>
      <c r="H23" s="51" t="s">
        <v>99</v>
      </c>
      <c r="I23" s="167"/>
      <c r="J23" s="171"/>
      <c r="K23" s="167"/>
    </row>
    <row r="24" spans="1:11" s="166" customFormat="1" ht="15" customHeight="1">
      <c r="A24" s="123" t="s">
        <v>100</v>
      </c>
      <c r="B24" s="180"/>
      <c r="C24" s="123"/>
      <c r="D24" s="123"/>
      <c r="E24" s="123"/>
      <c r="F24" s="123"/>
      <c r="G24" s="123"/>
      <c r="H24" s="179">
        <f>+D21</f>
        <v>8898223.1696428563</v>
      </c>
      <c r="I24" s="167"/>
      <c r="J24" s="171"/>
      <c r="K24" s="167"/>
    </row>
    <row r="25" spans="1:11" s="166" customFormat="1" ht="15" customHeight="1">
      <c r="A25" s="176">
        <v>0</v>
      </c>
      <c r="B25" s="176"/>
      <c r="C25" s="176" t="s">
        <v>101</v>
      </c>
      <c r="D25" s="175">
        <f ca="1">'DATA SHEET'!C9</f>
        <v>44238</v>
      </c>
      <c r="E25" s="174">
        <f>IF(E13="1-Bedroom",50000,100000)</f>
        <v>50000</v>
      </c>
      <c r="F25" s="174"/>
      <c r="G25" s="173">
        <f>+SUM(E25:F25)</f>
        <v>50000</v>
      </c>
      <c r="H25" s="172">
        <f>D21-G25</f>
        <v>8848223.1696428563</v>
      </c>
      <c r="I25" s="167"/>
      <c r="J25" s="178"/>
      <c r="K25" s="167"/>
    </row>
    <row r="26" spans="1:11" s="166" customFormat="1" ht="15" customHeight="1">
      <c r="A26" s="176">
        <v>1</v>
      </c>
      <c r="B26" s="177">
        <v>0.8</v>
      </c>
      <c r="C26" s="176" t="s">
        <v>190</v>
      </c>
      <c r="D26" s="175">
        <f ca="1">EDATE(D25,1)</f>
        <v>44266</v>
      </c>
      <c r="E26" s="174">
        <f>(D19*80%)-E25</f>
        <v>6786588</v>
      </c>
      <c r="F26" s="174">
        <f>($D$20*80%)</f>
        <v>281990.53571428568</v>
      </c>
      <c r="G26" s="173">
        <f>+SUM(E26:F26)</f>
        <v>7068578.5357142854</v>
      </c>
      <c r="H26" s="172">
        <f>H25-G26</f>
        <v>1779644.6339285709</v>
      </c>
      <c r="I26" s="167"/>
      <c r="J26" s="171"/>
      <c r="K26" s="167"/>
    </row>
    <row r="27" spans="1:11" s="166" customFormat="1" ht="15" customHeight="1">
      <c r="A27" s="176">
        <v>60</v>
      </c>
      <c r="B27" s="177">
        <v>0.2</v>
      </c>
      <c r="C27" s="176" t="s">
        <v>189</v>
      </c>
      <c r="D27" s="175">
        <f ca="1">D26+(60*30)</f>
        <v>46066</v>
      </c>
      <c r="E27" s="174">
        <f>D19*0.2</f>
        <v>1709147</v>
      </c>
      <c r="F27" s="174">
        <f>D20*0.2</f>
        <v>70497.63392857142</v>
      </c>
      <c r="G27" s="173">
        <f>+SUM(E27:F27)</f>
        <v>1779644.6339285714</v>
      </c>
      <c r="H27" s="172">
        <f>H26-G27</f>
        <v>0</v>
      </c>
      <c r="I27" s="167"/>
      <c r="J27" s="171"/>
      <c r="K27" s="167"/>
    </row>
    <row r="28" spans="1:11" s="166" customFormat="1" ht="15" customHeight="1">
      <c r="A28" s="505" t="s">
        <v>102</v>
      </c>
      <c r="B28" s="506"/>
      <c r="C28" s="506"/>
      <c r="D28" s="507"/>
      <c r="E28" s="170">
        <f>SUM(E25:E27)</f>
        <v>8545735</v>
      </c>
      <c r="F28" s="170">
        <f>SUM(F25:F27)</f>
        <v>352488.1696428571</v>
      </c>
      <c r="G28" s="170">
        <f>SUM(G25:G27)</f>
        <v>8898223.1696428563</v>
      </c>
      <c r="H28" s="169"/>
      <c r="I28" s="167"/>
      <c r="J28" s="168"/>
      <c r="K28" s="167"/>
    </row>
    <row r="29" spans="1:11">
      <c r="C29" s="23"/>
      <c r="D29" s="24"/>
      <c r="E29" s="25"/>
      <c r="F29" s="25"/>
      <c r="G29" s="25"/>
    </row>
    <row r="30" spans="1:11">
      <c r="A30" s="508" t="s">
        <v>66</v>
      </c>
      <c r="B30" s="508"/>
      <c r="C30" s="508"/>
      <c r="D30" s="508"/>
      <c r="E30" s="508"/>
      <c r="F30" s="508"/>
      <c r="G30" s="508"/>
      <c r="H30" s="508"/>
    </row>
    <row r="31" spans="1:11" ht="31.5" customHeight="1">
      <c r="A31" s="497" t="s">
        <v>103</v>
      </c>
      <c r="B31" s="497"/>
      <c r="C31" s="497"/>
      <c r="D31" s="497"/>
      <c r="E31" s="497"/>
      <c r="F31" s="497"/>
      <c r="G31" s="497"/>
      <c r="H31" s="497"/>
    </row>
    <row r="32" spans="1:11" ht="16.5" customHeight="1">
      <c r="A32" s="497"/>
      <c r="B32" s="497"/>
      <c r="C32" s="497"/>
      <c r="D32" s="497"/>
      <c r="E32" s="497"/>
      <c r="F32" s="497"/>
      <c r="G32" s="497"/>
      <c r="H32" s="497"/>
    </row>
    <row r="33" spans="1:8" ht="16.5" customHeight="1">
      <c r="A33" s="497"/>
      <c r="B33" s="497"/>
      <c r="C33" s="497"/>
      <c r="D33" s="497"/>
      <c r="E33" s="497"/>
      <c r="F33" s="497"/>
      <c r="G33" s="497"/>
      <c r="H33" s="497"/>
    </row>
    <row r="34" spans="1:8" ht="16.5" customHeight="1">
      <c r="A34" s="497"/>
      <c r="B34" s="497"/>
      <c r="C34" s="497"/>
      <c r="D34" s="497"/>
      <c r="E34" s="497"/>
      <c r="F34" s="497"/>
      <c r="G34" s="497"/>
      <c r="H34" s="497"/>
    </row>
    <row r="35" spans="1:8" ht="108" customHeight="1">
      <c r="A35" s="497"/>
      <c r="B35" s="497"/>
      <c r="C35" s="497"/>
      <c r="D35" s="497"/>
      <c r="E35" s="497"/>
      <c r="F35" s="497"/>
      <c r="G35" s="497"/>
      <c r="H35" s="497"/>
    </row>
    <row r="36" spans="1:8" ht="44.25" customHeight="1">
      <c r="A36" s="497"/>
      <c r="B36" s="497"/>
      <c r="C36" s="497"/>
      <c r="D36" s="497"/>
      <c r="E36" s="497"/>
      <c r="F36" s="497"/>
      <c r="G36" s="497"/>
      <c r="H36" s="497"/>
    </row>
    <row r="37" spans="1:8" ht="33.75" customHeight="1">
      <c r="A37" s="497"/>
      <c r="B37" s="497"/>
      <c r="C37" s="497"/>
      <c r="D37" s="497"/>
      <c r="E37" s="497"/>
      <c r="F37" s="497"/>
      <c r="G37" s="497"/>
      <c r="H37" s="497"/>
    </row>
    <row r="38" spans="1:8">
      <c r="A38" s="497"/>
      <c r="B38" s="497"/>
      <c r="C38" s="497"/>
      <c r="D38" s="497"/>
      <c r="E38" s="497"/>
      <c r="F38" s="497"/>
      <c r="G38" s="497"/>
      <c r="H38" s="497"/>
    </row>
    <row r="39" spans="1:8">
      <c r="A39" s="13" t="s">
        <v>104</v>
      </c>
    </row>
    <row r="40" spans="1:8"/>
    <row r="41" spans="1:8" ht="15" customHeight="1">
      <c r="A41" s="27"/>
      <c r="B41" s="27"/>
      <c r="C41" s="27"/>
      <c r="E41" s="27"/>
      <c r="F41" s="27"/>
      <c r="G41" s="28"/>
    </row>
    <row r="42" spans="1:8">
      <c r="A42" s="498" t="s">
        <v>105</v>
      </c>
      <c r="B42" s="498"/>
      <c r="C42" s="498"/>
      <c r="E42" s="498" t="s">
        <v>106</v>
      </c>
      <c r="F42" s="498"/>
      <c r="G42" s="498"/>
    </row>
    <row r="43" spans="1:8"/>
    <row r="44" spans="1:8"/>
    <row r="45" spans="1:8"/>
    <row r="46" spans="1:8"/>
  </sheetData>
  <sheetProtection password="EA9B" sheet="1" objects="1" scenarios="1" selectLockedCells="1"/>
  <mergeCells count="16">
    <mergeCell ref="A6:B6"/>
    <mergeCell ref="A7:B7"/>
    <mergeCell ref="A28:D28"/>
    <mergeCell ref="C5:H5"/>
    <mergeCell ref="C6:H6"/>
    <mergeCell ref="A8:B8"/>
    <mergeCell ref="C7:H7"/>
    <mergeCell ref="C8:H8"/>
    <mergeCell ref="A30:H30"/>
    <mergeCell ref="A9:B9"/>
    <mergeCell ref="A10:B10"/>
    <mergeCell ref="A42:C42"/>
    <mergeCell ref="E42:G42"/>
    <mergeCell ref="A31:H38"/>
    <mergeCell ref="C9:H9"/>
    <mergeCell ref="C10:H10"/>
  </mergeCells>
  <hyperlinks>
    <hyperlink ref="C1" location="'DATA SHEET'!A1" display="HIGHLANDS PRIME, INC." xr:uid="{00000000-0004-0000-1E00-000000000000}"/>
    <hyperlink ref="J3" location="'DATA SHEET'!A1" display="Return to Data Sheet" xr:uid="{00000000-0004-0000-1E00-000001000000}"/>
  </hyperlinks>
  <pageMargins left="0.7" right="0.7" top="0.75" bottom="0.75" header="0.3" footer="0.3"/>
  <pageSetup paperSize="14" scale="8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389E8F"/>
    <pageSetUpPr fitToPage="1"/>
  </sheetPr>
  <dimension ref="A1:L90"/>
  <sheetViews>
    <sheetView zoomScaleNormal="100" workbookViewId="0">
      <selection activeCell="J3" sqref="J3"/>
    </sheetView>
  </sheetViews>
  <sheetFormatPr baseColWidth="10" defaultColWidth="0" defaultRowHeight="14" zeroHeight="1"/>
  <cols>
    <col min="1" max="1" width="11.83203125" style="13" customWidth="1"/>
    <col min="2" max="2" width="11.5" style="13" customWidth="1"/>
    <col min="3" max="3" width="23.6640625" style="13" customWidth="1"/>
    <col min="4" max="4" width="12.83203125" style="26" bestFit="1" customWidth="1"/>
    <col min="5" max="5" width="12.5" style="13" bestFit="1" customWidth="1"/>
    <col min="6" max="6" width="13.6640625" style="13" bestFit="1" customWidth="1"/>
    <col min="7" max="7" width="13.5" style="14" bestFit="1" customWidth="1"/>
    <col min="8" max="8" width="16.5" style="13" bestFit="1" customWidth="1"/>
    <col min="9" max="9" width="12.5" style="13" bestFit="1" customWidth="1"/>
    <col min="10" max="12" width="9.1640625" style="13" customWidth="1"/>
    <col min="13" max="16384" width="9.1640625" style="13" hidden="1"/>
  </cols>
  <sheetData>
    <row r="1" spans="1:11" ht="12.75" customHeight="1">
      <c r="C1" s="215" t="s">
        <v>75</v>
      </c>
      <c r="H1" s="514" t="s">
        <v>76</v>
      </c>
    </row>
    <row r="2" spans="1:11">
      <c r="C2" s="14" t="s">
        <v>192</v>
      </c>
      <c r="H2" s="514"/>
    </row>
    <row r="3" spans="1:11">
      <c r="C3" s="14" t="s">
        <v>77</v>
      </c>
      <c r="J3" s="213" t="s">
        <v>78</v>
      </c>
    </row>
    <row r="4" spans="1:11"/>
    <row r="5" spans="1:11" s="166" customFormat="1" ht="14.25" customHeight="1">
      <c r="A5" s="212" t="s">
        <v>4</v>
      </c>
      <c r="B5" s="211"/>
      <c r="C5" s="494">
        <f>'DATA SHEET'!$C$10</f>
        <v>0</v>
      </c>
      <c r="D5" s="494"/>
      <c r="E5" s="494"/>
      <c r="F5" s="494"/>
      <c r="G5" s="494"/>
      <c r="H5" s="495"/>
    </row>
    <row r="6" spans="1:11">
      <c r="A6" s="539" t="s">
        <v>6</v>
      </c>
      <c r="B6" s="540"/>
      <c r="C6" s="491" t="str">
        <f>'DATA SHEET'!$C$11</f>
        <v>GD</v>
      </c>
      <c r="D6" s="491"/>
      <c r="E6" s="491"/>
      <c r="F6" s="491"/>
      <c r="G6" s="491"/>
      <c r="H6" s="496"/>
    </row>
    <row r="7" spans="1:11">
      <c r="A7" s="539" t="s">
        <v>79</v>
      </c>
      <c r="B7" s="540"/>
      <c r="C7" s="492">
        <f>'DATA SHEET'!$C$13</f>
        <v>67.900000000000006</v>
      </c>
      <c r="D7" s="492"/>
      <c r="E7" s="492"/>
      <c r="F7" s="492"/>
      <c r="G7" s="492"/>
      <c r="H7" s="493"/>
    </row>
    <row r="8" spans="1:11">
      <c r="A8" s="490" t="s">
        <v>7</v>
      </c>
      <c r="B8" s="491"/>
      <c r="C8" s="492" t="str">
        <f>'DATA SHEET'!$C$12</f>
        <v>1-Bedroom Terrace Suite</v>
      </c>
      <c r="D8" s="492"/>
      <c r="E8" s="492"/>
      <c r="F8" s="492"/>
      <c r="G8" s="492"/>
      <c r="H8" s="493"/>
    </row>
    <row r="9" spans="1:11">
      <c r="A9" s="490" t="s">
        <v>80</v>
      </c>
      <c r="B9" s="491"/>
      <c r="C9" s="499">
        <f>'DATA SHEET'!$C$14</f>
        <v>10793000</v>
      </c>
      <c r="D9" s="499"/>
      <c r="E9" s="499"/>
      <c r="F9" s="499"/>
      <c r="G9" s="499"/>
      <c r="H9" s="500"/>
    </row>
    <row r="10" spans="1:11">
      <c r="A10" s="537" t="s">
        <v>81</v>
      </c>
      <c r="B10" s="538"/>
      <c r="C10" s="526" t="str">
        <f>'DATA SHEET'!B19</f>
        <v>50% DP, 5% over 20 months, 45% Lump Sum</v>
      </c>
      <c r="D10" s="526"/>
      <c r="E10" s="526"/>
      <c r="F10" s="526"/>
      <c r="G10" s="526"/>
      <c r="H10" s="527"/>
    </row>
    <row r="11" spans="1:11"/>
    <row r="12" spans="1:11">
      <c r="A12" s="14" t="s">
        <v>82</v>
      </c>
      <c r="B12" s="14"/>
    </row>
    <row r="13" spans="1:11">
      <c r="A13" s="13" t="s">
        <v>83</v>
      </c>
      <c r="D13" s="194">
        <f>(C9-650000)</f>
        <v>10143000</v>
      </c>
      <c r="E13" s="204" t="str">
        <f>LEFT(C8,9)</f>
        <v>1-Bedroom</v>
      </c>
      <c r="F13" s="204"/>
      <c r="G13" s="187"/>
    </row>
    <row r="14" spans="1:11" s="181" customFormat="1">
      <c r="A14" s="40" t="s">
        <v>191</v>
      </c>
      <c r="B14" s="200"/>
      <c r="C14" s="199"/>
      <c r="D14" s="202">
        <f>VLOOKUP('S Cash_Non-mem'!C6,'ST. ANDREWS PL'!$C$6:$H$27,6,0)</f>
        <v>365000</v>
      </c>
      <c r="E14" s="197"/>
      <c r="F14" s="197"/>
      <c r="G14" s="196"/>
      <c r="H14" s="195"/>
      <c r="I14" s="165"/>
      <c r="J14" s="191"/>
      <c r="K14" s="165"/>
    </row>
    <row r="15" spans="1:11">
      <c r="A15" s="40" t="s">
        <v>84</v>
      </c>
      <c r="B15" s="40"/>
      <c r="C15" s="203">
        <v>0.05</v>
      </c>
      <c r="D15" s="202">
        <f>IF(C15&lt;=5%,((D13-D14)*C15),"BEYOND MAX DISC.")</f>
        <v>488900</v>
      </c>
      <c r="E15" s="197"/>
      <c r="F15" s="197"/>
      <c r="G15" s="196"/>
      <c r="H15" s="195"/>
      <c r="I15" s="188"/>
      <c r="J15" s="234"/>
    </row>
    <row r="16" spans="1:11">
      <c r="A16" s="40" t="s">
        <v>85</v>
      </c>
      <c r="B16" s="40"/>
      <c r="C16" s="203">
        <v>7.4999999999999997E-2</v>
      </c>
      <c r="D16" s="198">
        <f>IF(C16&lt;=7.5%,((D13-D15-D14)*C16),"BEYOND MAX DISC.")</f>
        <v>696682.5</v>
      </c>
      <c r="E16" s="197"/>
      <c r="F16" s="197"/>
      <c r="G16" s="196"/>
      <c r="H16" s="188"/>
      <c r="I16" s="165"/>
      <c r="J16" s="201">
        <v>0.05</v>
      </c>
      <c r="K16" s="165"/>
    </row>
    <row r="17" spans="1:12" s="181" customFormat="1">
      <c r="A17" s="13" t="s">
        <v>87</v>
      </c>
      <c r="B17" s="13"/>
      <c r="C17" s="13"/>
      <c r="D17" s="194">
        <f>D13-SUM(D14:D16)</f>
        <v>8592417.5</v>
      </c>
      <c r="E17" s="193"/>
      <c r="F17" s="193"/>
      <c r="G17" s="192"/>
      <c r="H17" s="188"/>
      <c r="I17" s="165"/>
      <c r="J17" s="191"/>
      <c r="K17" s="165"/>
    </row>
    <row r="18" spans="1:12">
      <c r="A18" s="126" t="s">
        <v>88</v>
      </c>
      <c r="B18" s="40"/>
      <c r="D18" s="190">
        <v>650000</v>
      </c>
      <c r="E18" s="26"/>
      <c r="F18" s="26"/>
      <c r="G18" s="24"/>
      <c r="I18" s="237"/>
    </row>
    <row r="19" spans="1:12">
      <c r="A19" s="46" t="s">
        <v>89</v>
      </c>
      <c r="B19" s="46"/>
      <c r="C19" s="14"/>
      <c r="D19" s="238">
        <f>+SUM(D17:D18)</f>
        <v>9242417.5</v>
      </c>
      <c r="E19" s="26"/>
      <c r="F19" s="26"/>
      <c r="G19" s="24"/>
      <c r="I19" s="237"/>
    </row>
    <row r="20" spans="1:12">
      <c r="A20" s="48" t="s">
        <v>90</v>
      </c>
      <c r="B20" s="48"/>
      <c r="C20" s="236">
        <v>0.05</v>
      </c>
      <c r="D20" s="235">
        <f>(D17/1.12)*C20</f>
        <v>383590.06696428568</v>
      </c>
      <c r="E20" s="204"/>
      <c r="F20" s="204"/>
      <c r="G20" s="187"/>
      <c r="H20" s="204"/>
      <c r="I20" s="204"/>
      <c r="J20" s="188"/>
      <c r="K20" s="188"/>
      <c r="L20" s="234"/>
    </row>
    <row r="21" spans="1:12" ht="15" thickBot="1">
      <c r="A21" s="14" t="s">
        <v>91</v>
      </c>
      <c r="B21" s="14"/>
      <c r="C21" s="14"/>
      <c r="D21" s="50">
        <f>+D19+D20</f>
        <v>9626007.5669642854</v>
      </c>
      <c r="E21" s="204"/>
      <c r="F21" s="204"/>
      <c r="G21" s="187"/>
      <c r="H21" s="204"/>
      <c r="I21" s="204"/>
      <c r="J21" s="188"/>
      <c r="K21" s="188"/>
      <c r="L21" s="234"/>
    </row>
    <row r="22" spans="1:12" ht="15" thickTop="1"/>
    <row r="23" spans="1:12" s="166" customFormat="1" ht="15" customHeight="1">
      <c r="A23" s="51" t="s">
        <v>92</v>
      </c>
      <c r="B23" s="51" t="s">
        <v>93</v>
      </c>
      <c r="C23" s="51" t="s">
        <v>94</v>
      </c>
      <c r="D23" s="51" t="s">
        <v>95</v>
      </c>
      <c r="E23" s="51" t="s">
        <v>169</v>
      </c>
      <c r="F23" s="51" t="s">
        <v>97</v>
      </c>
      <c r="G23" s="53" t="s">
        <v>98</v>
      </c>
      <c r="H23" s="51" t="s">
        <v>99</v>
      </c>
    </row>
    <row r="24" spans="1:12" s="166" customFormat="1" ht="15" customHeight="1">
      <c r="A24" s="517" t="s">
        <v>100</v>
      </c>
      <c r="B24" s="518"/>
      <c r="C24" s="518"/>
      <c r="D24" s="518"/>
      <c r="E24" s="518"/>
      <c r="F24" s="518"/>
      <c r="G24" s="519"/>
      <c r="H24" s="54">
        <f>+D21</f>
        <v>9626007.5669642854</v>
      </c>
    </row>
    <row r="25" spans="1:12" s="166" customFormat="1" ht="15" customHeight="1">
      <c r="A25" s="176">
        <v>0</v>
      </c>
      <c r="B25" s="176"/>
      <c r="C25" s="176" t="s">
        <v>101</v>
      </c>
      <c r="D25" s="175">
        <f ca="1">'DATA SHEET'!C9</f>
        <v>44238</v>
      </c>
      <c r="E25" s="174">
        <f>IF(E13="1-Bedroom",50000,100000)</f>
        <v>50000</v>
      </c>
      <c r="F25" s="174"/>
      <c r="G25" s="173">
        <f t="shared" ref="G25:G47" si="0">+SUM(E25:F25)</f>
        <v>50000</v>
      </c>
      <c r="H25" s="172">
        <f>D21-G25</f>
        <v>9576007.5669642854</v>
      </c>
    </row>
    <row r="26" spans="1:12" s="166" customFormat="1" ht="15" customHeight="1">
      <c r="A26" s="176">
        <v>1</v>
      </c>
      <c r="B26" s="177">
        <v>0.5</v>
      </c>
      <c r="C26" s="176" t="s">
        <v>190</v>
      </c>
      <c r="D26" s="175">
        <f t="shared" ref="D26:D47" ca="1" si="1">EDATE(D25,1)</f>
        <v>44266</v>
      </c>
      <c r="E26" s="174">
        <f>(D19*50%)-E25</f>
        <v>4571208.75</v>
      </c>
      <c r="F26" s="174">
        <f>(D20*50%)</f>
        <v>191795.03348214284</v>
      </c>
      <c r="G26" s="173">
        <f t="shared" si="0"/>
        <v>4763003.7834821427</v>
      </c>
      <c r="H26" s="172">
        <f t="shared" ref="H26:H47" si="2">H25-G26</f>
        <v>4813003.7834821427</v>
      </c>
    </row>
    <row r="27" spans="1:12" s="166" customFormat="1" ht="15" customHeight="1">
      <c r="A27" s="176">
        <v>2</v>
      </c>
      <c r="B27" s="177">
        <v>0.05</v>
      </c>
      <c r="C27" s="176" t="s">
        <v>108</v>
      </c>
      <c r="D27" s="175">
        <f t="shared" ca="1" si="1"/>
        <v>44297</v>
      </c>
      <c r="E27" s="174">
        <f t="shared" ref="E27:E46" si="3">($D$19*5%)/20</f>
        <v>23106.043750000001</v>
      </c>
      <c r="F27" s="174">
        <f t="shared" ref="F27:F46" si="4">($D$20*5%)/20</f>
        <v>958.97516741071433</v>
      </c>
      <c r="G27" s="173">
        <f t="shared" si="0"/>
        <v>24065.018917410714</v>
      </c>
      <c r="H27" s="172">
        <f t="shared" si="2"/>
        <v>4788938.7645647321</v>
      </c>
    </row>
    <row r="28" spans="1:12" s="166" customFormat="1" ht="15" customHeight="1">
      <c r="A28" s="176">
        <v>3</v>
      </c>
      <c r="B28" s="176"/>
      <c r="C28" s="176" t="s">
        <v>109</v>
      </c>
      <c r="D28" s="175">
        <f t="shared" ca="1" si="1"/>
        <v>44327</v>
      </c>
      <c r="E28" s="174">
        <f t="shared" si="3"/>
        <v>23106.043750000001</v>
      </c>
      <c r="F28" s="174">
        <f t="shared" si="4"/>
        <v>958.97516741071433</v>
      </c>
      <c r="G28" s="173">
        <f t="shared" si="0"/>
        <v>24065.018917410714</v>
      </c>
      <c r="H28" s="172">
        <f t="shared" si="2"/>
        <v>4764873.7456473215</v>
      </c>
    </row>
    <row r="29" spans="1:12" s="166" customFormat="1" ht="15" customHeight="1">
      <c r="A29" s="176">
        <v>4</v>
      </c>
      <c r="B29" s="176"/>
      <c r="C29" s="176" t="s">
        <v>110</v>
      </c>
      <c r="D29" s="175">
        <f t="shared" ca="1" si="1"/>
        <v>44358</v>
      </c>
      <c r="E29" s="174">
        <f t="shared" si="3"/>
        <v>23106.043750000001</v>
      </c>
      <c r="F29" s="174">
        <f t="shared" si="4"/>
        <v>958.97516741071433</v>
      </c>
      <c r="G29" s="173">
        <f t="shared" si="0"/>
        <v>24065.018917410714</v>
      </c>
      <c r="H29" s="172">
        <f t="shared" si="2"/>
        <v>4740808.7267299108</v>
      </c>
    </row>
    <row r="30" spans="1:12" s="166" customFormat="1" ht="15" customHeight="1">
      <c r="A30" s="176">
        <v>5</v>
      </c>
      <c r="B30" s="176"/>
      <c r="C30" s="176" t="s">
        <v>111</v>
      </c>
      <c r="D30" s="175">
        <f t="shared" ca="1" si="1"/>
        <v>44388</v>
      </c>
      <c r="E30" s="174">
        <f t="shared" si="3"/>
        <v>23106.043750000001</v>
      </c>
      <c r="F30" s="174">
        <f t="shared" si="4"/>
        <v>958.97516741071433</v>
      </c>
      <c r="G30" s="173">
        <f t="shared" si="0"/>
        <v>24065.018917410714</v>
      </c>
      <c r="H30" s="172">
        <f t="shared" si="2"/>
        <v>4716743.7078125002</v>
      </c>
    </row>
    <row r="31" spans="1:12" s="166" customFormat="1" ht="15" customHeight="1">
      <c r="A31" s="176">
        <v>6</v>
      </c>
      <c r="B31" s="176"/>
      <c r="C31" s="176" t="s">
        <v>112</v>
      </c>
      <c r="D31" s="175">
        <f t="shared" ca="1" si="1"/>
        <v>44419</v>
      </c>
      <c r="E31" s="174">
        <f t="shared" si="3"/>
        <v>23106.043750000001</v>
      </c>
      <c r="F31" s="174">
        <f t="shared" si="4"/>
        <v>958.97516741071433</v>
      </c>
      <c r="G31" s="173">
        <f t="shared" si="0"/>
        <v>24065.018917410714</v>
      </c>
      <c r="H31" s="172">
        <f t="shared" si="2"/>
        <v>4692678.6888950896</v>
      </c>
    </row>
    <row r="32" spans="1:12" s="166" customFormat="1" ht="15" customHeight="1">
      <c r="A32" s="176">
        <v>7</v>
      </c>
      <c r="B32" s="176"/>
      <c r="C32" s="176" t="s">
        <v>113</v>
      </c>
      <c r="D32" s="175">
        <f t="shared" ca="1" si="1"/>
        <v>44450</v>
      </c>
      <c r="E32" s="174">
        <f t="shared" si="3"/>
        <v>23106.043750000001</v>
      </c>
      <c r="F32" s="174">
        <f t="shared" si="4"/>
        <v>958.97516741071433</v>
      </c>
      <c r="G32" s="173">
        <f t="shared" si="0"/>
        <v>24065.018917410714</v>
      </c>
      <c r="H32" s="172">
        <f t="shared" si="2"/>
        <v>4668613.6699776789</v>
      </c>
    </row>
    <row r="33" spans="1:8" s="166" customFormat="1" ht="15" customHeight="1">
      <c r="A33" s="176">
        <v>8</v>
      </c>
      <c r="B33" s="176"/>
      <c r="C33" s="176" t="s">
        <v>114</v>
      </c>
      <c r="D33" s="175">
        <f t="shared" ca="1" si="1"/>
        <v>44480</v>
      </c>
      <c r="E33" s="174">
        <f t="shared" si="3"/>
        <v>23106.043750000001</v>
      </c>
      <c r="F33" s="174">
        <f t="shared" si="4"/>
        <v>958.97516741071433</v>
      </c>
      <c r="G33" s="173">
        <f t="shared" si="0"/>
        <v>24065.018917410714</v>
      </c>
      <c r="H33" s="172">
        <f t="shared" si="2"/>
        <v>4644548.6510602683</v>
      </c>
    </row>
    <row r="34" spans="1:8" s="166" customFormat="1" ht="15" customHeight="1">
      <c r="A34" s="176">
        <v>9</v>
      </c>
      <c r="B34" s="176"/>
      <c r="C34" s="176" t="s">
        <v>115</v>
      </c>
      <c r="D34" s="175">
        <f t="shared" ca="1" si="1"/>
        <v>44511</v>
      </c>
      <c r="E34" s="174">
        <f t="shared" si="3"/>
        <v>23106.043750000001</v>
      </c>
      <c r="F34" s="174">
        <f t="shared" si="4"/>
        <v>958.97516741071433</v>
      </c>
      <c r="G34" s="173">
        <f t="shared" si="0"/>
        <v>24065.018917410714</v>
      </c>
      <c r="H34" s="172">
        <f t="shared" si="2"/>
        <v>4620483.6321428576</v>
      </c>
    </row>
    <row r="35" spans="1:8" s="166" customFormat="1" ht="15" customHeight="1">
      <c r="A35" s="176">
        <v>10</v>
      </c>
      <c r="B35" s="176"/>
      <c r="C35" s="176" t="s">
        <v>116</v>
      </c>
      <c r="D35" s="175">
        <f t="shared" ca="1" si="1"/>
        <v>44541</v>
      </c>
      <c r="E35" s="174">
        <f t="shared" si="3"/>
        <v>23106.043750000001</v>
      </c>
      <c r="F35" s="174">
        <f t="shared" si="4"/>
        <v>958.97516741071433</v>
      </c>
      <c r="G35" s="173">
        <f t="shared" si="0"/>
        <v>24065.018917410714</v>
      </c>
      <c r="H35" s="172">
        <f t="shared" si="2"/>
        <v>4596418.613225447</v>
      </c>
    </row>
    <row r="36" spans="1:8" s="166" customFormat="1" ht="15" customHeight="1">
      <c r="A36" s="176">
        <v>11</v>
      </c>
      <c r="B36" s="176"/>
      <c r="C36" s="176" t="s">
        <v>117</v>
      </c>
      <c r="D36" s="175">
        <f t="shared" ca="1" si="1"/>
        <v>44572</v>
      </c>
      <c r="E36" s="174">
        <f t="shared" si="3"/>
        <v>23106.043750000001</v>
      </c>
      <c r="F36" s="174">
        <f t="shared" si="4"/>
        <v>958.97516741071433</v>
      </c>
      <c r="G36" s="173">
        <f t="shared" si="0"/>
        <v>24065.018917410714</v>
      </c>
      <c r="H36" s="172">
        <f t="shared" si="2"/>
        <v>4572353.5943080364</v>
      </c>
    </row>
    <row r="37" spans="1:8" s="166" customFormat="1" ht="15" customHeight="1">
      <c r="A37" s="176">
        <v>12</v>
      </c>
      <c r="B37" s="176"/>
      <c r="C37" s="176" t="s">
        <v>118</v>
      </c>
      <c r="D37" s="175">
        <f t="shared" ca="1" si="1"/>
        <v>44603</v>
      </c>
      <c r="E37" s="174">
        <f t="shared" si="3"/>
        <v>23106.043750000001</v>
      </c>
      <c r="F37" s="174">
        <f t="shared" si="4"/>
        <v>958.97516741071433</v>
      </c>
      <c r="G37" s="173">
        <f t="shared" si="0"/>
        <v>24065.018917410714</v>
      </c>
      <c r="H37" s="172">
        <f t="shared" si="2"/>
        <v>4548288.5753906257</v>
      </c>
    </row>
    <row r="38" spans="1:8" s="166" customFormat="1" ht="15" customHeight="1">
      <c r="A38" s="176">
        <v>13</v>
      </c>
      <c r="B38" s="176"/>
      <c r="C38" s="176" t="s">
        <v>119</v>
      </c>
      <c r="D38" s="175">
        <f t="shared" ca="1" si="1"/>
        <v>44631</v>
      </c>
      <c r="E38" s="174">
        <f t="shared" si="3"/>
        <v>23106.043750000001</v>
      </c>
      <c r="F38" s="174">
        <f t="shared" si="4"/>
        <v>958.97516741071433</v>
      </c>
      <c r="G38" s="173">
        <f t="shared" si="0"/>
        <v>24065.018917410714</v>
      </c>
      <c r="H38" s="172">
        <f t="shared" si="2"/>
        <v>4524223.5564732151</v>
      </c>
    </row>
    <row r="39" spans="1:8" s="166" customFormat="1" ht="15" customHeight="1">
      <c r="A39" s="176">
        <v>14</v>
      </c>
      <c r="B39" s="176"/>
      <c r="C39" s="176" t="s">
        <v>120</v>
      </c>
      <c r="D39" s="175">
        <f t="shared" ca="1" si="1"/>
        <v>44662</v>
      </c>
      <c r="E39" s="174">
        <f t="shared" si="3"/>
        <v>23106.043750000001</v>
      </c>
      <c r="F39" s="174">
        <f t="shared" si="4"/>
        <v>958.97516741071433</v>
      </c>
      <c r="G39" s="173">
        <f t="shared" si="0"/>
        <v>24065.018917410714</v>
      </c>
      <c r="H39" s="172">
        <f t="shared" si="2"/>
        <v>4500158.5375558045</v>
      </c>
    </row>
    <row r="40" spans="1:8" s="166" customFormat="1" ht="15" customHeight="1">
      <c r="A40" s="176">
        <v>15</v>
      </c>
      <c r="B40" s="176"/>
      <c r="C40" s="176" t="s">
        <v>121</v>
      </c>
      <c r="D40" s="175">
        <f t="shared" ca="1" si="1"/>
        <v>44692</v>
      </c>
      <c r="E40" s="174">
        <f t="shared" si="3"/>
        <v>23106.043750000001</v>
      </c>
      <c r="F40" s="174">
        <f t="shared" si="4"/>
        <v>958.97516741071433</v>
      </c>
      <c r="G40" s="173">
        <f t="shared" si="0"/>
        <v>24065.018917410714</v>
      </c>
      <c r="H40" s="172">
        <f t="shared" si="2"/>
        <v>4476093.5186383938</v>
      </c>
    </row>
    <row r="41" spans="1:8" s="166" customFormat="1" ht="15" customHeight="1">
      <c r="A41" s="176">
        <v>16</v>
      </c>
      <c r="B41" s="176"/>
      <c r="C41" s="176" t="s">
        <v>122</v>
      </c>
      <c r="D41" s="175">
        <f t="shared" ca="1" si="1"/>
        <v>44723</v>
      </c>
      <c r="E41" s="174">
        <f t="shared" si="3"/>
        <v>23106.043750000001</v>
      </c>
      <c r="F41" s="174">
        <f t="shared" si="4"/>
        <v>958.97516741071433</v>
      </c>
      <c r="G41" s="173">
        <f t="shared" si="0"/>
        <v>24065.018917410714</v>
      </c>
      <c r="H41" s="172">
        <f t="shared" si="2"/>
        <v>4452028.4997209832</v>
      </c>
    </row>
    <row r="42" spans="1:8" s="166" customFormat="1" ht="15" customHeight="1">
      <c r="A42" s="176">
        <v>17</v>
      </c>
      <c r="B42" s="176"/>
      <c r="C42" s="176" t="s">
        <v>123</v>
      </c>
      <c r="D42" s="175">
        <f t="shared" ca="1" si="1"/>
        <v>44753</v>
      </c>
      <c r="E42" s="174">
        <f t="shared" si="3"/>
        <v>23106.043750000001</v>
      </c>
      <c r="F42" s="174">
        <f t="shared" si="4"/>
        <v>958.97516741071433</v>
      </c>
      <c r="G42" s="173">
        <f t="shared" si="0"/>
        <v>24065.018917410714</v>
      </c>
      <c r="H42" s="172">
        <f t="shared" si="2"/>
        <v>4427963.4808035726</v>
      </c>
    </row>
    <row r="43" spans="1:8" s="166" customFormat="1" ht="15" customHeight="1">
      <c r="A43" s="176">
        <v>18</v>
      </c>
      <c r="B43" s="176"/>
      <c r="C43" s="176" t="s">
        <v>124</v>
      </c>
      <c r="D43" s="175">
        <f t="shared" ca="1" si="1"/>
        <v>44784</v>
      </c>
      <c r="E43" s="174">
        <f t="shared" si="3"/>
        <v>23106.043750000001</v>
      </c>
      <c r="F43" s="174">
        <f t="shared" si="4"/>
        <v>958.97516741071433</v>
      </c>
      <c r="G43" s="173">
        <f t="shared" si="0"/>
        <v>24065.018917410714</v>
      </c>
      <c r="H43" s="172">
        <f t="shared" si="2"/>
        <v>4403898.4618861619</v>
      </c>
    </row>
    <row r="44" spans="1:8" s="166" customFormat="1" ht="15" customHeight="1">
      <c r="A44" s="176">
        <v>19</v>
      </c>
      <c r="B44" s="176"/>
      <c r="C44" s="176" t="s">
        <v>125</v>
      </c>
      <c r="D44" s="175">
        <f t="shared" ca="1" si="1"/>
        <v>44815</v>
      </c>
      <c r="E44" s="174">
        <f t="shared" si="3"/>
        <v>23106.043750000001</v>
      </c>
      <c r="F44" s="174">
        <f t="shared" si="4"/>
        <v>958.97516741071433</v>
      </c>
      <c r="G44" s="173">
        <f t="shared" si="0"/>
        <v>24065.018917410714</v>
      </c>
      <c r="H44" s="172">
        <f t="shared" si="2"/>
        <v>4379833.4429687513</v>
      </c>
    </row>
    <row r="45" spans="1:8" s="166" customFormat="1" ht="15" customHeight="1">
      <c r="A45" s="176">
        <v>20</v>
      </c>
      <c r="B45" s="176"/>
      <c r="C45" s="176" t="s">
        <v>126</v>
      </c>
      <c r="D45" s="175">
        <f t="shared" ca="1" si="1"/>
        <v>44845</v>
      </c>
      <c r="E45" s="174">
        <f t="shared" si="3"/>
        <v>23106.043750000001</v>
      </c>
      <c r="F45" s="174">
        <f t="shared" si="4"/>
        <v>958.97516741071433</v>
      </c>
      <c r="G45" s="173">
        <f t="shared" si="0"/>
        <v>24065.018917410714</v>
      </c>
      <c r="H45" s="172">
        <f t="shared" si="2"/>
        <v>4355768.4240513407</v>
      </c>
    </row>
    <row r="46" spans="1:8" s="166" customFormat="1" ht="15" customHeight="1">
      <c r="A46" s="176">
        <v>21</v>
      </c>
      <c r="B46" s="176"/>
      <c r="C46" s="176" t="s">
        <v>127</v>
      </c>
      <c r="D46" s="175">
        <f t="shared" ca="1" si="1"/>
        <v>44876</v>
      </c>
      <c r="E46" s="174">
        <f t="shared" si="3"/>
        <v>23106.043750000001</v>
      </c>
      <c r="F46" s="174">
        <f t="shared" si="4"/>
        <v>958.97516741071433</v>
      </c>
      <c r="G46" s="173">
        <f t="shared" si="0"/>
        <v>24065.018917410714</v>
      </c>
      <c r="H46" s="172">
        <f t="shared" si="2"/>
        <v>4331703.40513393</v>
      </c>
    </row>
    <row r="47" spans="1:8" s="166" customFormat="1" ht="15" customHeight="1">
      <c r="A47" s="176">
        <v>22</v>
      </c>
      <c r="B47" s="177">
        <v>0.45</v>
      </c>
      <c r="C47" s="176" t="s">
        <v>189</v>
      </c>
      <c r="D47" s="175">
        <f t="shared" ca="1" si="1"/>
        <v>44906</v>
      </c>
      <c r="E47" s="174">
        <f>($D$19*45%)</f>
        <v>4159087.875</v>
      </c>
      <c r="F47" s="174">
        <f>($D$20*45%)</f>
        <v>172615.53013392855</v>
      </c>
      <c r="G47" s="173">
        <f t="shared" si="0"/>
        <v>4331703.4051339282</v>
      </c>
      <c r="H47" s="172">
        <f t="shared" si="2"/>
        <v>0</v>
      </c>
    </row>
    <row r="48" spans="1:8" s="166" customFormat="1" ht="15" customHeight="1">
      <c r="A48" s="505" t="s">
        <v>102</v>
      </c>
      <c r="B48" s="506"/>
      <c r="C48" s="506"/>
      <c r="D48" s="507"/>
      <c r="E48" s="170">
        <f>SUM(E25:E47)</f>
        <v>9242417.5000000037</v>
      </c>
      <c r="F48" s="170">
        <f>SUM(F25:F47)</f>
        <v>383590.06696428556</v>
      </c>
      <c r="G48" s="170">
        <f>SUM(G25:G47)</f>
        <v>9626007.5669642836</v>
      </c>
      <c r="H48" s="169"/>
    </row>
    <row r="49" spans="1:8">
      <c r="C49" s="23"/>
      <c r="D49" s="24"/>
      <c r="E49" s="25"/>
      <c r="F49" s="25"/>
      <c r="G49" s="25"/>
    </row>
    <row r="50" spans="1:8">
      <c r="A50" s="508" t="s">
        <v>66</v>
      </c>
      <c r="B50" s="508"/>
      <c r="C50" s="508"/>
      <c r="D50" s="508"/>
      <c r="E50" s="508"/>
      <c r="F50" s="508"/>
      <c r="G50" s="508"/>
      <c r="H50" s="508"/>
    </row>
    <row r="51" spans="1:8" ht="31.5" customHeight="1">
      <c r="A51" s="497" t="s">
        <v>103</v>
      </c>
      <c r="B51" s="497"/>
      <c r="C51" s="497"/>
      <c r="D51" s="497"/>
      <c r="E51" s="497"/>
      <c r="F51" s="497"/>
      <c r="G51" s="497"/>
      <c r="H51" s="497"/>
    </row>
    <row r="52" spans="1:8" ht="16.5" customHeight="1">
      <c r="A52" s="497"/>
      <c r="B52" s="497"/>
      <c r="C52" s="497"/>
      <c r="D52" s="497"/>
      <c r="E52" s="497"/>
      <c r="F52" s="497"/>
      <c r="G52" s="497"/>
      <c r="H52" s="497"/>
    </row>
    <row r="53" spans="1:8" ht="16.5" customHeight="1">
      <c r="A53" s="497"/>
      <c r="B53" s="497"/>
      <c r="C53" s="497"/>
      <c r="D53" s="497"/>
      <c r="E53" s="497"/>
      <c r="F53" s="497"/>
      <c r="G53" s="497"/>
      <c r="H53" s="497"/>
    </row>
    <row r="54" spans="1:8" ht="16.5" customHeight="1">
      <c r="A54" s="497"/>
      <c r="B54" s="497"/>
      <c r="C54" s="497"/>
      <c r="D54" s="497"/>
      <c r="E54" s="497"/>
      <c r="F54" s="497"/>
      <c r="G54" s="497"/>
      <c r="H54" s="497"/>
    </row>
    <row r="55" spans="1:8" ht="108" customHeight="1">
      <c r="A55" s="497"/>
      <c r="B55" s="497"/>
      <c r="C55" s="497"/>
      <c r="D55" s="497"/>
      <c r="E55" s="497"/>
      <c r="F55" s="497"/>
      <c r="G55" s="497"/>
      <c r="H55" s="497"/>
    </row>
    <row r="56" spans="1:8" ht="44.25" customHeight="1">
      <c r="A56" s="497"/>
      <c r="B56" s="497"/>
      <c r="C56" s="497"/>
      <c r="D56" s="497"/>
      <c r="E56" s="497"/>
      <c r="F56" s="497"/>
      <c r="G56" s="497"/>
      <c r="H56" s="497"/>
    </row>
    <row r="57" spans="1:8" ht="19.5" customHeight="1">
      <c r="A57" s="497"/>
      <c r="B57" s="497"/>
      <c r="C57" s="497"/>
      <c r="D57" s="497"/>
      <c r="E57" s="497"/>
      <c r="F57" s="497"/>
      <c r="G57" s="497"/>
      <c r="H57" s="497"/>
    </row>
    <row r="58" spans="1:8">
      <c r="A58" s="497"/>
      <c r="B58" s="497"/>
      <c r="C58" s="497"/>
      <c r="D58" s="497"/>
      <c r="E58" s="497"/>
      <c r="F58" s="497"/>
      <c r="G58" s="497"/>
      <c r="H58" s="497"/>
    </row>
    <row r="59" spans="1:8">
      <c r="A59" s="13" t="s">
        <v>104</v>
      </c>
    </row>
    <row r="60" spans="1:8"/>
    <row r="61" spans="1:8" ht="15" customHeight="1">
      <c r="A61" s="27"/>
      <c r="B61" s="27"/>
      <c r="C61" s="27"/>
      <c r="E61" s="27"/>
      <c r="F61" s="27"/>
      <c r="G61" s="28"/>
    </row>
    <row r="62" spans="1:8">
      <c r="A62" s="498" t="s">
        <v>105</v>
      </c>
      <c r="B62" s="498"/>
      <c r="C62" s="498"/>
      <c r="E62" s="498" t="s">
        <v>106</v>
      </c>
      <c r="F62" s="498"/>
      <c r="G62" s="498"/>
    </row>
    <row r="63" spans="1:8"/>
    <row r="64" spans="1:8"/>
    <row r="65"/>
    <row r="66"/>
    <row r="67"/>
    <row r="68"/>
    <row r="69"/>
    <row r="70"/>
    <row r="71"/>
    <row r="72"/>
    <row r="73"/>
    <row r="74"/>
    <row r="75"/>
    <row r="76"/>
    <row r="77"/>
    <row r="78"/>
    <row r="79"/>
    <row r="80"/>
    <row r="81"/>
    <row r="82"/>
    <row r="83"/>
    <row r="84"/>
    <row r="85"/>
    <row r="86"/>
    <row r="87"/>
    <row r="88"/>
    <row r="89"/>
    <row r="90"/>
  </sheetData>
  <sheetProtection password="EA9B" sheet="1" objects="1" scenarios="1" selectLockedCells="1"/>
  <mergeCells count="18">
    <mergeCell ref="H1:H2"/>
    <mergeCell ref="A6:B6"/>
    <mergeCell ref="A7:B7"/>
    <mergeCell ref="A8:B8"/>
    <mergeCell ref="A9:B9"/>
    <mergeCell ref="C5:H5"/>
    <mergeCell ref="C6:H6"/>
    <mergeCell ref="C7:H7"/>
    <mergeCell ref="C8:H8"/>
    <mergeCell ref="C9:H9"/>
    <mergeCell ref="C10:H10"/>
    <mergeCell ref="A10:B10"/>
    <mergeCell ref="A62:C62"/>
    <mergeCell ref="E62:G62"/>
    <mergeCell ref="A50:H50"/>
    <mergeCell ref="A51:H58"/>
    <mergeCell ref="A48:D48"/>
    <mergeCell ref="A24:G24"/>
  </mergeCells>
  <hyperlinks>
    <hyperlink ref="J3" location="'DATA SHEET'!A1" display="Return to Data Sheet" xr:uid="{00000000-0004-0000-1F00-000000000000}"/>
    <hyperlink ref="C1" location="'DATA SHEET'!A1" display="HIGHLANDS PRIME, INC." xr:uid="{00000000-0004-0000-1F00-000001000000}"/>
  </hyperlinks>
  <printOptions horizontalCentered="1" verticalCentered="1"/>
  <pageMargins left="0.7" right="0.7" top="0.25" bottom="0.25" header="0.3" footer="0.3"/>
  <pageSetup scale="7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389E8F"/>
    <pageSetUpPr fitToPage="1"/>
  </sheetPr>
  <dimension ref="A1:N66"/>
  <sheetViews>
    <sheetView showGridLines="0" zoomScaleNormal="100" workbookViewId="0">
      <selection activeCell="J4" sqref="J4"/>
    </sheetView>
  </sheetViews>
  <sheetFormatPr baseColWidth="10" defaultColWidth="0" defaultRowHeight="14"/>
  <cols>
    <col min="1" max="1" width="12.33203125" style="12" customWidth="1"/>
    <col min="2" max="2" width="11.6640625" style="30" customWidth="1"/>
    <col min="3" max="3" width="23.6640625" style="12" customWidth="1"/>
    <col min="4" max="4" width="12.83203125" style="30" bestFit="1" customWidth="1"/>
    <col min="5" max="5" width="12.5" style="12" bestFit="1" customWidth="1"/>
    <col min="6" max="6" width="13.6640625" style="12" bestFit="1" customWidth="1"/>
    <col min="7" max="7" width="13.5" style="12" bestFit="1" customWidth="1"/>
    <col min="8" max="8" width="15.6640625" style="12" customWidth="1"/>
    <col min="9" max="9" width="12.5" style="12" bestFit="1" customWidth="1"/>
    <col min="10" max="12" width="9.1640625" style="12" customWidth="1"/>
    <col min="13" max="14" width="0" style="12" hidden="1" customWidth="1"/>
    <col min="15" max="16384" width="9.1640625" style="12" hidden="1"/>
  </cols>
  <sheetData>
    <row r="1" spans="1:11" ht="12.75" customHeight="1">
      <c r="C1" s="215" t="s">
        <v>75</v>
      </c>
      <c r="H1" s="509" t="s">
        <v>76</v>
      </c>
    </row>
    <row r="2" spans="1:11">
      <c r="C2" s="14" t="s">
        <v>192</v>
      </c>
      <c r="H2" s="509"/>
    </row>
    <row r="3" spans="1:11">
      <c r="C3" s="14" t="s">
        <v>77</v>
      </c>
    </row>
    <row r="4" spans="1:11">
      <c r="J4" s="213" t="s">
        <v>78</v>
      </c>
    </row>
    <row r="5" spans="1:11">
      <c r="A5" s="32" t="s">
        <v>4</v>
      </c>
      <c r="B5" s="243"/>
      <c r="C5" s="494">
        <f>'DATA SHEET'!$C$10</f>
        <v>0</v>
      </c>
      <c r="D5" s="494"/>
      <c r="E5" s="494"/>
      <c r="F5" s="494"/>
      <c r="G5" s="494"/>
      <c r="H5" s="495"/>
    </row>
    <row r="6" spans="1:11">
      <c r="A6" s="543" t="s">
        <v>6</v>
      </c>
      <c r="B6" s="544"/>
      <c r="C6" s="491" t="str">
        <f>'DATA SHEET'!$C$11</f>
        <v>GD</v>
      </c>
      <c r="D6" s="491"/>
      <c r="E6" s="491"/>
      <c r="F6" s="491"/>
      <c r="G6" s="491"/>
      <c r="H6" s="496"/>
    </row>
    <row r="7" spans="1:11">
      <c r="A7" s="543" t="s">
        <v>79</v>
      </c>
      <c r="B7" s="544"/>
      <c r="C7" s="492">
        <f>'DATA SHEET'!$C$13</f>
        <v>67.900000000000006</v>
      </c>
      <c r="D7" s="492"/>
      <c r="E7" s="492"/>
      <c r="F7" s="492"/>
      <c r="G7" s="492"/>
      <c r="H7" s="493"/>
    </row>
    <row r="8" spans="1:11">
      <c r="A8" s="490" t="s">
        <v>7</v>
      </c>
      <c r="B8" s="491"/>
      <c r="C8" s="492" t="str">
        <f>'DATA SHEET'!$C$12</f>
        <v>1-Bedroom Terrace Suite</v>
      </c>
      <c r="D8" s="492"/>
      <c r="E8" s="492"/>
      <c r="F8" s="492"/>
      <c r="G8" s="492"/>
      <c r="H8" s="493"/>
    </row>
    <row r="9" spans="1:11">
      <c r="A9" s="490" t="s">
        <v>80</v>
      </c>
      <c r="B9" s="491"/>
      <c r="C9" s="499">
        <f>'DATA SHEET'!$C$14</f>
        <v>10793000</v>
      </c>
      <c r="D9" s="499"/>
      <c r="E9" s="499"/>
      <c r="F9" s="499"/>
      <c r="G9" s="499"/>
      <c r="H9" s="500"/>
    </row>
    <row r="10" spans="1:11">
      <c r="A10" s="541" t="s">
        <v>81</v>
      </c>
      <c r="B10" s="542"/>
      <c r="C10" s="528" t="str">
        <f>'DATA SHEET'!B20</f>
        <v>20% DP, 10% over 24 months, 70% Lump Sum</v>
      </c>
      <c r="D10" s="528"/>
      <c r="E10" s="528"/>
      <c r="F10" s="528"/>
      <c r="G10" s="528"/>
      <c r="H10" s="529"/>
    </row>
    <row r="11" spans="1:11">
      <c r="E11" s="242"/>
    </row>
    <row r="12" spans="1:11">
      <c r="A12" s="31" t="s">
        <v>82</v>
      </c>
      <c r="B12" s="71"/>
    </row>
    <row r="13" spans="1:11">
      <c r="A13" s="13" t="s">
        <v>83</v>
      </c>
      <c r="B13" s="26"/>
      <c r="D13" s="38">
        <f>(C9-650000)</f>
        <v>10143000</v>
      </c>
      <c r="E13" s="39" t="str">
        <f>LEFT(C8,9)</f>
        <v>1-Bedroom</v>
      </c>
      <c r="F13" s="39"/>
      <c r="G13" s="39"/>
      <c r="H13" s="38"/>
    </row>
    <row r="14" spans="1:11" s="181" customFormat="1">
      <c r="A14" s="40" t="s">
        <v>191</v>
      </c>
      <c r="B14" s="200"/>
      <c r="C14" s="199"/>
      <c r="D14" s="202">
        <f>VLOOKUP('S Cash_Non-mem'!C6,'ST. ANDREWS PL'!$C$6:$H$27,6,0)</f>
        <v>365000</v>
      </c>
      <c r="E14" s="197"/>
      <c r="F14" s="197"/>
      <c r="G14" s="196"/>
      <c r="H14" s="195"/>
      <c r="I14" s="165"/>
      <c r="J14" s="191"/>
      <c r="K14" s="165"/>
    </row>
    <row r="15" spans="1:11" s="13" customFormat="1">
      <c r="A15" s="40" t="s">
        <v>84</v>
      </c>
      <c r="B15" s="40"/>
      <c r="C15" s="203">
        <v>0.05</v>
      </c>
      <c r="D15" s="202">
        <f>IF(C15&lt;=5%,((D13-D14)*C15),"BEYOND MAX DISC.")</f>
        <v>488900</v>
      </c>
      <c r="E15" s="197"/>
      <c r="F15" s="197"/>
      <c r="G15" s="196"/>
      <c r="H15" s="195"/>
      <c r="I15" s="188"/>
      <c r="J15" s="234"/>
    </row>
    <row r="16" spans="1:11" s="13" customFormat="1">
      <c r="A16" s="40" t="s">
        <v>85</v>
      </c>
      <c r="B16" s="40"/>
      <c r="C16" s="203">
        <v>0.02</v>
      </c>
      <c r="D16" s="198">
        <f>IF(C16&lt;=2%,((D13-D15-D14)*C16),"BEYOND MAX DISC.")</f>
        <v>185782</v>
      </c>
      <c r="E16" s="197"/>
      <c r="F16" s="197"/>
      <c r="G16" s="196"/>
      <c r="H16" s="188"/>
      <c r="I16" s="165"/>
      <c r="J16" s="201">
        <v>0.05</v>
      </c>
      <c r="K16" s="165"/>
    </row>
    <row r="17" spans="1:12" s="181" customFormat="1">
      <c r="A17" s="13" t="s">
        <v>87</v>
      </c>
      <c r="B17" s="13"/>
      <c r="C17" s="13"/>
      <c r="D17" s="194">
        <f>D13-SUM(D14:D16)</f>
        <v>9103318</v>
      </c>
      <c r="E17" s="193"/>
      <c r="F17" s="193"/>
      <c r="G17" s="192"/>
      <c r="H17" s="188"/>
      <c r="I17" s="165"/>
      <c r="J17" s="191"/>
      <c r="K17" s="165"/>
    </row>
    <row r="18" spans="1:12">
      <c r="A18" s="126" t="s">
        <v>88</v>
      </c>
      <c r="D18" s="45">
        <v>650000</v>
      </c>
      <c r="E18" s="30"/>
      <c r="F18" s="30"/>
      <c r="G18" s="30"/>
    </row>
    <row r="19" spans="1:12">
      <c r="A19" s="46" t="s">
        <v>89</v>
      </c>
      <c r="B19" s="24"/>
      <c r="C19" s="31"/>
      <c r="D19" s="241">
        <f>+SUM(D17:D18)</f>
        <v>9753318</v>
      </c>
      <c r="E19" s="30"/>
      <c r="F19" s="30"/>
      <c r="G19" s="30"/>
    </row>
    <row r="20" spans="1:12" s="13" customFormat="1">
      <c r="A20" s="48" t="s">
        <v>90</v>
      </c>
      <c r="B20" s="24"/>
      <c r="C20" s="236">
        <v>0.05</v>
      </c>
      <c r="D20" s="240">
        <f>(D17/1.12)*C20</f>
        <v>406398.125</v>
      </c>
      <c r="E20" s="204"/>
      <c r="F20" s="204"/>
      <c r="G20" s="204"/>
      <c r="H20" s="204"/>
      <c r="I20" s="204"/>
      <c r="J20" s="188"/>
      <c r="K20" s="188"/>
      <c r="L20" s="234"/>
    </row>
    <row r="21" spans="1:12" s="13" customFormat="1" ht="15" thickBot="1">
      <c r="A21" s="14" t="s">
        <v>91</v>
      </c>
      <c r="B21" s="24"/>
      <c r="C21" s="14"/>
      <c r="D21" s="50">
        <f>+D19+D20</f>
        <v>10159716.125</v>
      </c>
      <c r="E21" s="204"/>
      <c r="F21" s="204"/>
      <c r="G21" s="204"/>
      <c r="H21" s="204"/>
      <c r="I21" s="204"/>
      <c r="J21" s="188"/>
      <c r="K21" s="188"/>
      <c r="L21" s="234"/>
    </row>
    <row r="22" spans="1:12" ht="15" thickTop="1"/>
    <row r="23" spans="1:12" ht="15" customHeight="1">
      <c r="A23" s="51" t="s">
        <v>92</v>
      </c>
      <c r="B23" s="51" t="s">
        <v>93</v>
      </c>
      <c r="C23" s="51" t="s">
        <v>94</v>
      </c>
      <c r="D23" s="51" t="s">
        <v>95</v>
      </c>
      <c r="E23" s="51" t="s">
        <v>169</v>
      </c>
      <c r="F23" s="51" t="s">
        <v>97</v>
      </c>
      <c r="G23" s="53" t="s">
        <v>98</v>
      </c>
      <c r="H23" s="51" t="s">
        <v>99</v>
      </c>
    </row>
    <row r="24" spans="1:12" ht="15" customHeight="1">
      <c r="A24" s="517" t="s">
        <v>100</v>
      </c>
      <c r="B24" s="518"/>
      <c r="C24" s="518"/>
      <c r="D24" s="518"/>
      <c r="E24" s="518"/>
      <c r="F24" s="518"/>
      <c r="G24" s="519"/>
      <c r="H24" s="54">
        <f>+D21</f>
        <v>10159716.125</v>
      </c>
    </row>
    <row r="25" spans="1:12" ht="15" customHeight="1">
      <c r="A25" s="55">
        <v>0</v>
      </c>
      <c r="B25" s="55"/>
      <c r="C25" s="55" t="s">
        <v>101</v>
      </c>
      <c r="D25" s="56">
        <f ca="1">'DATA SHEET'!C9</f>
        <v>44238</v>
      </c>
      <c r="E25" s="57">
        <f>IF(E13="1-Bedroom",50000,100000)</f>
        <v>50000</v>
      </c>
      <c r="F25" s="57"/>
      <c r="G25" s="58">
        <f t="shared" ref="G25:G51" si="0">+SUM(E25:F25)</f>
        <v>50000</v>
      </c>
      <c r="H25" s="59">
        <f>D21-G25</f>
        <v>10109716.125</v>
      </c>
    </row>
    <row r="26" spans="1:12" ht="15" customHeight="1">
      <c r="A26" s="55">
        <v>1</v>
      </c>
      <c r="B26" s="60">
        <v>0.2</v>
      </c>
      <c r="C26" s="55" t="s">
        <v>190</v>
      </c>
      <c r="D26" s="175">
        <f t="shared" ref="D26:D51" ca="1" si="1">EDATE(D25,1)</f>
        <v>44266</v>
      </c>
      <c r="E26" s="57">
        <f>(D19*20%)-E25</f>
        <v>1900663.6</v>
      </c>
      <c r="F26" s="57">
        <f>(D20*20%)</f>
        <v>81279.625</v>
      </c>
      <c r="G26" s="58">
        <f t="shared" si="0"/>
        <v>1981943.2250000001</v>
      </c>
      <c r="H26" s="59">
        <f t="shared" ref="H26:H51" si="2">H25-G26</f>
        <v>8127772.9000000004</v>
      </c>
    </row>
    <row r="27" spans="1:12" ht="15" customHeight="1">
      <c r="A27" s="55">
        <v>2</v>
      </c>
      <c r="B27" s="60">
        <v>0.1</v>
      </c>
      <c r="C27" s="55" t="s">
        <v>108</v>
      </c>
      <c r="D27" s="56">
        <f t="shared" ca="1" si="1"/>
        <v>44297</v>
      </c>
      <c r="E27" s="57">
        <f t="shared" ref="E27:E50" si="3">($D$19*10%)/24</f>
        <v>40638.825000000004</v>
      </c>
      <c r="F27" s="57">
        <f t="shared" ref="F27:F50" si="4">($D$20*10%)/24</f>
        <v>1693.3255208333333</v>
      </c>
      <c r="G27" s="58">
        <f t="shared" si="0"/>
        <v>42332.15052083334</v>
      </c>
      <c r="H27" s="59">
        <f t="shared" si="2"/>
        <v>8085440.7494791672</v>
      </c>
    </row>
    <row r="28" spans="1:12" ht="15" customHeight="1">
      <c r="A28" s="55">
        <v>3</v>
      </c>
      <c r="B28" s="55"/>
      <c r="C28" s="55" t="s">
        <v>109</v>
      </c>
      <c r="D28" s="56">
        <f t="shared" ca="1" si="1"/>
        <v>44327</v>
      </c>
      <c r="E28" s="57">
        <f t="shared" si="3"/>
        <v>40638.825000000004</v>
      </c>
      <c r="F28" s="57">
        <f t="shared" si="4"/>
        <v>1693.3255208333333</v>
      </c>
      <c r="G28" s="58">
        <f t="shared" si="0"/>
        <v>42332.15052083334</v>
      </c>
      <c r="H28" s="59">
        <f t="shared" si="2"/>
        <v>8043108.598958334</v>
      </c>
    </row>
    <row r="29" spans="1:12" ht="15" customHeight="1">
      <c r="A29" s="55">
        <v>4</v>
      </c>
      <c r="B29" s="55"/>
      <c r="C29" s="55" t="s">
        <v>110</v>
      </c>
      <c r="D29" s="56">
        <f t="shared" ca="1" si="1"/>
        <v>44358</v>
      </c>
      <c r="E29" s="57">
        <f t="shared" si="3"/>
        <v>40638.825000000004</v>
      </c>
      <c r="F29" s="57">
        <f t="shared" si="4"/>
        <v>1693.3255208333333</v>
      </c>
      <c r="G29" s="58">
        <f t="shared" si="0"/>
        <v>42332.15052083334</v>
      </c>
      <c r="H29" s="59">
        <f t="shared" si="2"/>
        <v>8000776.4484375007</v>
      </c>
    </row>
    <row r="30" spans="1:12" ht="15" customHeight="1">
      <c r="A30" s="55">
        <v>5</v>
      </c>
      <c r="B30" s="55"/>
      <c r="C30" s="55" t="s">
        <v>111</v>
      </c>
      <c r="D30" s="56">
        <f t="shared" ca="1" si="1"/>
        <v>44388</v>
      </c>
      <c r="E30" s="57">
        <f t="shared" si="3"/>
        <v>40638.825000000004</v>
      </c>
      <c r="F30" s="57">
        <f t="shared" si="4"/>
        <v>1693.3255208333333</v>
      </c>
      <c r="G30" s="58">
        <f t="shared" si="0"/>
        <v>42332.15052083334</v>
      </c>
      <c r="H30" s="59">
        <f t="shared" si="2"/>
        <v>7958444.2979166675</v>
      </c>
    </row>
    <row r="31" spans="1:12" ht="15" customHeight="1">
      <c r="A31" s="55">
        <v>6</v>
      </c>
      <c r="B31" s="55"/>
      <c r="C31" s="55" t="s">
        <v>112</v>
      </c>
      <c r="D31" s="56">
        <f t="shared" ca="1" si="1"/>
        <v>44419</v>
      </c>
      <c r="E31" s="57">
        <f t="shared" si="3"/>
        <v>40638.825000000004</v>
      </c>
      <c r="F31" s="57">
        <f t="shared" si="4"/>
        <v>1693.3255208333333</v>
      </c>
      <c r="G31" s="58">
        <f t="shared" si="0"/>
        <v>42332.15052083334</v>
      </c>
      <c r="H31" s="59">
        <f t="shared" si="2"/>
        <v>7916112.1473958343</v>
      </c>
    </row>
    <row r="32" spans="1:12" ht="15" customHeight="1">
      <c r="A32" s="55">
        <v>7</v>
      </c>
      <c r="B32" s="55"/>
      <c r="C32" s="55" t="s">
        <v>113</v>
      </c>
      <c r="D32" s="56">
        <f t="shared" ca="1" si="1"/>
        <v>44450</v>
      </c>
      <c r="E32" s="57">
        <f t="shared" si="3"/>
        <v>40638.825000000004</v>
      </c>
      <c r="F32" s="57">
        <f t="shared" si="4"/>
        <v>1693.3255208333333</v>
      </c>
      <c r="G32" s="58">
        <f t="shared" si="0"/>
        <v>42332.15052083334</v>
      </c>
      <c r="H32" s="59">
        <f t="shared" si="2"/>
        <v>7873779.9968750011</v>
      </c>
    </row>
    <row r="33" spans="1:8" ht="15" customHeight="1">
      <c r="A33" s="55">
        <v>8</v>
      </c>
      <c r="B33" s="55"/>
      <c r="C33" s="55" t="s">
        <v>114</v>
      </c>
      <c r="D33" s="56">
        <f t="shared" ca="1" si="1"/>
        <v>44480</v>
      </c>
      <c r="E33" s="57">
        <f t="shared" si="3"/>
        <v>40638.825000000004</v>
      </c>
      <c r="F33" s="57">
        <f t="shared" si="4"/>
        <v>1693.3255208333333</v>
      </c>
      <c r="G33" s="58">
        <f t="shared" si="0"/>
        <v>42332.15052083334</v>
      </c>
      <c r="H33" s="59">
        <f t="shared" si="2"/>
        <v>7831447.8463541679</v>
      </c>
    </row>
    <row r="34" spans="1:8" ht="15" customHeight="1">
      <c r="A34" s="55">
        <v>9</v>
      </c>
      <c r="B34" s="55"/>
      <c r="C34" s="55" t="s">
        <v>115</v>
      </c>
      <c r="D34" s="56">
        <f t="shared" ca="1" si="1"/>
        <v>44511</v>
      </c>
      <c r="E34" s="57">
        <f t="shared" si="3"/>
        <v>40638.825000000004</v>
      </c>
      <c r="F34" s="57">
        <f t="shared" si="4"/>
        <v>1693.3255208333333</v>
      </c>
      <c r="G34" s="58">
        <f t="shared" si="0"/>
        <v>42332.15052083334</v>
      </c>
      <c r="H34" s="59">
        <f t="shared" si="2"/>
        <v>7789115.6958333347</v>
      </c>
    </row>
    <row r="35" spans="1:8" ht="15" customHeight="1">
      <c r="A35" s="55">
        <v>10</v>
      </c>
      <c r="B35" s="55"/>
      <c r="C35" s="55" t="s">
        <v>116</v>
      </c>
      <c r="D35" s="56">
        <f t="shared" ca="1" si="1"/>
        <v>44541</v>
      </c>
      <c r="E35" s="57">
        <f t="shared" si="3"/>
        <v>40638.825000000004</v>
      </c>
      <c r="F35" s="57">
        <f t="shared" si="4"/>
        <v>1693.3255208333333</v>
      </c>
      <c r="G35" s="58">
        <f t="shared" si="0"/>
        <v>42332.15052083334</v>
      </c>
      <c r="H35" s="59">
        <f t="shared" si="2"/>
        <v>7746783.5453125015</v>
      </c>
    </row>
    <row r="36" spans="1:8" ht="15" customHeight="1">
      <c r="A36" s="55">
        <v>11</v>
      </c>
      <c r="B36" s="55"/>
      <c r="C36" s="55" t="s">
        <v>117</v>
      </c>
      <c r="D36" s="56">
        <f t="shared" ca="1" si="1"/>
        <v>44572</v>
      </c>
      <c r="E36" s="57">
        <f t="shared" si="3"/>
        <v>40638.825000000004</v>
      </c>
      <c r="F36" s="57">
        <f t="shared" si="4"/>
        <v>1693.3255208333333</v>
      </c>
      <c r="G36" s="58">
        <f t="shared" si="0"/>
        <v>42332.15052083334</v>
      </c>
      <c r="H36" s="59">
        <f t="shared" si="2"/>
        <v>7704451.3947916683</v>
      </c>
    </row>
    <row r="37" spans="1:8" ht="15" customHeight="1">
      <c r="A37" s="55">
        <v>12</v>
      </c>
      <c r="B37" s="55"/>
      <c r="C37" s="55" t="s">
        <v>118</v>
      </c>
      <c r="D37" s="56">
        <f t="shared" ca="1" si="1"/>
        <v>44603</v>
      </c>
      <c r="E37" s="57">
        <f t="shared" si="3"/>
        <v>40638.825000000004</v>
      </c>
      <c r="F37" s="57">
        <f t="shared" si="4"/>
        <v>1693.3255208333333</v>
      </c>
      <c r="G37" s="58">
        <f t="shared" si="0"/>
        <v>42332.15052083334</v>
      </c>
      <c r="H37" s="59">
        <f t="shared" si="2"/>
        <v>7662119.2442708351</v>
      </c>
    </row>
    <row r="38" spans="1:8" ht="15" customHeight="1">
      <c r="A38" s="55">
        <v>13</v>
      </c>
      <c r="B38" s="55"/>
      <c r="C38" s="55" t="s">
        <v>119</v>
      </c>
      <c r="D38" s="56">
        <f t="shared" ca="1" si="1"/>
        <v>44631</v>
      </c>
      <c r="E38" s="57">
        <f t="shared" si="3"/>
        <v>40638.825000000004</v>
      </c>
      <c r="F38" s="57">
        <f t="shared" si="4"/>
        <v>1693.3255208333333</v>
      </c>
      <c r="G38" s="58">
        <f t="shared" si="0"/>
        <v>42332.15052083334</v>
      </c>
      <c r="H38" s="59">
        <f t="shared" si="2"/>
        <v>7619787.0937500019</v>
      </c>
    </row>
    <row r="39" spans="1:8" ht="15" customHeight="1">
      <c r="A39" s="55">
        <v>14</v>
      </c>
      <c r="B39" s="55"/>
      <c r="C39" s="55" t="s">
        <v>120</v>
      </c>
      <c r="D39" s="56">
        <f t="shared" ca="1" si="1"/>
        <v>44662</v>
      </c>
      <c r="E39" s="57">
        <f t="shared" si="3"/>
        <v>40638.825000000004</v>
      </c>
      <c r="F39" s="57">
        <f t="shared" si="4"/>
        <v>1693.3255208333333</v>
      </c>
      <c r="G39" s="58">
        <f t="shared" si="0"/>
        <v>42332.15052083334</v>
      </c>
      <c r="H39" s="59">
        <f t="shared" si="2"/>
        <v>7577454.9432291687</v>
      </c>
    </row>
    <row r="40" spans="1:8" ht="15" customHeight="1">
      <c r="A40" s="55">
        <v>15</v>
      </c>
      <c r="B40" s="55"/>
      <c r="C40" s="55" t="s">
        <v>121</v>
      </c>
      <c r="D40" s="56">
        <f t="shared" ca="1" si="1"/>
        <v>44692</v>
      </c>
      <c r="E40" s="57">
        <f t="shared" si="3"/>
        <v>40638.825000000004</v>
      </c>
      <c r="F40" s="57">
        <f t="shared" si="4"/>
        <v>1693.3255208333333</v>
      </c>
      <c r="G40" s="58">
        <f t="shared" si="0"/>
        <v>42332.15052083334</v>
      </c>
      <c r="H40" s="59">
        <f t="shared" si="2"/>
        <v>7535122.7927083354</v>
      </c>
    </row>
    <row r="41" spans="1:8" ht="15" customHeight="1">
      <c r="A41" s="55">
        <v>16</v>
      </c>
      <c r="B41" s="55"/>
      <c r="C41" s="55" t="s">
        <v>122</v>
      </c>
      <c r="D41" s="56">
        <f t="shared" ca="1" si="1"/>
        <v>44723</v>
      </c>
      <c r="E41" s="57">
        <f t="shared" si="3"/>
        <v>40638.825000000004</v>
      </c>
      <c r="F41" s="57">
        <f t="shared" si="4"/>
        <v>1693.3255208333333</v>
      </c>
      <c r="G41" s="58">
        <f t="shared" si="0"/>
        <v>42332.15052083334</v>
      </c>
      <c r="H41" s="59">
        <f t="shared" si="2"/>
        <v>7492790.6421875022</v>
      </c>
    </row>
    <row r="42" spans="1:8" ht="15" customHeight="1">
      <c r="A42" s="55">
        <v>17</v>
      </c>
      <c r="B42" s="55"/>
      <c r="C42" s="55" t="s">
        <v>123</v>
      </c>
      <c r="D42" s="56">
        <f t="shared" ca="1" si="1"/>
        <v>44753</v>
      </c>
      <c r="E42" s="57">
        <f t="shared" si="3"/>
        <v>40638.825000000004</v>
      </c>
      <c r="F42" s="57">
        <f t="shared" si="4"/>
        <v>1693.3255208333333</v>
      </c>
      <c r="G42" s="58">
        <f t="shared" si="0"/>
        <v>42332.15052083334</v>
      </c>
      <c r="H42" s="59">
        <f t="shared" si="2"/>
        <v>7450458.491666669</v>
      </c>
    </row>
    <row r="43" spans="1:8" ht="15" customHeight="1">
      <c r="A43" s="55">
        <v>18</v>
      </c>
      <c r="B43" s="55"/>
      <c r="C43" s="55" t="s">
        <v>124</v>
      </c>
      <c r="D43" s="56">
        <f t="shared" ca="1" si="1"/>
        <v>44784</v>
      </c>
      <c r="E43" s="57">
        <f t="shared" si="3"/>
        <v>40638.825000000004</v>
      </c>
      <c r="F43" s="57">
        <f t="shared" si="4"/>
        <v>1693.3255208333333</v>
      </c>
      <c r="G43" s="58">
        <f t="shared" si="0"/>
        <v>42332.15052083334</v>
      </c>
      <c r="H43" s="59">
        <f t="shared" si="2"/>
        <v>7408126.3411458358</v>
      </c>
    </row>
    <row r="44" spans="1:8" ht="15" customHeight="1">
      <c r="A44" s="55">
        <v>19</v>
      </c>
      <c r="B44" s="55"/>
      <c r="C44" s="55" t="s">
        <v>125</v>
      </c>
      <c r="D44" s="56">
        <f t="shared" ca="1" si="1"/>
        <v>44815</v>
      </c>
      <c r="E44" s="57">
        <f t="shared" si="3"/>
        <v>40638.825000000004</v>
      </c>
      <c r="F44" s="57">
        <f t="shared" si="4"/>
        <v>1693.3255208333333</v>
      </c>
      <c r="G44" s="58">
        <f t="shared" si="0"/>
        <v>42332.15052083334</v>
      </c>
      <c r="H44" s="59">
        <f t="shared" si="2"/>
        <v>7365794.1906250026</v>
      </c>
    </row>
    <row r="45" spans="1:8" ht="15" customHeight="1">
      <c r="A45" s="55">
        <v>20</v>
      </c>
      <c r="B45" s="55"/>
      <c r="C45" s="55" t="s">
        <v>126</v>
      </c>
      <c r="D45" s="56">
        <f t="shared" ca="1" si="1"/>
        <v>44845</v>
      </c>
      <c r="E45" s="57">
        <f t="shared" si="3"/>
        <v>40638.825000000004</v>
      </c>
      <c r="F45" s="57">
        <f t="shared" si="4"/>
        <v>1693.3255208333333</v>
      </c>
      <c r="G45" s="58">
        <f t="shared" si="0"/>
        <v>42332.15052083334</v>
      </c>
      <c r="H45" s="59">
        <f t="shared" si="2"/>
        <v>7323462.0401041694</v>
      </c>
    </row>
    <row r="46" spans="1:8" ht="15" customHeight="1">
      <c r="A46" s="55">
        <v>21</v>
      </c>
      <c r="B46" s="55"/>
      <c r="C46" s="55" t="s">
        <v>127</v>
      </c>
      <c r="D46" s="56">
        <f t="shared" ca="1" si="1"/>
        <v>44876</v>
      </c>
      <c r="E46" s="57">
        <f t="shared" si="3"/>
        <v>40638.825000000004</v>
      </c>
      <c r="F46" s="57">
        <f t="shared" si="4"/>
        <v>1693.3255208333333</v>
      </c>
      <c r="G46" s="58">
        <f t="shared" si="0"/>
        <v>42332.15052083334</v>
      </c>
      <c r="H46" s="59">
        <f t="shared" si="2"/>
        <v>7281129.8895833362</v>
      </c>
    </row>
    <row r="47" spans="1:8" ht="15" customHeight="1">
      <c r="A47" s="55">
        <v>22</v>
      </c>
      <c r="B47" s="55"/>
      <c r="C47" s="55" t="s">
        <v>128</v>
      </c>
      <c r="D47" s="56">
        <f t="shared" ca="1" si="1"/>
        <v>44906</v>
      </c>
      <c r="E47" s="57">
        <f t="shared" si="3"/>
        <v>40638.825000000004</v>
      </c>
      <c r="F47" s="57">
        <f t="shared" si="4"/>
        <v>1693.3255208333333</v>
      </c>
      <c r="G47" s="58">
        <f t="shared" si="0"/>
        <v>42332.15052083334</v>
      </c>
      <c r="H47" s="59">
        <f t="shared" si="2"/>
        <v>7238797.739062503</v>
      </c>
    </row>
    <row r="48" spans="1:8" ht="15" customHeight="1">
      <c r="A48" s="55">
        <v>23</v>
      </c>
      <c r="B48" s="55"/>
      <c r="C48" s="55" t="s">
        <v>129</v>
      </c>
      <c r="D48" s="56">
        <f t="shared" ca="1" si="1"/>
        <v>44937</v>
      </c>
      <c r="E48" s="57">
        <f t="shared" si="3"/>
        <v>40638.825000000004</v>
      </c>
      <c r="F48" s="57">
        <f t="shared" si="4"/>
        <v>1693.3255208333333</v>
      </c>
      <c r="G48" s="58">
        <f t="shared" si="0"/>
        <v>42332.15052083334</v>
      </c>
      <c r="H48" s="59">
        <f t="shared" si="2"/>
        <v>7196465.5885416698</v>
      </c>
    </row>
    <row r="49" spans="1:8" ht="15" customHeight="1">
      <c r="A49" s="55">
        <v>24</v>
      </c>
      <c r="B49" s="55"/>
      <c r="C49" s="55" t="s">
        <v>130</v>
      </c>
      <c r="D49" s="56">
        <f t="shared" ca="1" si="1"/>
        <v>44968</v>
      </c>
      <c r="E49" s="57">
        <f t="shared" si="3"/>
        <v>40638.825000000004</v>
      </c>
      <c r="F49" s="57">
        <f t="shared" si="4"/>
        <v>1693.3255208333333</v>
      </c>
      <c r="G49" s="58">
        <f t="shared" si="0"/>
        <v>42332.15052083334</v>
      </c>
      <c r="H49" s="59">
        <f t="shared" si="2"/>
        <v>7154133.4380208366</v>
      </c>
    </row>
    <row r="50" spans="1:8" ht="15" customHeight="1">
      <c r="A50" s="55">
        <v>25</v>
      </c>
      <c r="B50" s="55"/>
      <c r="C50" s="55" t="s">
        <v>131</v>
      </c>
      <c r="D50" s="56">
        <f t="shared" ca="1" si="1"/>
        <v>44996</v>
      </c>
      <c r="E50" s="57">
        <f t="shared" si="3"/>
        <v>40638.825000000004</v>
      </c>
      <c r="F50" s="57">
        <f t="shared" si="4"/>
        <v>1693.3255208333333</v>
      </c>
      <c r="G50" s="58">
        <f t="shared" si="0"/>
        <v>42332.15052083334</v>
      </c>
      <c r="H50" s="59">
        <f t="shared" si="2"/>
        <v>7111801.2875000034</v>
      </c>
    </row>
    <row r="51" spans="1:8" ht="15" customHeight="1">
      <c r="A51" s="55">
        <v>26</v>
      </c>
      <c r="B51" s="60">
        <v>0.7</v>
      </c>
      <c r="C51" s="55" t="s">
        <v>189</v>
      </c>
      <c r="D51" s="56">
        <f t="shared" ca="1" si="1"/>
        <v>45027</v>
      </c>
      <c r="E51" s="57">
        <f>($D$19*70%)</f>
        <v>6827322.5999999996</v>
      </c>
      <c r="F51" s="57">
        <f>($D$20*70%)</f>
        <v>284478.6875</v>
      </c>
      <c r="G51" s="58">
        <f t="shared" si="0"/>
        <v>7111801.2874999996</v>
      </c>
      <c r="H51" s="59">
        <f t="shared" si="2"/>
        <v>0</v>
      </c>
    </row>
    <row r="52" spans="1:8" s="239" customFormat="1" ht="15" customHeight="1">
      <c r="A52" s="505" t="s">
        <v>102</v>
      </c>
      <c r="B52" s="506"/>
      <c r="C52" s="506"/>
      <c r="D52" s="507"/>
      <c r="E52" s="170">
        <f>SUM(E25:E51)</f>
        <v>9753318.0000000037</v>
      </c>
      <c r="F52" s="170">
        <f>SUM(F25:F51)</f>
        <v>406398.12499999988</v>
      </c>
      <c r="G52" s="170">
        <f>SUM(G25:G51)</f>
        <v>10159716.124999996</v>
      </c>
      <c r="H52" s="169"/>
    </row>
    <row r="53" spans="1:8" s="13" customFormat="1">
      <c r="B53" s="26"/>
      <c r="C53" s="23"/>
      <c r="D53" s="24"/>
      <c r="E53" s="25"/>
      <c r="F53" s="25"/>
      <c r="G53" s="25"/>
    </row>
    <row r="54" spans="1:8" s="13" customFormat="1">
      <c r="A54" s="508" t="s">
        <v>66</v>
      </c>
      <c r="B54" s="508"/>
      <c r="C54" s="508"/>
      <c r="D54" s="508"/>
      <c r="E54" s="508"/>
      <c r="F54" s="508"/>
      <c r="G54" s="508"/>
      <c r="H54" s="508"/>
    </row>
    <row r="55" spans="1:8" s="13" customFormat="1" ht="31.5" customHeight="1">
      <c r="A55" s="497" t="s">
        <v>103</v>
      </c>
      <c r="B55" s="497"/>
      <c r="C55" s="497"/>
      <c r="D55" s="497"/>
      <c r="E55" s="497"/>
      <c r="F55" s="497"/>
      <c r="G55" s="497"/>
      <c r="H55" s="497"/>
    </row>
    <row r="56" spans="1:8" s="13" customFormat="1" ht="16.5" customHeight="1">
      <c r="A56" s="497"/>
      <c r="B56" s="497"/>
      <c r="C56" s="497"/>
      <c r="D56" s="497"/>
      <c r="E56" s="497"/>
      <c r="F56" s="497"/>
      <c r="G56" s="497"/>
      <c r="H56" s="497"/>
    </row>
    <row r="57" spans="1:8" s="13" customFormat="1" ht="16.5" customHeight="1">
      <c r="A57" s="497"/>
      <c r="B57" s="497"/>
      <c r="C57" s="497"/>
      <c r="D57" s="497"/>
      <c r="E57" s="497"/>
      <c r="F57" s="497"/>
      <c r="G57" s="497"/>
      <c r="H57" s="497"/>
    </row>
    <row r="58" spans="1:8" s="13" customFormat="1" ht="16.5" customHeight="1">
      <c r="A58" s="497"/>
      <c r="B58" s="497"/>
      <c r="C58" s="497"/>
      <c r="D58" s="497"/>
      <c r="E58" s="497"/>
      <c r="F58" s="497"/>
      <c r="G58" s="497"/>
      <c r="H58" s="497"/>
    </row>
    <row r="59" spans="1:8" s="13" customFormat="1" ht="108" customHeight="1">
      <c r="A59" s="497"/>
      <c r="B59" s="497"/>
      <c r="C59" s="497"/>
      <c r="D59" s="497"/>
      <c r="E59" s="497"/>
      <c r="F59" s="497"/>
      <c r="G59" s="497"/>
      <c r="H59" s="497"/>
    </row>
    <row r="60" spans="1:8" s="13" customFormat="1" ht="44.25" customHeight="1">
      <c r="A60" s="497"/>
      <c r="B60" s="497"/>
      <c r="C60" s="497"/>
      <c r="D60" s="497"/>
      <c r="E60" s="497"/>
      <c r="F60" s="497"/>
      <c r="G60" s="497"/>
      <c r="H60" s="497"/>
    </row>
    <row r="61" spans="1:8" s="13" customFormat="1" ht="19.5" customHeight="1">
      <c r="A61" s="497"/>
      <c r="B61" s="497"/>
      <c r="C61" s="497"/>
      <c r="D61" s="497"/>
      <c r="E61" s="497"/>
      <c r="F61" s="497"/>
      <c r="G61" s="497"/>
      <c r="H61" s="497"/>
    </row>
    <row r="62" spans="1:8" s="13" customFormat="1">
      <c r="A62" s="497"/>
      <c r="B62" s="497"/>
      <c r="C62" s="497"/>
      <c r="D62" s="497"/>
      <c r="E62" s="497"/>
      <c r="F62" s="497"/>
      <c r="G62" s="497"/>
      <c r="H62" s="497"/>
    </row>
    <row r="63" spans="1:8" s="13" customFormat="1">
      <c r="A63" s="13" t="s">
        <v>104</v>
      </c>
      <c r="D63" s="26"/>
      <c r="G63" s="14"/>
    </row>
    <row r="64" spans="1:8" s="13" customFormat="1">
      <c r="D64" s="26"/>
      <c r="G64" s="14"/>
    </row>
    <row r="65" spans="1:7" s="13" customFormat="1" ht="15" customHeight="1">
      <c r="A65" s="27"/>
      <c r="B65" s="27"/>
      <c r="C65" s="27"/>
      <c r="D65" s="26"/>
      <c r="E65" s="27"/>
      <c r="F65" s="27"/>
      <c r="G65" s="28"/>
    </row>
    <row r="66" spans="1:7" s="13" customFormat="1">
      <c r="A66" s="498" t="s">
        <v>105</v>
      </c>
      <c r="B66" s="498"/>
      <c r="C66" s="498"/>
      <c r="D66" s="26"/>
      <c r="E66" s="498" t="s">
        <v>106</v>
      </c>
      <c r="F66" s="498"/>
      <c r="G66" s="498"/>
    </row>
  </sheetData>
  <sheetProtection password="EA9B" sheet="1" objects="1" scenarios="1" selectLockedCells="1"/>
  <mergeCells count="18">
    <mergeCell ref="H1:H2"/>
    <mergeCell ref="A6:B6"/>
    <mergeCell ref="A7:B7"/>
    <mergeCell ref="A8:B8"/>
    <mergeCell ref="A9:B9"/>
    <mergeCell ref="C5:H5"/>
    <mergeCell ref="C6:H6"/>
    <mergeCell ref="C7:H7"/>
    <mergeCell ref="C8:H8"/>
    <mergeCell ref="C9:H9"/>
    <mergeCell ref="C10:H10"/>
    <mergeCell ref="A10:B10"/>
    <mergeCell ref="A66:C66"/>
    <mergeCell ref="E66:G66"/>
    <mergeCell ref="A54:H54"/>
    <mergeCell ref="A55:H62"/>
    <mergeCell ref="A52:D52"/>
    <mergeCell ref="A24:G24"/>
  </mergeCells>
  <hyperlinks>
    <hyperlink ref="C1" location="'DATA SHEET'!A1" display="HIGHLANDS PRIME, INC." xr:uid="{00000000-0004-0000-2000-000000000000}"/>
    <hyperlink ref="J4" location="'DATA SHEET'!A1" display="Return to Data Sheet" xr:uid="{00000000-0004-0000-2000-000001000000}"/>
  </hyperlinks>
  <printOptions horizontalCentered="1" verticalCentered="1"/>
  <pageMargins left="0.7" right="0.7" top="0.25" bottom="0.25" header="0.3" footer="0.3"/>
  <pageSetup scale="7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389E8F"/>
    <pageSetUpPr fitToPage="1"/>
  </sheetPr>
  <dimension ref="A1:P78"/>
  <sheetViews>
    <sheetView showGridLines="0" zoomScaleNormal="100" zoomScalePageLayoutView="93" workbookViewId="0">
      <selection activeCell="J4" sqref="J4"/>
    </sheetView>
  </sheetViews>
  <sheetFormatPr baseColWidth="10" defaultColWidth="0" defaultRowHeight="14"/>
  <cols>
    <col min="1" max="1" width="12.5" style="12" customWidth="1"/>
    <col min="2" max="2" width="11" style="12" customWidth="1"/>
    <col min="3" max="3" width="24.5" style="12" customWidth="1"/>
    <col min="4" max="4" width="12.83203125" style="30" bestFit="1" customWidth="1"/>
    <col min="5" max="5" width="12.5" style="12" bestFit="1" customWidth="1"/>
    <col min="6" max="6" width="14.5" style="12" bestFit="1" customWidth="1"/>
    <col min="7" max="7" width="13.5" style="12" bestFit="1" customWidth="1"/>
    <col min="8" max="8" width="17" style="12" bestFit="1" customWidth="1"/>
    <col min="9" max="12" width="9.1640625" style="12" customWidth="1"/>
    <col min="13" max="16" width="0" style="12" hidden="1" customWidth="1"/>
    <col min="17" max="16384" width="9.1640625" style="12" hidden="1"/>
  </cols>
  <sheetData>
    <row r="1" spans="1:11" ht="12.75" customHeight="1">
      <c r="C1" s="215" t="s">
        <v>75</v>
      </c>
      <c r="H1" s="509" t="s">
        <v>76</v>
      </c>
    </row>
    <row r="2" spans="1:11">
      <c r="C2" s="14" t="s">
        <v>192</v>
      </c>
      <c r="H2" s="509"/>
    </row>
    <row r="3" spans="1:11">
      <c r="C3" s="14" t="s">
        <v>77</v>
      </c>
    </row>
    <row r="4" spans="1:11">
      <c r="J4" s="213" t="s">
        <v>78</v>
      </c>
    </row>
    <row r="5" spans="1:11" s="239" customFormat="1" ht="14.25" customHeight="1">
      <c r="A5" s="212" t="s">
        <v>4</v>
      </c>
      <c r="B5" s="211"/>
      <c r="C5" s="494">
        <f>'DATA SHEET'!$C$10</f>
        <v>0</v>
      </c>
      <c r="D5" s="494"/>
      <c r="E5" s="494"/>
      <c r="F5" s="494"/>
      <c r="G5" s="494"/>
      <c r="H5" s="495"/>
    </row>
    <row r="6" spans="1:11">
      <c r="A6" s="543" t="s">
        <v>6</v>
      </c>
      <c r="B6" s="544"/>
      <c r="C6" s="491" t="str">
        <f>'DATA SHEET'!$C$11</f>
        <v>GD</v>
      </c>
      <c r="D6" s="491"/>
      <c r="E6" s="491"/>
      <c r="F6" s="491"/>
      <c r="G6" s="491"/>
      <c r="H6" s="496"/>
    </row>
    <row r="7" spans="1:11">
      <c r="A7" s="543" t="s">
        <v>79</v>
      </c>
      <c r="B7" s="544"/>
      <c r="C7" s="492">
        <f>'DATA SHEET'!$C$13</f>
        <v>67.900000000000006</v>
      </c>
      <c r="D7" s="492"/>
      <c r="E7" s="492"/>
      <c r="F7" s="492"/>
      <c r="G7" s="492"/>
      <c r="H7" s="493"/>
    </row>
    <row r="8" spans="1:11">
      <c r="A8" s="490" t="s">
        <v>7</v>
      </c>
      <c r="B8" s="491"/>
      <c r="C8" s="492" t="str">
        <f>'DATA SHEET'!$C$12</f>
        <v>1-Bedroom Terrace Suite</v>
      </c>
      <c r="D8" s="492"/>
      <c r="E8" s="492"/>
      <c r="F8" s="492"/>
      <c r="G8" s="492"/>
      <c r="H8" s="493"/>
    </row>
    <row r="9" spans="1:11">
      <c r="A9" s="490" t="s">
        <v>80</v>
      </c>
      <c r="B9" s="491"/>
      <c r="C9" s="499">
        <f>'DATA SHEET'!$C$14</f>
        <v>10793000</v>
      </c>
      <c r="D9" s="499"/>
      <c r="E9" s="499"/>
      <c r="F9" s="499"/>
      <c r="G9" s="499"/>
      <c r="H9" s="500"/>
    </row>
    <row r="10" spans="1:11">
      <c r="A10" s="541" t="s">
        <v>81</v>
      </c>
      <c r="B10" s="542"/>
      <c r="C10" s="528" t="str">
        <f>'DATA SHEET'!B21</f>
        <v>10% DP, 15% over 36 months, 75% Lump Sum</v>
      </c>
      <c r="D10" s="528"/>
      <c r="E10" s="528"/>
      <c r="F10" s="528"/>
      <c r="G10" s="528"/>
      <c r="H10" s="529"/>
    </row>
    <row r="12" spans="1:11">
      <c r="A12" s="31" t="s">
        <v>82</v>
      </c>
      <c r="B12" s="31"/>
    </row>
    <row r="13" spans="1:11">
      <c r="A13" s="13" t="s">
        <v>83</v>
      </c>
      <c r="B13" s="13"/>
      <c r="D13" s="38">
        <f>(C9-650000)</f>
        <v>10143000</v>
      </c>
      <c r="E13" s="39" t="str">
        <f>LEFT(C8,9)</f>
        <v>1-Bedroom</v>
      </c>
      <c r="F13" s="39"/>
      <c r="G13" s="39"/>
      <c r="H13" s="38"/>
    </row>
    <row r="14" spans="1:11" s="181" customFormat="1">
      <c r="A14" s="40" t="s">
        <v>191</v>
      </c>
      <c r="B14" s="200"/>
      <c r="C14" s="199"/>
      <c r="D14" s="202">
        <f>VLOOKUP('S Cash_Non-mem'!C6,'ST. ANDREWS PL'!$C$6:$H$27,6,0)</f>
        <v>365000</v>
      </c>
      <c r="E14" s="197"/>
      <c r="F14" s="197"/>
      <c r="G14" s="196"/>
      <c r="H14" s="195"/>
      <c r="I14" s="165"/>
      <c r="J14" s="191"/>
      <c r="K14" s="165"/>
    </row>
    <row r="15" spans="1:11" s="13" customFormat="1">
      <c r="A15" s="40" t="s">
        <v>84</v>
      </c>
      <c r="B15" s="40"/>
      <c r="C15" s="203">
        <v>0.05</v>
      </c>
      <c r="D15" s="202">
        <f>IF(C15&lt;=5%,((D13-D14)*C15),"BEYOND MAX DISC.")</f>
        <v>488900</v>
      </c>
      <c r="E15" s="197"/>
      <c r="F15" s="197"/>
      <c r="G15" s="196"/>
      <c r="H15" s="195"/>
      <c r="I15" s="188"/>
      <c r="J15" s="234"/>
    </row>
    <row r="16" spans="1:11" s="13" customFormat="1">
      <c r="A16" s="40" t="s">
        <v>85</v>
      </c>
      <c r="B16" s="40"/>
      <c r="C16" s="203">
        <v>0.01</v>
      </c>
      <c r="D16" s="198">
        <f>IF(C16&lt;=1%,((D13-D15-D14)*C16),"BEYOND MAX DISC.")</f>
        <v>92891</v>
      </c>
      <c r="E16" s="197"/>
      <c r="F16" s="197"/>
      <c r="G16" s="196"/>
      <c r="H16" s="188"/>
      <c r="I16" s="165"/>
      <c r="J16" s="201">
        <v>0.05</v>
      </c>
      <c r="K16" s="165"/>
    </row>
    <row r="17" spans="1:12" s="181" customFormat="1">
      <c r="A17" s="13" t="s">
        <v>87</v>
      </c>
      <c r="B17" s="13"/>
      <c r="C17" s="13"/>
      <c r="D17" s="194">
        <f>D13-SUM(D14:D16)</f>
        <v>9196209</v>
      </c>
      <c r="E17" s="193"/>
      <c r="F17" s="193"/>
      <c r="G17" s="192"/>
      <c r="H17" s="188"/>
      <c r="I17" s="165"/>
      <c r="J17" s="191"/>
      <c r="K17" s="165"/>
    </row>
    <row r="18" spans="1:12">
      <c r="A18" s="126" t="s">
        <v>88</v>
      </c>
      <c r="B18" s="41"/>
      <c r="D18" s="45">
        <v>650000</v>
      </c>
      <c r="F18" s="244"/>
      <c r="G18" s="244"/>
      <c r="H18" s="70"/>
    </row>
    <row r="19" spans="1:12">
      <c r="A19" s="46" t="s">
        <v>89</v>
      </c>
      <c r="B19" s="46"/>
      <c r="C19" s="31"/>
      <c r="D19" s="241">
        <f>SUM(D17:D18)</f>
        <v>9846209</v>
      </c>
      <c r="E19" s="30"/>
      <c r="F19" s="30"/>
      <c r="G19" s="30"/>
    </row>
    <row r="20" spans="1:12" s="13" customFormat="1">
      <c r="A20" s="48" t="s">
        <v>90</v>
      </c>
      <c r="B20" s="48"/>
      <c r="C20" s="236">
        <v>0.05</v>
      </c>
      <c r="D20" s="240">
        <f>(D17/1.12)*C20</f>
        <v>410545.0446428571</v>
      </c>
      <c r="E20" s="204"/>
      <c r="F20" s="204"/>
      <c r="G20" s="204"/>
      <c r="H20" s="204"/>
      <c r="I20" s="204"/>
      <c r="J20" s="188"/>
      <c r="K20" s="188"/>
      <c r="L20" s="234"/>
    </row>
    <row r="21" spans="1:12" s="13" customFormat="1" ht="15" thickBot="1">
      <c r="A21" s="14" t="s">
        <v>91</v>
      </c>
      <c r="B21" s="14"/>
      <c r="C21" s="14"/>
      <c r="D21" s="50">
        <f>+D19+D20</f>
        <v>10256754.044642856</v>
      </c>
      <c r="E21" s="204"/>
      <c r="F21" s="204"/>
      <c r="G21" s="204"/>
      <c r="H21" s="204"/>
      <c r="I21" s="204"/>
      <c r="J21" s="188"/>
      <c r="K21" s="188"/>
      <c r="L21" s="234"/>
    </row>
    <row r="22" spans="1:12" ht="15" thickTop="1"/>
    <row r="23" spans="1:12">
      <c r="A23" s="51" t="s">
        <v>92</v>
      </c>
      <c r="B23" s="51" t="s">
        <v>93</v>
      </c>
      <c r="C23" s="51" t="s">
        <v>94</v>
      </c>
      <c r="D23" s="51" t="s">
        <v>95</v>
      </c>
      <c r="E23" s="51" t="s">
        <v>169</v>
      </c>
      <c r="F23" s="51" t="s">
        <v>97</v>
      </c>
      <c r="G23" s="53" t="s">
        <v>98</v>
      </c>
      <c r="H23" s="51" t="s">
        <v>99</v>
      </c>
    </row>
    <row r="24" spans="1:12">
      <c r="A24" s="517" t="s">
        <v>100</v>
      </c>
      <c r="B24" s="518"/>
      <c r="C24" s="518"/>
      <c r="D24" s="518"/>
      <c r="E24" s="518"/>
      <c r="F24" s="518"/>
      <c r="G24" s="519"/>
      <c r="H24" s="54">
        <f>+D21</f>
        <v>10256754.044642856</v>
      </c>
    </row>
    <row r="25" spans="1:12">
      <c r="A25" s="55">
        <v>0</v>
      </c>
      <c r="B25" s="55"/>
      <c r="C25" s="55" t="s">
        <v>101</v>
      </c>
      <c r="D25" s="56">
        <f ca="1">'DATA SHEET'!C9</f>
        <v>44238</v>
      </c>
      <c r="E25" s="57">
        <f>IF(E13="1-Bedroom",50000,100000)</f>
        <v>50000</v>
      </c>
      <c r="F25" s="57"/>
      <c r="G25" s="58">
        <f t="shared" ref="G25:G62" si="0">+SUM(E25:F25)</f>
        <v>50000</v>
      </c>
      <c r="H25" s="59">
        <f>D21-G25</f>
        <v>10206754.044642856</v>
      </c>
    </row>
    <row r="26" spans="1:12">
      <c r="A26" s="55">
        <v>1</v>
      </c>
      <c r="B26" s="60">
        <v>0.1</v>
      </c>
      <c r="C26" s="55" t="s">
        <v>190</v>
      </c>
      <c r="D26" s="175">
        <f t="shared" ref="D26:D63" ca="1" si="1">EDATE(D25,1)</f>
        <v>44266</v>
      </c>
      <c r="E26" s="57">
        <f>(D19*10%)-E25</f>
        <v>934620.9</v>
      </c>
      <c r="F26" s="57">
        <f>(D20*10%)-F25</f>
        <v>41054.50446428571</v>
      </c>
      <c r="G26" s="58">
        <f t="shared" si="0"/>
        <v>975675.4044642857</v>
      </c>
      <c r="H26" s="59">
        <f t="shared" ref="H26:H63" si="2">H25-G26</f>
        <v>9231078.6401785705</v>
      </c>
    </row>
    <row r="27" spans="1:12">
      <c r="A27" s="55">
        <f>A26+1</f>
        <v>2</v>
      </c>
      <c r="B27" s="60">
        <v>0.15</v>
      </c>
      <c r="C27" s="55" t="s">
        <v>108</v>
      </c>
      <c r="D27" s="56">
        <f t="shared" ca="1" si="1"/>
        <v>44297</v>
      </c>
      <c r="E27" s="57">
        <f>($D$19*15%)/36</f>
        <v>41025.870833333327</v>
      </c>
      <c r="F27" s="57">
        <f>($D$20*15%)/36</f>
        <v>1710.6043526785713</v>
      </c>
      <c r="G27" s="58">
        <f t="shared" si="0"/>
        <v>42736.475186011899</v>
      </c>
      <c r="H27" s="59">
        <f t="shared" si="2"/>
        <v>9188342.1649925578</v>
      </c>
    </row>
    <row r="28" spans="1:12">
      <c r="A28" s="55">
        <f t="shared" ref="A28:A63" si="3">A27+1</f>
        <v>3</v>
      </c>
      <c r="B28" s="55"/>
      <c r="C28" s="55" t="s">
        <v>109</v>
      </c>
      <c r="D28" s="56">
        <f t="shared" ca="1" si="1"/>
        <v>44327</v>
      </c>
      <c r="E28" s="57">
        <f>E27</f>
        <v>41025.870833333327</v>
      </c>
      <c r="F28" s="57">
        <f>F27</f>
        <v>1710.6043526785713</v>
      </c>
      <c r="G28" s="58">
        <f t="shared" si="0"/>
        <v>42736.475186011899</v>
      </c>
      <c r="H28" s="59">
        <f t="shared" si="2"/>
        <v>9145605.6898065452</v>
      </c>
    </row>
    <row r="29" spans="1:12">
      <c r="A29" s="55">
        <f t="shared" si="3"/>
        <v>4</v>
      </c>
      <c r="B29" s="55"/>
      <c r="C29" s="55" t="s">
        <v>110</v>
      </c>
      <c r="D29" s="56">
        <f t="shared" ca="1" si="1"/>
        <v>44358</v>
      </c>
      <c r="E29" s="57">
        <f t="shared" ref="E29:E62" si="4">E28</f>
        <v>41025.870833333327</v>
      </c>
      <c r="F29" s="57">
        <f t="shared" ref="F29:F62" si="5">F28</f>
        <v>1710.6043526785713</v>
      </c>
      <c r="G29" s="58">
        <f t="shared" si="0"/>
        <v>42736.475186011899</v>
      </c>
      <c r="H29" s="59">
        <f t="shared" si="2"/>
        <v>9102869.2146205325</v>
      </c>
    </row>
    <row r="30" spans="1:12">
      <c r="A30" s="55">
        <f t="shared" si="3"/>
        <v>5</v>
      </c>
      <c r="B30" s="55"/>
      <c r="C30" s="55" t="s">
        <v>111</v>
      </c>
      <c r="D30" s="56">
        <f t="shared" ca="1" si="1"/>
        <v>44388</v>
      </c>
      <c r="E30" s="57">
        <f t="shared" si="4"/>
        <v>41025.870833333327</v>
      </c>
      <c r="F30" s="57">
        <f t="shared" si="5"/>
        <v>1710.6043526785713</v>
      </c>
      <c r="G30" s="58">
        <f t="shared" si="0"/>
        <v>42736.475186011899</v>
      </c>
      <c r="H30" s="59">
        <f t="shared" si="2"/>
        <v>9060132.7394345198</v>
      </c>
    </row>
    <row r="31" spans="1:12">
      <c r="A31" s="55">
        <f t="shared" si="3"/>
        <v>6</v>
      </c>
      <c r="B31" s="55"/>
      <c r="C31" s="55" t="s">
        <v>112</v>
      </c>
      <c r="D31" s="56">
        <f t="shared" ca="1" si="1"/>
        <v>44419</v>
      </c>
      <c r="E31" s="57">
        <f t="shared" si="4"/>
        <v>41025.870833333327</v>
      </c>
      <c r="F31" s="57">
        <f t="shared" si="5"/>
        <v>1710.6043526785713</v>
      </c>
      <c r="G31" s="58">
        <f t="shared" si="0"/>
        <v>42736.475186011899</v>
      </c>
      <c r="H31" s="59">
        <f t="shared" si="2"/>
        <v>9017396.2642485071</v>
      </c>
    </row>
    <row r="32" spans="1:12">
      <c r="A32" s="55">
        <f t="shared" si="3"/>
        <v>7</v>
      </c>
      <c r="B32" s="55"/>
      <c r="C32" s="55" t="s">
        <v>113</v>
      </c>
      <c r="D32" s="56">
        <f t="shared" ca="1" si="1"/>
        <v>44450</v>
      </c>
      <c r="E32" s="57">
        <f t="shared" si="4"/>
        <v>41025.870833333327</v>
      </c>
      <c r="F32" s="57">
        <f t="shared" si="5"/>
        <v>1710.6043526785713</v>
      </c>
      <c r="G32" s="58">
        <f t="shared" si="0"/>
        <v>42736.475186011899</v>
      </c>
      <c r="H32" s="59">
        <f t="shared" si="2"/>
        <v>8974659.7890624944</v>
      </c>
    </row>
    <row r="33" spans="1:8">
      <c r="A33" s="55">
        <f t="shared" si="3"/>
        <v>8</v>
      </c>
      <c r="B33" s="60"/>
      <c r="C33" s="55" t="s">
        <v>114</v>
      </c>
      <c r="D33" s="56">
        <f t="shared" ca="1" si="1"/>
        <v>44480</v>
      </c>
      <c r="E33" s="57">
        <f t="shared" si="4"/>
        <v>41025.870833333327</v>
      </c>
      <c r="F33" s="57">
        <f t="shared" si="5"/>
        <v>1710.6043526785713</v>
      </c>
      <c r="G33" s="58">
        <f t="shared" si="0"/>
        <v>42736.475186011899</v>
      </c>
      <c r="H33" s="59">
        <f t="shared" si="2"/>
        <v>8931923.3138764817</v>
      </c>
    </row>
    <row r="34" spans="1:8">
      <c r="A34" s="55">
        <f t="shared" si="3"/>
        <v>9</v>
      </c>
      <c r="B34" s="55"/>
      <c r="C34" s="55" t="s">
        <v>115</v>
      </c>
      <c r="D34" s="56">
        <f t="shared" ca="1" si="1"/>
        <v>44511</v>
      </c>
      <c r="E34" s="57">
        <f t="shared" si="4"/>
        <v>41025.870833333327</v>
      </c>
      <c r="F34" s="57">
        <f t="shared" si="5"/>
        <v>1710.6043526785713</v>
      </c>
      <c r="G34" s="58">
        <f t="shared" si="0"/>
        <v>42736.475186011899</v>
      </c>
      <c r="H34" s="59">
        <f t="shared" si="2"/>
        <v>8889186.838690469</v>
      </c>
    </row>
    <row r="35" spans="1:8">
      <c r="A35" s="55">
        <f t="shared" si="3"/>
        <v>10</v>
      </c>
      <c r="B35" s="55"/>
      <c r="C35" s="55" t="s">
        <v>116</v>
      </c>
      <c r="D35" s="56">
        <f t="shared" ca="1" si="1"/>
        <v>44541</v>
      </c>
      <c r="E35" s="57">
        <f t="shared" si="4"/>
        <v>41025.870833333327</v>
      </c>
      <c r="F35" s="57">
        <f t="shared" si="5"/>
        <v>1710.6043526785713</v>
      </c>
      <c r="G35" s="58">
        <f t="shared" si="0"/>
        <v>42736.475186011899</v>
      </c>
      <c r="H35" s="59">
        <f t="shared" si="2"/>
        <v>8846450.3635044564</v>
      </c>
    </row>
    <row r="36" spans="1:8">
      <c r="A36" s="55">
        <f t="shared" si="3"/>
        <v>11</v>
      </c>
      <c r="B36" s="55"/>
      <c r="C36" s="55" t="s">
        <v>117</v>
      </c>
      <c r="D36" s="56">
        <f t="shared" ca="1" si="1"/>
        <v>44572</v>
      </c>
      <c r="E36" s="57">
        <f t="shared" si="4"/>
        <v>41025.870833333327</v>
      </c>
      <c r="F36" s="57">
        <f t="shared" si="5"/>
        <v>1710.6043526785713</v>
      </c>
      <c r="G36" s="58">
        <f t="shared" si="0"/>
        <v>42736.475186011899</v>
      </c>
      <c r="H36" s="59">
        <f t="shared" si="2"/>
        <v>8803713.8883184437</v>
      </c>
    </row>
    <row r="37" spans="1:8">
      <c r="A37" s="55">
        <f t="shared" si="3"/>
        <v>12</v>
      </c>
      <c r="B37" s="55"/>
      <c r="C37" s="55" t="s">
        <v>118</v>
      </c>
      <c r="D37" s="56">
        <f t="shared" ca="1" si="1"/>
        <v>44603</v>
      </c>
      <c r="E37" s="57">
        <f t="shared" si="4"/>
        <v>41025.870833333327</v>
      </c>
      <c r="F37" s="57">
        <f t="shared" si="5"/>
        <v>1710.6043526785713</v>
      </c>
      <c r="G37" s="58">
        <f t="shared" si="0"/>
        <v>42736.475186011899</v>
      </c>
      <c r="H37" s="59">
        <f t="shared" si="2"/>
        <v>8760977.413132431</v>
      </c>
    </row>
    <row r="38" spans="1:8">
      <c r="A38" s="55">
        <f t="shared" si="3"/>
        <v>13</v>
      </c>
      <c r="B38" s="55"/>
      <c r="C38" s="55" t="s">
        <v>119</v>
      </c>
      <c r="D38" s="56">
        <f t="shared" ca="1" si="1"/>
        <v>44631</v>
      </c>
      <c r="E38" s="57">
        <f t="shared" si="4"/>
        <v>41025.870833333327</v>
      </c>
      <c r="F38" s="57">
        <f t="shared" si="5"/>
        <v>1710.6043526785713</v>
      </c>
      <c r="G38" s="58">
        <f t="shared" si="0"/>
        <v>42736.475186011899</v>
      </c>
      <c r="H38" s="59">
        <f t="shared" si="2"/>
        <v>8718240.9379464183</v>
      </c>
    </row>
    <row r="39" spans="1:8">
      <c r="A39" s="55">
        <f t="shared" si="3"/>
        <v>14</v>
      </c>
      <c r="B39" s="55"/>
      <c r="C39" s="55" t="s">
        <v>120</v>
      </c>
      <c r="D39" s="56">
        <f t="shared" ca="1" si="1"/>
        <v>44662</v>
      </c>
      <c r="E39" s="57">
        <f t="shared" si="4"/>
        <v>41025.870833333327</v>
      </c>
      <c r="F39" s="57">
        <f t="shared" si="5"/>
        <v>1710.6043526785713</v>
      </c>
      <c r="G39" s="58">
        <f t="shared" si="0"/>
        <v>42736.475186011899</v>
      </c>
      <c r="H39" s="59">
        <f t="shared" si="2"/>
        <v>8675504.4627604056</v>
      </c>
    </row>
    <row r="40" spans="1:8">
      <c r="A40" s="55">
        <f t="shared" si="3"/>
        <v>15</v>
      </c>
      <c r="B40" s="55"/>
      <c r="C40" s="55" t="s">
        <v>121</v>
      </c>
      <c r="D40" s="56">
        <f t="shared" ca="1" si="1"/>
        <v>44692</v>
      </c>
      <c r="E40" s="57">
        <f t="shared" si="4"/>
        <v>41025.870833333327</v>
      </c>
      <c r="F40" s="57">
        <f t="shared" si="5"/>
        <v>1710.6043526785713</v>
      </c>
      <c r="G40" s="58">
        <f t="shared" si="0"/>
        <v>42736.475186011899</v>
      </c>
      <c r="H40" s="59">
        <f t="shared" si="2"/>
        <v>8632767.9875743929</v>
      </c>
    </row>
    <row r="41" spans="1:8">
      <c r="A41" s="55">
        <f t="shared" si="3"/>
        <v>16</v>
      </c>
      <c r="B41" s="55"/>
      <c r="C41" s="55" t="s">
        <v>122</v>
      </c>
      <c r="D41" s="56">
        <f t="shared" ca="1" si="1"/>
        <v>44723</v>
      </c>
      <c r="E41" s="57">
        <f t="shared" si="4"/>
        <v>41025.870833333327</v>
      </c>
      <c r="F41" s="57">
        <f t="shared" si="5"/>
        <v>1710.6043526785713</v>
      </c>
      <c r="G41" s="58">
        <f t="shared" si="0"/>
        <v>42736.475186011899</v>
      </c>
      <c r="H41" s="59">
        <f t="shared" si="2"/>
        <v>8590031.5123883802</v>
      </c>
    </row>
    <row r="42" spans="1:8">
      <c r="A42" s="55">
        <f t="shared" si="3"/>
        <v>17</v>
      </c>
      <c r="B42" s="55"/>
      <c r="C42" s="55" t="s">
        <v>123</v>
      </c>
      <c r="D42" s="56">
        <f t="shared" ca="1" si="1"/>
        <v>44753</v>
      </c>
      <c r="E42" s="57">
        <f t="shared" si="4"/>
        <v>41025.870833333327</v>
      </c>
      <c r="F42" s="57">
        <f t="shared" si="5"/>
        <v>1710.6043526785713</v>
      </c>
      <c r="G42" s="58">
        <f t="shared" si="0"/>
        <v>42736.475186011899</v>
      </c>
      <c r="H42" s="59">
        <f t="shared" si="2"/>
        <v>8547295.0372023676</v>
      </c>
    </row>
    <row r="43" spans="1:8">
      <c r="A43" s="55">
        <f t="shared" si="3"/>
        <v>18</v>
      </c>
      <c r="B43" s="55"/>
      <c r="C43" s="55" t="s">
        <v>124</v>
      </c>
      <c r="D43" s="56">
        <f t="shared" ca="1" si="1"/>
        <v>44784</v>
      </c>
      <c r="E43" s="57">
        <f t="shared" si="4"/>
        <v>41025.870833333327</v>
      </c>
      <c r="F43" s="57">
        <f t="shared" si="5"/>
        <v>1710.6043526785713</v>
      </c>
      <c r="G43" s="58">
        <f t="shared" si="0"/>
        <v>42736.475186011899</v>
      </c>
      <c r="H43" s="59">
        <f t="shared" si="2"/>
        <v>8504558.5620163549</v>
      </c>
    </row>
    <row r="44" spans="1:8">
      <c r="A44" s="55">
        <f t="shared" si="3"/>
        <v>19</v>
      </c>
      <c r="B44" s="55"/>
      <c r="C44" s="55" t="s">
        <v>125</v>
      </c>
      <c r="D44" s="56">
        <f t="shared" ca="1" si="1"/>
        <v>44815</v>
      </c>
      <c r="E44" s="57">
        <f t="shared" si="4"/>
        <v>41025.870833333327</v>
      </c>
      <c r="F44" s="57">
        <f t="shared" si="5"/>
        <v>1710.6043526785713</v>
      </c>
      <c r="G44" s="58">
        <f t="shared" si="0"/>
        <v>42736.475186011899</v>
      </c>
      <c r="H44" s="59">
        <f t="shared" si="2"/>
        <v>8461822.0868303422</v>
      </c>
    </row>
    <row r="45" spans="1:8">
      <c r="A45" s="55">
        <f t="shared" si="3"/>
        <v>20</v>
      </c>
      <c r="B45" s="55"/>
      <c r="C45" s="55" t="s">
        <v>126</v>
      </c>
      <c r="D45" s="56">
        <f t="shared" ca="1" si="1"/>
        <v>44845</v>
      </c>
      <c r="E45" s="57">
        <f t="shared" si="4"/>
        <v>41025.870833333327</v>
      </c>
      <c r="F45" s="57">
        <f t="shared" si="5"/>
        <v>1710.6043526785713</v>
      </c>
      <c r="G45" s="58">
        <f t="shared" si="0"/>
        <v>42736.475186011899</v>
      </c>
      <c r="H45" s="59">
        <f t="shared" si="2"/>
        <v>8419085.6116443295</v>
      </c>
    </row>
    <row r="46" spans="1:8">
      <c r="A46" s="55">
        <f t="shared" si="3"/>
        <v>21</v>
      </c>
      <c r="B46" s="55"/>
      <c r="C46" s="55" t="s">
        <v>127</v>
      </c>
      <c r="D46" s="56">
        <f t="shared" ca="1" si="1"/>
        <v>44876</v>
      </c>
      <c r="E46" s="57">
        <f t="shared" si="4"/>
        <v>41025.870833333327</v>
      </c>
      <c r="F46" s="57">
        <f t="shared" si="5"/>
        <v>1710.6043526785713</v>
      </c>
      <c r="G46" s="58">
        <f t="shared" si="0"/>
        <v>42736.475186011899</v>
      </c>
      <c r="H46" s="59">
        <f t="shared" si="2"/>
        <v>8376349.1364583177</v>
      </c>
    </row>
    <row r="47" spans="1:8">
      <c r="A47" s="55">
        <f t="shared" si="3"/>
        <v>22</v>
      </c>
      <c r="B47" s="55"/>
      <c r="C47" s="55" t="s">
        <v>128</v>
      </c>
      <c r="D47" s="56">
        <f t="shared" ca="1" si="1"/>
        <v>44906</v>
      </c>
      <c r="E47" s="57">
        <f t="shared" si="4"/>
        <v>41025.870833333327</v>
      </c>
      <c r="F47" s="57">
        <f t="shared" si="5"/>
        <v>1710.6043526785713</v>
      </c>
      <c r="G47" s="58">
        <f t="shared" si="0"/>
        <v>42736.475186011899</v>
      </c>
      <c r="H47" s="59">
        <f t="shared" si="2"/>
        <v>8333612.661272306</v>
      </c>
    </row>
    <row r="48" spans="1:8">
      <c r="A48" s="55">
        <f t="shared" si="3"/>
        <v>23</v>
      </c>
      <c r="B48" s="55"/>
      <c r="C48" s="55" t="s">
        <v>129</v>
      </c>
      <c r="D48" s="56">
        <f t="shared" ca="1" si="1"/>
        <v>44937</v>
      </c>
      <c r="E48" s="57">
        <f t="shared" si="4"/>
        <v>41025.870833333327</v>
      </c>
      <c r="F48" s="57">
        <f t="shared" si="5"/>
        <v>1710.6043526785713</v>
      </c>
      <c r="G48" s="58">
        <f t="shared" si="0"/>
        <v>42736.475186011899</v>
      </c>
      <c r="H48" s="59">
        <f t="shared" si="2"/>
        <v>8290876.1860862942</v>
      </c>
    </row>
    <row r="49" spans="1:8">
      <c r="A49" s="55">
        <f t="shared" si="3"/>
        <v>24</v>
      </c>
      <c r="B49" s="55"/>
      <c r="C49" s="55" t="s">
        <v>130</v>
      </c>
      <c r="D49" s="56">
        <f t="shared" ca="1" si="1"/>
        <v>44968</v>
      </c>
      <c r="E49" s="57">
        <f t="shared" si="4"/>
        <v>41025.870833333327</v>
      </c>
      <c r="F49" s="57">
        <f t="shared" si="5"/>
        <v>1710.6043526785713</v>
      </c>
      <c r="G49" s="58">
        <f t="shared" si="0"/>
        <v>42736.475186011899</v>
      </c>
      <c r="H49" s="59">
        <f t="shared" si="2"/>
        <v>8248139.7109002825</v>
      </c>
    </row>
    <row r="50" spans="1:8">
      <c r="A50" s="55">
        <f t="shared" si="3"/>
        <v>25</v>
      </c>
      <c r="B50" s="55"/>
      <c r="C50" s="55" t="s">
        <v>131</v>
      </c>
      <c r="D50" s="56">
        <f t="shared" ca="1" si="1"/>
        <v>44996</v>
      </c>
      <c r="E50" s="57">
        <f t="shared" si="4"/>
        <v>41025.870833333327</v>
      </c>
      <c r="F50" s="57">
        <f t="shared" si="5"/>
        <v>1710.6043526785713</v>
      </c>
      <c r="G50" s="58">
        <f t="shared" si="0"/>
        <v>42736.475186011899</v>
      </c>
      <c r="H50" s="59">
        <f t="shared" si="2"/>
        <v>8205403.2357142707</v>
      </c>
    </row>
    <row r="51" spans="1:8">
      <c r="A51" s="55">
        <f t="shared" si="3"/>
        <v>26</v>
      </c>
      <c r="B51" s="55"/>
      <c r="C51" s="55" t="s">
        <v>132</v>
      </c>
      <c r="D51" s="56">
        <f t="shared" ca="1" si="1"/>
        <v>45027</v>
      </c>
      <c r="E51" s="57">
        <f t="shared" si="4"/>
        <v>41025.870833333327</v>
      </c>
      <c r="F51" s="57">
        <f t="shared" si="5"/>
        <v>1710.6043526785713</v>
      </c>
      <c r="G51" s="58">
        <f t="shared" si="0"/>
        <v>42736.475186011899</v>
      </c>
      <c r="H51" s="59">
        <f t="shared" si="2"/>
        <v>8162666.760528259</v>
      </c>
    </row>
    <row r="52" spans="1:8">
      <c r="A52" s="55">
        <f t="shared" si="3"/>
        <v>27</v>
      </c>
      <c r="B52" s="55"/>
      <c r="C52" s="55" t="s">
        <v>133</v>
      </c>
      <c r="D52" s="56">
        <f t="shared" ca="1" si="1"/>
        <v>45057</v>
      </c>
      <c r="E52" s="57">
        <f t="shared" si="4"/>
        <v>41025.870833333327</v>
      </c>
      <c r="F52" s="57">
        <f t="shared" si="5"/>
        <v>1710.6043526785713</v>
      </c>
      <c r="G52" s="58">
        <f t="shared" si="0"/>
        <v>42736.475186011899</v>
      </c>
      <c r="H52" s="59">
        <f t="shared" si="2"/>
        <v>8119930.2853422472</v>
      </c>
    </row>
    <row r="53" spans="1:8">
      <c r="A53" s="55">
        <f t="shared" si="3"/>
        <v>28</v>
      </c>
      <c r="B53" s="55"/>
      <c r="C53" s="55" t="s">
        <v>134</v>
      </c>
      <c r="D53" s="56">
        <f t="shared" ca="1" si="1"/>
        <v>45088</v>
      </c>
      <c r="E53" s="57">
        <f t="shared" si="4"/>
        <v>41025.870833333327</v>
      </c>
      <c r="F53" s="57">
        <f t="shared" si="5"/>
        <v>1710.6043526785713</v>
      </c>
      <c r="G53" s="58">
        <f t="shared" si="0"/>
        <v>42736.475186011899</v>
      </c>
      <c r="H53" s="59">
        <f t="shared" si="2"/>
        <v>8077193.8101562355</v>
      </c>
    </row>
    <row r="54" spans="1:8">
      <c r="A54" s="55">
        <f t="shared" si="3"/>
        <v>29</v>
      </c>
      <c r="B54" s="55"/>
      <c r="C54" s="55" t="s">
        <v>135</v>
      </c>
      <c r="D54" s="56">
        <f t="shared" ca="1" si="1"/>
        <v>45118</v>
      </c>
      <c r="E54" s="57">
        <f t="shared" si="4"/>
        <v>41025.870833333327</v>
      </c>
      <c r="F54" s="57">
        <f t="shared" si="5"/>
        <v>1710.6043526785713</v>
      </c>
      <c r="G54" s="58">
        <f t="shared" si="0"/>
        <v>42736.475186011899</v>
      </c>
      <c r="H54" s="59">
        <f t="shared" si="2"/>
        <v>8034457.3349702237</v>
      </c>
    </row>
    <row r="55" spans="1:8">
      <c r="A55" s="55">
        <f t="shared" si="3"/>
        <v>30</v>
      </c>
      <c r="B55" s="55"/>
      <c r="C55" s="55" t="s">
        <v>136</v>
      </c>
      <c r="D55" s="56">
        <f t="shared" ca="1" si="1"/>
        <v>45149</v>
      </c>
      <c r="E55" s="57">
        <f t="shared" si="4"/>
        <v>41025.870833333327</v>
      </c>
      <c r="F55" s="57">
        <f t="shared" si="5"/>
        <v>1710.6043526785713</v>
      </c>
      <c r="G55" s="58">
        <f t="shared" si="0"/>
        <v>42736.475186011899</v>
      </c>
      <c r="H55" s="59">
        <f t="shared" si="2"/>
        <v>7991720.859784212</v>
      </c>
    </row>
    <row r="56" spans="1:8">
      <c r="A56" s="55">
        <f t="shared" si="3"/>
        <v>31</v>
      </c>
      <c r="B56" s="55"/>
      <c r="C56" s="55" t="s">
        <v>137</v>
      </c>
      <c r="D56" s="56">
        <f t="shared" ca="1" si="1"/>
        <v>45180</v>
      </c>
      <c r="E56" s="57">
        <f t="shared" si="4"/>
        <v>41025.870833333327</v>
      </c>
      <c r="F56" s="57">
        <f t="shared" si="5"/>
        <v>1710.6043526785713</v>
      </c>
      <c r="G56" s="58">
        <f t="shared" si="0"/>
        <v>42736.475186011899</v>
      </c>
      <c r="H56" s="59">
        <f t="shared" si="2"/>
        <v>7948984.3845982002</v>
      </c>
    </row>
    <row r="57" spans="1:8">
      <c r="A57" s="55">
        <f t="shared" si="3"/>
        <v>32</v>
      </c>
      <c r="B57" s="55"/>
      <c r="C57" s="55" t="s">
        <v>138</v>
      </c>
      <c r="D57" s="56">
        <f t="shared" ca="1" si="1"/>
        <v>45210</v>
      </c>
      <c r="E57" s="57">
        <f t="shared" si="4"/>
        <v>41025.870833333327</v>
      </c>
      <c r="F57" s="57">
        <f t="shared" si="5"/>
        <v>1710.6043526785713</v>
      </c>
      <c r="G57" s="58">
        <f t="shared" si="0"/>
        <v>42736.475186011899</v>
      </c>
      <c r="H57" s="59">
        <f t="shared" si="2"/>
        <v>7906247.9094121885</v>
      </c>
    </row>
    <row r="58" spans="1:8">
      <c r="A58" s="55">
        <f t="shared" si="3"/>
        <v>33</v>
      </c>
      <c r="B58" s="55"/>
      <c r="C58" s="55" t="s">
        <v>139</v>
      </c>
      <c r="D58" s="56">
        <f t="shared" ca="1" si="1"/>
        <v>45241</v>
      </c>
      <c r="E58" s="57">
        <f t="shared" si="4"/>
        <v>41025.870833333327</v>
      </c>
      <c r="F58" s="57">
        <f t="shared" si="5"/>
        <v>1710.6043526785713</v>
      </c>
      <c r="G58" s="58">
        <f t="shared" si="0"/>
        <v>42736.475186011899</v>
      </c>
      <c r="H58" s="59">
        <f t="shared" si="2"/>
        <v>7863511.4342261767</v>
      </c>
    </row>
    <row r="59" spans="1:8">
      <c r="A59" s="55">
        <f t="shared" si="3"/>
        <v>34</v>
      </c>
      <c r="B59" s="55"/>
      <c r="C59" s="55" t="s">
        <v>140</v>
      </c>
      <c r="D59" s="56">
        <f t="shared" ca="1" si="1"/>
        <v>45271</v>
      </c>
      <c r="E59" s="57">
        <f t="shared" si="4"/>
        <v>41025.870833333327</v>
      </c>
      <c r="F59" s="57">
        <f t="shared" si="5"/>
        <v>1710.6043526785713</v>
      </c>
      <c r="G59" s="58">
        <f t="shared" si="0"/>
        <v>42736.475186011899</v>
      </c>
      <c r="H59" s="59">
        <f t="shared" si="2"/>
        <v>7820774.9590401649</v>
      </c>
    </row>
    <row r="60" spans="1:8">
      <c r="A60" s="55">
        <f t="shared" si="3"/>
        <v>35</v>
      </c>
      <c r="B60" s="55"/>
      <c r="C60" s="55" t="s">
        <v>141</v>
      </c>
      <c r="D60" s="56">
        <f t="shared" ca="1" si="1"/>
        <v>45302</v>
      </c>
      <c r="E60" s="57">
        <f t="shared" si="4"/>
        <v>41025.870833333327</v>
      </c>
      <c r="F60" s="57">
        <f t="shared" si="5"/>
        <v>1710.6043526785713</v>
      </c>
      <c r="G60" s="58">
        <f t="shared" si="0"/>
        <v>42736.475186011899</v>
      </c>
      <c r="H60" s="59">
        <f t="shared" si="2"/>
        <v>7778038.4838541532</v>
      </c>
    </row>
    <row r="61" spans="1:8">
      <c r="A61" s="55">
        <f t="shared" si="3"/>
        <v>36</v>
      </c>
      <c r="B61" s="55"/>
      <c r="C61" s="55" t="s">
        <v>142</v>
      </c>
      <c r="D61" s="56">
        <f t="shared" ca="1" si="1"/>
        <v>45333</v>
      </c>
      <c r="E61" s="57">
        <f t="shared" si="4"/>
        <v>41025.870833333327</v>
      </c>
      <c r="F61" s="57">
        <f t="shared" si="5"/>
        <v>1710.6043526785713</v>
      </c>
      <c r="G61" s="58">
        <f t="shared" si="0"/>
        <v>42736.475186011899</v>
      </c>
      <c r="H61" s="59">
        <f t="shared" si="2"/>
        <v>7735302.0086681414</v>
      </c>
    </row>
    <row r="62" spans="1:8">
      <c r="A62" s="55">
        <f t="shared" si="3"/>
        <v>37</v>
      </c>
      <c r="B62" s="55"/>
      <c r="C62" s="55" t="s">
        <v>143</v>
      </c>
      <c r="D62" s="56">
        <f t="shared" ca="1" si="1"/>
        <v>45362</v>
      </c>
      <c r="E62" s="57">
        <f t="shared" si="4"/>
        <v>41025.870833333327</v>
      </c>
      <c r="F62" s="57">
        <f t="shared" si="5"/>
        <v>1710.6043526785713</v>
      </c>
      <c r="G62" s="58">
        <f t="shared" si="0"/>
        <v>42736.475186011899</v>
      </c>
      <c r="H62" s="59">
        <f t="shared" si="2"/>
        <v>7692565.5334821297</v>
      </c>
    </row>
    <row r="63" spans="1:8">
      <c r="A63" s="55">
        <f t="shared" si="3"/>
        <v>38</v>
      </c>
      <c r="B63" s="60">
        <f>100%-SUM(B26:B62)</f>
        <v>0.75</v>
      </c>
      <c r="C63" s="55" t="s">
        <v>189</v>
      </c>
      <c r="D63" s="56">
        <f t="shared" ca="1" si="1"/>
        <v>45393</v>
      </c>
      <c r="E63" s="57">
        <f>+D19*75%</f>
        <v>7384656.75</v>
      </c>
      <c r="F63" s="57">
        <f>D20*75%</f>
        <v>307908.78348214284</v>
      </c>
      <c r="G63" s="58">
        <f>+SUM(E63:F63)</f>
        <v>7692565.5334821427</v>
      </c>
      <c r="H63" s="59">
        <f t="shared" si="2"/>
        <v>-1.3038516044616699E-8</v>
      </c>
    </row>
    <row r="64" spans="1:8">
      <c r="A64" s="530" t="s">
        <v>102</v>
      </c>
      <c r="B64" s="531"/>
      <c r="C64" s="531"/>
      <c r="D64" s="532"/>
      <c r="E64" s="61">
        <f>SUM(E25:E63)</f>
        <v>9846208.9999999981</v>
      </c>
      <c r="F64" s="61">
        <f>SUM(F25:F63)</f>
        <v>410545.04464285698</v>
      </c>
      <c r="G64" s="61">
        <f>SUM(G25:G63)</f>
        <v>10256754.044642858</v>
      </c>
      <c r="H64" s="62"/>
    </row>
    <row r="65" spans="1:8" s="13" customFormat="1">
      <c r="C65" s="23"/>
      <c r="D65" s="24"/>
      <c r="E65" s="25"/>
      <c r="F65" s="25"/>
      <c r="G65" s="25"/>
    </row>
    <row r="66" spans="1:8" s="13" customFormat="1">
      <c r="A66" s="508" t="s">
        <v>66</v>
      </c>
      <c r="B66" s="508"/>
      <c r="C66" s="508"/>
      <c r="D66" s="508"/>
      <c r="E66" s="508"/>
      <c r="F66" s="508"/>
      <c r="G66" s="508"/>
      <c r="H66" s="508"/>
    </row>
    <row r="67" spans="1:8" s="13" customFormat="1" ht="31.5" customHeight="1">
      <c r="A67" s="497" t="s">
        <v>103</v>
      </c>
      <c r="B67" s="497"/>
      <c r="C67" s="497"/>
      <c r="D67" s="497"/>
      <c r="E67" s="497"/>
      <c r="F67" s="497"/>
      <c r="G67" s="497"/>
      <c r="H67" s="497"/>
    </row>
    <row r="68" spans="1:8" s="13" customFormat="1" ht="16.5" customHeight="1">
      <c r="A68" s="497"/>
      <c r="B68" s="497"/>
      <c r="C68" s="497"/>
      <c r="D68" s="497"/>
      <c r="E68" s="497"/>
      <c r="F68" s="497"/>
      <c r="G68" s="497"/>
      <c r="H68" s="497"/>
    </row>
    <row r="69" spans="1:8" s="13" customFormat="1" ht="16.5" customHeight="1">
      <c r="A69" s="497"/>
      <c r="B69" s="497"/>
      <c r="C69" s="497"/>
      <c r="D69" s="497"/>
      <c r="E69" s="497"/>
      <c r="F69" s="497"/>
      <c r="G69" s="497"/>
      <c r="H69" s="497"/>
    </row>
    <row r="70" spans="1:8" s="13" customFormat="1" ht="16.5" customHeight="1">
      <c r="A70" s="497"/>
      <c r="B70" s="497"/>
      <c r="C70" s="497"/>
      <c r="D70" s="497"/>
      <c r="E70" s="497"/>
      <c r="F70" s="497"/>
      <c r="G70" s="497"/>
      <c r="H70" s="497"/>
    </row>
    <row r="71" spans="1:8" s="13" customFormat="1" ht="108" customHeight="1">
      <c r="A71" s="497"/>
      <c r="B71" s="497"/>
      <c r="C71" s="497"/>
      <c r="D71" s="497"/>
      <c r="E71" s="497"/>
      <c r="F71" s="497"/>
      <c r="G71" s="497"/>
      <c r="H71" s="497"/>
    </row>
    <row r="72" spans="1:8" s="13" customFormat="1" ht="44.25" customHeight="1">
      <c r="A72" s="497"/>
      <c r="B72" s="497"/>
      <c r="C72" s="497"/>
      <c r="D72" s="497"/>
      <c r="E72" s="497"/>
      <c r="F72" s="497"/>
      <c r="G72" s="497"/>
      <c r="H72" s="497"/>
    </row>
    <row r="73" spans="1:8" s="13" customFormat="1" ht="31.5" customHeight="1">
      <c r="A73" s="497"/>
      <c r="B73" s="497"/>
      <c r="C73" s="497"/>
      <c r="D73" s="497"/>
      <c r="E73" s="497"/>
      <c r="F73" s="497"/>
      <c r="G73" s="497"/>
      <c r="H73" s="497"/>
    </row>
    <row r="74" spans="1:8" s="13" customFormat="1">
      <c r="A74" s="497"/>
      <c r="B74" s="497"/>
      <c r="C74" s="497"/>
      <c r="D74" s="497"/>
      <c r="E74" s="497"/>
      <c r="F74" s="497"/>
      <c r="G74" s="497"/>
      <c r="H74" s="497"/>
    </row>
    <row r="75" spans="1:8" s="13" customFormat="1">
      <c r="A75" s="13" t="s">
        <v>104</v>
      </c>
      <c r="D75" s="26"/>
      <c r="G75" s="14"/>
    </row>
    <row r="76" spans="1:8" s="13" customFormat="1">
      <c r="D76" s="26"/>
      <c r="G76" s="14"/>
    </row>
    <row r="77" spans="1:8" s="13" customFormat="1" ht="15" customHeight="1">
      <c r="A77" s="27"/>
      <c r="B77" s="27"/>
      <c r="C77" s="27"/>
      <c r="D77" s="26"/>
      <c r="E77" s="27"/>
      <c r="F77" s="27"/>
      <c r="G77" s="28"/>
    </row>
    <row r="78" spans="1:8" s="13" customFormat="1">
      <c r="A78" s="498" t="s">
        <v>105</v>
      </c>
      <c r="B78" s="498"/>
      <c r="C78" s="498"/>
      <c r="D78" s="26"/>
      <c r="E78" s="498" t="s">
        <v>106</v>
      </c>
      <c r="F78" s="498"/>
      <c r="G78" s="498"/>
    </row>
  </sheetData>
  <sheetProtection password="EA9B" sheet="1" objects="1" scenarios="1" selectLockedCells="1"/>
  <mergeCells count="18">
    <mergeCell ref="A10:B10"/>
    <mergeCell ref="A66:H66"/>
    <mergeCell ref="A78:C78"/>
    <mergeCell ref="E78:G78"/>
    <mergeCell ref="A67:H74"/>
    <mergeCell ref="C10:H10"/>
    <mergeCell ref="A24:G24"/>
    <mergeCell ref="A64:D64"/>
    <mergeCell ref="H1:H2"/>
    <mergeCell ref="A6:B6"/>
    <mergeCell ref="A7:B7"/>
    <mergeCell ref="A8:B8"/>
    <mergeCell ref="A9:B9"/>
    <mergeCell ref="C5:H5"/>
    <mergeCell ref="C6:H6"/>
    <mergeCell ref="C7:H7"/>
    <mergeCell ref="C8:H8"/>
    <mergeCell ref="C9:H9"/>
  </mergeCells>
  <hyperlinks>
    <hyperlink ref="J4" location="'DATA SHEET'!A1" display="Return to Data Sheet" xr:uid="{00000000-0004-0000-2100-000000000000}"/>
    <hyperlink ref="C1" location="'DATA SHEET'!A1" display="HIGHLANDS PRIME, INC." xr:uid="{00000000-0004-0000-2100-000001000000}"/>
  </hyperlinks>
  <printOptions horizontalCentered="1" verticalCentered="1"/>
  <pageMargins left="0.7" right="0.7" top="0.25" bottom="0.25" header="0.05" footer="0.3"/>
  <pageSetup scale="6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389E8F"/>
    <pageSetUpPr fitToPage="1"/>
  </sheetPr>
  <dimension ref="A1:L102"/>
  <sheetViews>
    <sheetView showGridLines="0" zoomScaleNormal="100" workbookViewId="0">
      <selection activeCell="J4" sqref="J4"/>
    </sheetView>
  </sheetViews>
  <sheetFormatPr baseColWidth="10" defaultColWidth="0" defaultRowHeight="15" customHeight="1" zeroHeight="1"/>
  <cols>
    <col min="1" max="1" width="12.6640625" style="12" customWidth="1"/>
    <col min="2" max="2" width="11.5" style="12" customWidth="1"/>
    <col min="3" max="3" width="23.5" style="12" customWidth="1"/>
    <col min="4" max="4" width="13.5" style="30" bestFit="1" customWidth="1"/>
    <col min="5" max="5" width="14" style="12" customWidth="1"/>
    <col min="6" max="6" width="14.83203125" style="12" bestFit="1" customWidth="1"/>
    <col min="7" max="7" width="13.5" style="31" bestFit="1" customWidth="1"/>
    <col min="8" max="8" width="16.5" style="12" bestFit="1" customWidth="1"/>
    <col min="9" max="10" width="9.1640625" style="12" customWidth="1"/>
    <col min="11" max="12" width="9.1640625" style="64" customWidth="1"/>
    <col min="13" max="16384" width="9.1640625" style="64" hidden="1"/>
  </cols>
  <sheetData>
    <row r="1" spans="1:10">
      <c r="C1" s="29" t="s">
        <v>75</v>
      </c>
      <c r="H1" s="509" t="s">
        <v>76</v>
      </c>
    </row>
    <row r="2" spans="1:10">
      <c r="C2" s="31" t="str">
        <f>'S DP Term3_Non-mem'!C2</f>
        <v>HORIZON TERRACES - ST. ANDREWS (GARDEN SUITES 1)</v>
      </c>
      <c r="H2" s="509"/>
    </row>
    <row r="3" spans="1:10">
      <c r="C3" s="31" t="s">
        <v>77</v>
      </c>
    </row>
    <row r="4" spans="1:10">
      <c r="J4" s="213" t="s">
        <v>78</v>
      </c>
    </row>
    <row r="5" spans="1:10">
      <c r="A5" s="32" t="s">
        <v>4</v>
      </c>
      <c r="B5" s="124"/>
      <c r="C5" s="494">
        <f>'DATA SHEET'!$C$10</f>
        <v>0</v>
      </c>
      <c r="D5" s="494"/>
      <c r="E5" s="494"/>
      <c r="F5" s="494"/>
      <c r="G5" s="494"/>
      <c r="H5" s="495"/>
      <c r="J5" s="239"/>
    </row>
    <row r="6" spans="1:10">
      <c r="A6" s="33" t="s">
        <v>6</v>
      </c>
      <c r="B6" s="34"/>
      <c r="C6" s="491" t="str">
        <f>'DATA SHEET'!$C$11</f>
        <v>GD</v>
      </c>
      <c r="D6" s="491"/>
      <c r="E6" s="491"/>
      <c r="F6" s="491"/>
      <c r="G6" s="491"/>
      <c r="H6" s="496"/>
    </row>
    <row r="7" spans="1:10">
      <c r="A7" s="33" t="s">
        <v>79</v>
      </c>
      <c r="B7" s="34"/>
      <c r="C7" s="492">
        <f>'DATA SHEET'!$C$13</f>
        <v>67.900000000000006</v>
      </c>
      <c r="D7" s="492"/>
      <c r="E7" s="492"/>
      <c r="F7" s="492"/>
      <c r="G7" s="492"/>
      <c r="H7" s="493"/>
    </row>
    <row r="8" spans="1:10">
      <c r="A8" s="33" t="s">
        <v>7</v>
      </c>
      <c r="B8" s="34"/>
      <c r="C8" s="492" t="str">
        <f>'DATA SHEET'!$C$12</f>
        <v>1-Bedroom Terrace Suite</v>
      </c>
      <c r="D8" s="492"/>
      <c r="E8" s="492"/>
      <c r="F8" s="492"/>
      <c r="G8" s="492"/>
      <c r="H8" s="493"/>
    </row>
    <row r="9" spans="1:10">
      <c r="A9" s="35" t="s">
        <v>80</v>
      </c>
      <c r="B9" s="34"/>
      <c r="C9" s="499">
        <f>'DATA SHEET'!$C$14</f>
        <v>10793000</v>
      </c>
      <c r="D9" s="499"/>
      <c r="E9" s="499"/>
      <c r="F9" s="499"/>
      <c r="G9" s="499"/>
      <c r="H9" s="500"/>
    </row>
    <row r="10" spans="1:10">
      <c r="A10" s="36" t="s">
        <v>81</v>
      </c>
      <c r="B10" s="37"/>
      <c r="C10" s="510" t="str">
        <f>'DATA SHEET'!B22</f>
        <v>100% over 60 months</v>
      </c>
      <c r="D10" s="510"/>
      <c r="E10" s="510"/>
      <c r="F10" s="510"/>
      <c r="G10" s="510"/>
      <c r="H10" s="511"/>
    </row>
    <row r="11" spans="1:10"/>
    <row r="12" spans="1:10">
      <c r="A12" s="31" t="s">
        <v>82</v>
      </c>
      <c r="B12" s="31"/>
    </row>
    <row r="13" spans="1:10" s="12" customFormat="1" ht="14">
      <c r="A13" s="13" t="s">
        <v>83</v>
      </c>
      <c r="D13" s="38">
        <f>(C9-650000)</f>
        <v>10143000</v>
      </c>
      <c r="E13" s="39" t="str">
        <f>LEFT(C8,9)</f>
        <v>1-Bedroom</v>
      </c>
      <c r="G13" s="31"/>
    </row>
    <row r="14" spans="1:10" s="12" customFormat="1" ht="14">
      <c r="A14" s="40" t="s">
        <v>86</v>
      </c>
      <c r="B14" s="41"/>
      <c r="C14" s="79"/>
      <c r="D14" s="202">
        <f>VLOOKUP('S Cash_Non-mem'!C6,'ST. ANDREWS PL'!$C$6:$H$27,6,0)</f>
        <v>365000</v>
      </c>
      <c r="E14" s="30"/>
      <c r="G14" s="31"/>
      <c r="J14" s="191"/>
    </row>
    <row r="15" spans="1:10" s="12" customFormat="1" ht="14">
      <c r="A15" s="40" t="s">
        <v>168</v>
      </c>
      <c r="B15" s="41"/>
      <c r="C15" s="79">
        <v>0.05</v>
      </c>
      <c r="D15" s="42">
        <f>IF(C15&lt;=5%,(D13-D14)*C15,"BEYOND MAX")</f>
        <v>488900</v>
      </c>
      <c r="E15" s="30"/>
      <c r="G15" s="31"/>
      <c r="J15" s="234"/>
    </row>
    <row r="16" spans="1:10" s="12" customFormat="1" ht="14">
      <c r="A16" s="13" t="s">
        <v>87</v>
      </c>
      <c r="B16" s="13"/>
      <c r="C16" s="13"/>
      <c r="D16" s="43">
        <f>D13-SUM(D14:D15)</f>
        <v>9289100</v>
      </c>
      <c r="E16" s="44"/>
      <c r="G16" s="31"/>
      <c r="J16" s="201">
        <v>0.05</v>
      </c>
    </row>
    <row r="17" spans="1:10" s="12" customFormat="1" ht="14">
      <c r="A17" s="41" t="s">
        <v>88</v>
      </c>
      <c r="B17" s="41"/>
      <c r="D17" s="45">
        <v>650000</v>
      </c>
      <c r="E17" s="44"/>
      <c r="G17" s="31"/>
      <c r="J17" s="191"/>
    </row>
    <row r="18" spans="1:10" s="12" customFormat="1" ht="14">
      <c r="A18" s="46" t="s">
        <v>89</v>
      </c>
      <c r="B18" s="14"/>
      <c r="C18" s="14"/>
      <c r="D18" s="47">
        <f>+SUM(D16:D17)</f>
        <v>9939100</v>
      </c>
      <c r="E18" s="44"/>
      <c r="G18" s="31"/>
    </row>
    <row r="19" spans="1:10" s="12" customFormat="1" ht="14">
      <c r="A19" s="48" t="s">
        <v>90</v>
      </c>
      <c r="B19" s="48"/>
      <c r="C19" s="15">
        <v>0.05</v>
      </c>
      <c r="D19" s="49">
        <f>(D16/1.12)*C19</f>
        <v>414691.96428571426</v>
      </c>
      <c r="E19" s="44"/>
      <c r="G19" s="31"/>
    </row>
    <row r="20" spans="1:10" s="12" customFormat="1" thickBot="1">
      <c r="A20" s="14" t="s">
        <v>91</v>
      </c>
      <c r="B20" s="14"/>
      <c r="C20" s="14"/>
      <c r="D20" s="50">
        <f>+SUM(D18:D19)</f>
        <v>10353791.964285715</v>
      </c>
      <c r="E20" s="30"/>
      <c r="G20" s="31"/>
      <c r="J20" s="188"/>
    </row>
    <row r="21" spans="1:10" ht="16" thickTop="1">
      <c r="J21" s="188"/>
    </row>
    <row r="22" spans="1:10">
      <c r="A22" s="51" t="s">
        <v>92</v>
      </c>
      <c r="B22" s="51" t="s">
        <v>93</v>
      </c>
      <c r="C22" s="51" t="s">
        <v>94</v>
      </c>
      <c r="D22" s="51" t="s">
        <v>95</v>
      </c>
      <c r="E22" s="51" t="s">
        <v>96</v>
      </c>
      <c r="F22" s="52" t="s">
        <v>97</v>
      </c>
      <c r="G22" s="53" t="s">
        <v>98</v>
      </c>
      <c r="H22" s="51" t="s">
        <v>99</v>
      </c>
    </row>
    <row r="23" spans="1:10" s="12" customFormat="1" ht="14">
      <c r="A23" s="512" t="s">
        <v>100</v>
      </c>
      <c r="B23" s="512"/>
      <c r="C23" s="512"/>
      <c r="D23" s="512"/>
      <c r="E23" s="512"/>
      <c r="F23" s="512"/>
      <c r="G23" s="512"/>
      <c r="H23" s="54">
        <f>+D20</f>
        <v>10353791.964285715</v>
      </c>
    </row>
    <row r="24" spans="1:10">
      <c r="A24" s="55">
        <v>0</v>
      </c>
      <c r="B24" s="55"/>
      <c r="C24" s="55" t="s">
        <v>101</v>
      </c>
      <c r="D24" s="56">
        <f ca="1">'DATA SHEET'!C9</f>
        <v>44238</v>
      </c>
      <c r="E24" s="57">
        <f>IF(E13="1-Bedroom",50000,100000)</f>
        <v>50000</v>
      </c>
      <c r="F24" s="57"/>
      <c r="G24" s="58">
        <f>+SUM(E24:F24)</f>
        <v>50000</v>
      </c>
      <c r="H24" s="59">
        <f>D20-G24</f>
        <v>10303791.964285715</v>
      </c>
    </row>
    <row r="25" spans="1:10">
      <c r="A25" s="55"/>
      <c r="B25" s="60">
        <v>1</v>
      </c>
      <c r="C25" s="55" t="s">
        <v>107</v>
      </c>
      <c r="D25" s="56"/>
      <c r="E25" s="57"/>
      <c r="F25" s="57"/>
      <c r="G25" s="58"/>
      <c r="H25" s="59"/>
    </row>
    <row r="26" spans="1:10">
      <c r="A26" s="55">
        <v>1</v>
      </c>
      <c r="B26" s="55"/>
      <c r="C26" s="55" t="s">
        <v>108</v>
      </c>
      <c r="D26" s="56">
        <f ca="1">EDATE(D24,1)</f>
        <v>44266</v>
      </c>
      <c r="E26" s="57">
        <f>($D$18-$E$24)/60</f>
        <v>164818.33333333334</v>
      </c>
      <c r="F26" s="57">
        <f>($D$19)/60</f>
        <v>6911.5327380952376</v>
      </c>
      <c r="G26" s="58">
        <f>+SUM(E26:F26)</f>
        <v>171729.86607142858</v>
      </c>
      <c r="H26" s="59">
        <f>H24-G26</f>
        <v>10132062.098214285</v>
      </c>
    </row>
    <row r="27" spans="1:10">
      <c r="A27" s="55">
        <f>+A26+1</f>
        <v>2</v>
      </c>
      <c r="B27" s="55"/>
      <c r="C27" s="55" t="s">
        <v>109</v>
      </c>
      <c r="D27" s="56">
        <f t="shared" ref="D27:D85" ca="1" si="0">EDATE(D26,1)</f>
        <v>44297</v>
      </c>
      <c r="E27" s="57">
        <f t="shared" ref="E27:E85" si="1">($D$18-$E$24)/60</f>
        <v>164818.33333333334</v>
      </c>
      <c r="F27" s="57">
        <f t="shared" ref="F27:F85" si="2">($D$19)/60</f>
        <v>6911.5327380952376</v>
      </c>
      <c r="G27" s="58">
        <f>+SUM(E27:F27)</f>
        <v>171729.86607142858</v>
      </c>
      <c r="H27" s="59">
        <f>H26-G27</f>
        <v>9960332.2321428563</v>
      </c>
    </row>
    <row r="28" spans="1:10">
      <c r="A28" s="55">
        <f t="shared" ref="A28:A85" si="3">+A27+1</f>
        <v>3</v>
      </c>
      <c r="B28" s="55"/>
      <c r="C28" s="55" t="s">
        <v>110</v>
      </c>
      <c r="D28" s="56">
        <f t="shared" ca="1" si="0"/>
        <v>44327</v>
      </c>
      <c r="E28" s="57">
        <f t="shared" si="1"/>
        <v>164818.33333333334</v>
      </c>
      <c r="F28" s="57">
        <f t="shared" si="2"/>
        <v>6911.5327380952376</v>
      </c>
      <c r="G28" s="58">
        <f t="shared" ref="G28:G85" si="4">+SUM(E28:F28)</f>
        <v>171729.86607142858</v>
      </c>
      <c r="H28" s="59">
        <f>H27-G28</f>
        <v>9788602.3660714272</v>
      </c>
    </row>
    <row r="29" spans="1:10">
      <c r="A29" s="55">
        <f t="shared" si="3"/>
        <v>4</v>
      </c>
      <c r="B29" s="55"/>
      <c r="C29" s="55" t="s">
        <v>111</v>
      </c>
      <c r="D29" s="56">
        <f t="shared" ca="1" si="0"/>
        <v>44358</v>
      </c>
      <c r="E29" s="57">
        <f t="shared" si="1"/>
        <v>164818.33333333334</v>
      </c>
      <c r="F29" s="57">
        <f t="shared" si="2"/>
        <v>6911.5327380952376</v>
      </c>
      <c r="G29" s="58">
        <f t="shared" si="4"/>
        <v>171729.86607142858</v>
      </c>
      <c r="H29" s="59">
        <f>H28-G29</f>
        <v>9616872.4999999981</v>
      </c>
    </row>
    <row r="30" spans="1:10">
      <c r="A30" s="55">
        <f t="shared" si="3"/>
        <v>5</v>
      </c>
      <c r="B30" s="55"/>
      <c r="C30" s="55" t="s">
        <v>112</v>
      </c>
      <c r="D30" s="56">
        <f t="shared" ca="1" si="0"/>
        <v>44388</v>
      </c>
      <c r="E30" s="57">
        <f t="shared" si="1"/>
        <v>164818.33333333334</v>
      </c>
      <c r="F30" s="57">
        <f t="shared" si="2"/>
        <v>6911.5327380952376</v>
      </c>
      <c r="G30" s="58">
        <f t="shared" si="4"/>
        <v>171729.86607142858</v>
      </c>
      <c r="H30" s="59">
        <f t="shared" ref="H30:H85" si="5">H29-G30</f>
        <v>9445142.633928569</v>
      </c>
    </row>
    <row r="31" spans="1:10">
      <c r="A31" s="55">
        <f t="shared" si="3"/>
        <v>6</v>
      </c>
      <c r="B31" s="55"/>
      <c r="C31" s="55" t="s">
        <v>113</v>
      </c>
      <c r="D31" s="56">
        <f t="shared" ca="1" si="0"/>
        <v>44419</v>
      </c>
      <c r="E31" s="57">
        <f t="shared" si="1"/>
        <v>164818.33333333334</v>
      </c>
      <c r="F31" s="57">
        <f t="shared" si="2"/>
        <v>6911.5327380952376</v>
      </c>
      <c r="G31" s="58">
        <f t="shared" si="4"/>
        <v>171729.86607142858</v>
      </c>
      <c r="H31" s="59">
        <f t="shared" si="5"/>
        <v>9273412.7678571399</v>
      </c>
    </row>
    <row r="32" spans="1:10">
      <c r="A32" s="55">
        <f t="shared" si="3"/>
        <v>7</v>
      </c>
      <c r="B32" s="55"/>
      <c r="C32" s="55" t="s">
        <v>114</v>
      </c>
      <c r="D32" s="56">
        <f t="shared" ca="1" si="0"/>
        <v>44450</v>
      </c>
      <c r="E32" s="57">
        <f t="shared" si="1"/>
        <v>164818.33333333334</v>
      </c>
      <c r="F32" s="57">
        <f t="shared" si="2"/>
        <v>6911.5327380952376</v>
      </c>
      <c r="G32" s="58">
        <f t="shared" si="4"/>
        <v>171729.86607142858</v>
      </c>
      <c r="H32" s="59">
        <f t="shared" si="5"/>
        <v>9101682.9017857108</v>
      </c>
    </row>
    <row r="33" spans="1:8">
      <c r="A33" s="55">
        <f t="shared" si="3"/>
        <v>8</v>
      </c>
      <c r="B33" s="55"/>
      <c r="C33" s="55" t="s">
        <v>115</v>
      </c>
      <c r="D33" s="56">
        <f t="shared" ca="1" si="0"/>
        <v>44480</v>
      </c>
      <c r="E33" s="57">
        <f t="shared" si="1"/>
        <v>164818.33333333334</v>
      </c>
      <c r="F33" s="57">
        <f t="shared" si="2"/>
        <v>6911.5327380952376</v>
      </c>
      <c r="G33" s="58">
        <f t="shared" si="4"/>
        <v>171729.86607142858</v>
      </c>
      <c r="H33" s="59">
        <f t="shared" si="5"/>
        <v>8929953.0357142817</v>
      </c>
    </row>
    <row r="34" spans="1:8">
      <c r="A34" s="55">
        <f t="shared" si="3"/>
        <v>9</v>
      </c>
      <c r="B34" s="55"/>
      <c r="C34" s="55" t="s">
        <v>116</v>
      </c>
      <c r="D34" s="56">
        <f t="shared" ca="1" si="0"/>
        <v>44511</v>
      </c>
      <c r="E34" s="57">
        <f t="shared" si="1"/>
        <v>164818.33333333334</v>
      </c>
      <c r="F34" s="57">
        <f t="shared" si="2"/>
        <v>6911.5327380952376</v>
      </c>
      <c r="G34" s="58">
        <f t="shared" si="4"/>
        <v>171729.86607142858</v>
      </c>
      <c r="H34" s="59">
        <f t="shared" si="5"/>
        <v>8758223.1696428526</v>
      </c>
    </row>
    <row r="35" spans="1:8">
      <c r="A35" s="55">
        <f t="shared" si="3"/>
        <v>10</v>
      </c>
      <c r="B35" s="55"/>
      <c r="C35" s="55" t="s">
        <v>117</v>
      </c>
      <c r="D35" s="56">
        <f t="shared" ca="1" si="0"/>
        <v>44541</v>
      </c>
      <c r="E35" s="57">
        <f t="shared" si="1"/>
        <v>164818.33333333334</v>
      </c>
      <c r="F35" s="57">
        <f t="shared" si="2"/>
        <v>6911.5327380952376</v>
      </c>
      <c r="G35" s="58">
        <f t="shared" si="4"/>
        <v>171729.86607142858</v>
      </c>
      <c r="H35" s="59">
        <f t="shared" si="5"/>
        <v>8586493.3035714235</v>
      </c>
    </row>
    <row r="36" spans="1:8">
      <c r="A36" s="55">
        <f t="shared" si="3"/>
        <v>11</v>
      </c>
      <c r="B36" s="55"/>
      <c r="C36" s="55" t="s">
        <v>118</v>
      </c>
      <c r="D36" s="56">
        <f t="shared" ca="1" si="0"/>
        <v>44572</v>
      </c>
      <c r="E36" s="57">
        <f t="shared" si="1"/>
        <v>164818.33333333334</v>
      </c>
      <c r="F36" s="57">
        <f t="shared" si="2"/>
        <v>6911.5327380952376</v>
      </c>
      <c r="G36" s="58">
        <f t="shared" si="4"/>
        <v>171729.86607142858</v>
      </c>
      <c r="H36" s="59">
        <f t="shared" si="5"/>
        <v>8414763.4374999944</v>
      </c>
    </row>
    <row r="37" spans="1:8">
      <c r="A37" s="55">
        <f t="shared" si="3"/>
        <v>12</v>
      </c>
      <c r="B37" s="55"/>
      <c r="C37" s="55" t="s">
        <v>119</v>
      </c>
      <c r="D37" s="56">
        <f t="shared" ca="1" si="0"/>
        <v>44603</v>
      </c>
      <c r="E37" s="57">
        <f t="shared" si="1"/>
        <v>164818.33333333334</v>
      </c>
      <c r="F37" s="57">
        <f t="shared" si="2"/>
        <v>6911.5327380952376</v>
      </c>
      <c r="G37" s="58">
        <f t="shared" si="4"/>
        <v>171729.86607142858</v>
      </c>
      <c r="H37" s="59">
        <f t="shared" si="5"/>
        <v>8243033.5714285662</v>
      </c>
    </row>
    <row r="38" spans="1:8">
      <c r="A38" s="55">
        <f t="shared" si="3"/>
        <v>13</v>
      </c>
      <c r="B38" s="55"/>
      <c r="C38" s="55" t="s">
        <v>120</v>
      </c>
      <c r="D38" s="56">
        <f t="shared" ca="1" si="0"/>
        <v>44631</v>
      </c>
      <c r="E38" s="57">
        <f t="shared" si="1"/>
        <v>164818.33333333334</v>
      </c>
      <c r="F38" s="57">
        <f t="shared" si="2"/>
        <v>6911.5327380952376</v>
      </c>
      <c r="G38" s="58">
        <f t="shared" si="4"/>
        <v>171729.86607142858</v>
      </c>
      <c r="H38" s="59">
        <f t="shared" si="5"/>
        <v>8071303.7053571381</v>
      </c>
    </row>
    <row r="39" spans="1:8">
      <c r="A39" s="55">
        <f t="shared" si="3"/>
        <v>14</v>
      </c>
      <c r="B39" s="55"/>
      <c r="C39" s="55" t="s">
        <v>121</v>
      </c>
      <c r="D39" s="56">
        <f t="shared" ca="1" si="0"/>
        <v>44662</v>
      </c>
      <c r="E39" s="57">
        <f t="shared" si="1"/>
        <v>164818.33333333334</v>
      </c>
      <c r="F39" s="57">
        <f t="shared" si="2"/>
        <v>6911.5327380952376</v>
      </c>
      <c r="G39" s="58">
        <f t="shared" si="4"/>
        <v>171729.86607142858</v>
      </c>
      <c r="H39" s="59">
        <f t="shared" si="5"/>
        <v>7899573.8392857099</v>
      </c>
    </row>
    <row r="40" spans="1:8">
      <c r="A40" s="55">
        <f t="shared" si="3"/>
        <v>15</v>
      </c>
      <c r="B40" s="55"/>
      <c r="C40" s="55" t="s">
        <v>122</v>
      </c>
      <c r="D40" s="56">
        <f t="shared" ca="1" si="0"/>
        <v>44692</v>
      </c>
      <c r="E40" s="57">
        <f t="shared" si="1"/>
        <v>164818.33333333334</v>
      </c>
      <c r="F40" s="57">
        <f t="shared" si="2"/>
        <v>6911.5327380952376</v>
      </c>
      <c r="G40" s="58">
        <f t="shared" si="4"/>
        <v>171729.86607142858</v>
      </c>
      <c r="H40" s="59">
        <f t="shared" si="5"/>
        <v>7727843.9732142817</v>
      </c>
    </row>
    <row r="41" spans="1:8">
      <c r="A41" s="55">
        <f t="shared" si="3"/>
        <v>16</v>
      </c>
      <c r="B41" s="55"/>
      <c r="C41" s="55" t="s">
        <v>123</v>
      </c>
      <c r="D41" s="56">
        <f t="shared" ca="1" si="0"/>
        <v>44723</v>
      </c>
      <c r="E41" s="57">
        <f t="shared" si="1"/>
        <v>164818.33333333334</v>
      </c>
      <c r="F41" s="57">
        <f t="shared" si="2"/>
        <v>6911.5327380952376</v>
      </c>
      <c r="G41" s="58">
        <f t="shared" si="4"/>
        <v>171729.86607142858</v>
      </c>
      <c r="H41" s="59">
        <f t="shared" si="5"/>
        <v>7556114.1071428536</v>
      </c>
    </row>
    <row r="42" spans="1:8">
      <c r="A42" s="55">
        <f t="shared" si="3"/>
        <v>17</v>
      </c>
      <c r="B42" s="55"/>
      <c r="C42" s="55" t="s">
        <v>124</v>
      </c>
      <c r="D42" s="56">
        <f t="shared" ca="1" si="0"/>
        <v>44753</v>
      </c>
      <c r="E42" s="57">
        <f t="shared" si="1"/>
        <v>164818.33333333334</v>
      </c>
      <c r="F42" s="57">
        <f t="shared" si="2"/>
        <v>6911.5327380952376</v>
      </c>
      <c r="G42" s="58">
        <f t="shared" si="4"/>
        <v>171729.86607142858</v>
      </c>
      <c r="H42" s="59">
        <f t="shared" si="5"/>
        <v>7384384.2410714254</v>
      </c>
    </row>
    <row r="43" spans="1:8">
      <c r="A43" s="55">
        <f t="shared" si="3"/>
        <v>18</v>
      </c>
      <c r="B43" s="55"/>
      <c r="C43" s="55" t="s">
        <v>125</v>
      </c>
      <c r="D43" s="56">
        <f t="shared" ca="1" si="0"/>
        <v>44784</v>
      </c>
      <c r="E43" s="57">
        <f t="shared" si="1"/>
        <v>164818.33333333334</v>
      </c>
      <c r="F43" s="57">
        <f t="shared" si="2"/>
        <v>6911.5327380952376</v>
      </c>
      <c r="G43" s="58">
        <f t="shared" si="4"/>
        <v>171729.86607142858</v>
      </c>
      <c r="H43" s="59">
        <f t="shared" si="5"/>
        <v>7212654.3749999972</v>
      </c>
    </row>
    <row r="44" spans="1:8">
      <c r="A44" s="55">
        <f t="shared" si="3"/>
        <v>19</v>
      </c>
      <c r="B44" s="55"/>
      <c r="C44" s="55" t="s">
        <v>126</v>
      </c>
      <c r="D44" s="56">
        <f t="shared" ca="1" si="0"/>
        <v>44815</v>
      </c>
      <c r="E44" s="57">
        <f t="shared" si="1"/>
        <v>164818.33333333334</v>
      </c>
      <c r="F44" s="57">
        <f t="shared" si="2"/>
        <v>6911.5327380952376</v>
      </c>
      <c r="G44" s="58">
        <f t="shared" si="4"/>
        <v>171729.86607142858</v>
      </c>
      <c r="H44" s="59">
        <f t="shared" si="5"/>
        <v>7040924.508928569</v>
      </c>
    </row>
    <row r="45" spans="1:8">
      <c r="A45" s="55">
        <f t="shared" si="3"/>
        <v>20</v>
      </c>
      <c r="B45" s="55"/>
      <c r="C45" s="55" t="s">
        <v>127</v>
      </c>
      <c r="D45" s="56">
        <f t="shared" ca="1" si="0"/>
        <v>44845</v>
      </c>
      <c r="E45" s="57">
        <f t="shared" si="1"/>
        <v>164818.33333333334</v>
      </c>
      <c r="F45" s="57">
        <f t="shared" si="2"/>
        <v>6911.5327380952376</v>
      </c>
      <c r="G45" s="58">
        <f t="shared" si="4"/>
        <v>171729.86607142858</v>
      </c>
      <c r="H45" s="59">
        <f t="shared" si="5"/>
        <v>6869194.6428571409</v>
      </c>
    </row>
    <row r="46" spans="1:8">
      <c r="A46" s="55">
        <f t="shared" si="3"/>
        <v>21</v>
      </c>
      <c r="B46" s="55"/>
      <c r="C46" s="55" t="s">
        <v>128</v>
      </c>
      <c r="D46" s="56">
        <f t="shared" ca="1" si="0"/>
        <v>44876</v>
      </c>
      <c r="E46" s="57">
        <f t="shared" si="1"/>
        <v>164818.33333333334</v>
      </c>
      <c r="F46" s="57">
        <f t="shared" si="2"/>
        <v>6911.5327380952376</v>
      </c>
      <c r="G46" s="58">
        <f t="shared" si="4"/>
        <v>171729.86607142858</v>
      </c>
      <c r="H46" s="59">
        <f t="shared" si="5"/>
        <v>6697464.7767857127</v>
      </c>
    </row>
    <row r="47" spans="1:8">
      <c r="A47" s="55">
        <f t="shared" si="3"/>
        <v>22</v>
      </c>
      <c r="B47" s="55"/>
      <c r="C47" s="55" t="s">
        <v>129</v>
      </c>
      <c r="D47" s="56">
        <f t="shared" ca="1" si="0"/>
        <v>44906</v>
      </c>
      <c r="E47" s="57">
        <f t="shared" si="1"/>
        <v>164818.33333333334</v>
      </c>
      <c r="F47" s="57">
        <f t="shared" si="2"/>
        <v>6911.5327380952376</v>
      </c>
      <c r="G47" s="58">
        <f t="shared" si="4"/>
        <v>171729.86607142858</v>
      </c>
      <c r="H47" s="59">
        <f t="shared" si="5"/>
        <v>6525734.9107142845</v>
      </c>
    </row>
    <row r="48" spans="1:8">
      <c r="A48" s="55">
        <f t="shared" si="3"/>
        <v>23</v>
      </c>
      <c r="B48" s="55"/>
      <c r="C48" s="55" t="s">
        <v>130</v>
      </c>
      <c r="D48" s="56">
        <f t="shared" ca="1" si="0"/>
        <v>44937</v>
      </c>
      <c r="E48" s="57">
        <f t="shared" si="1"/>
        <v>164818.33333333334</v>
      </c>
      <c r="F48" s="57">
        <f t="shared" si="2"/>
        <v>6911.5327380952376</v>
      </c>
      <c r="G48" s="58">
        <f t="shared" si="4"/>
        <v>171729.86607142858</v>
      </c>
      <c r="H48" s="59">
        <f t="shared" si="5"/>
        <v>6354005.0446428563</v>
      </c>
    </row>
    <row r="49" spans="1:8">
      <c r="A49" s="55">
        <f t="shared" si="3"/>
        <v>24</v>
      </c>
      <c r="B49" s="55"/>
      <c r="C49" s="55" t="s">
        <v>131</v>
      </c>
      <c r="D49" s="56">
        <f t="shared" ca="1" si="0"/>
        <v>44968</v>
      </c>
      <c r="E49" s="57">
        <f t="shared" si="1"/>
        <v>164818.33333333334</v>
      </c>
      <c r="F49" s="57">
        <f t="shared" si="2"/>
        <v>6911.5327380952376</v>
      </c>
      <c r="G49" s="58">
        <f t="shared" si="4"/>
        <v>171729.86607142858</v>
      </c>
      <c r="H49" s="59">
        <f t="shared" si="5"/>
        <v>6182275.1785714282</v>
      </c>
    </row>
    <row r="50" spans="1:8">
      <c r="A50" s="55">
        <f t="shared" si="3"/>
        <v>25</v>
      </c>
      <c r="B50" s="55"/>
      <c r="C50" s="55" t="s">
        <v>132</v>
      </c>
      <c r="D50" s="56">
        <f t="shared" ca="1" si="0"/>
        <v>44996</v>
      </c>
      <c r="E50" s="57">
        <f t="shared" si="1"/>
        <v>164818.33333333334</v>
      </c>
      <c r="F50" s="57">
        <f t="shared" si="2"/>
        <v>6911.5327380952376</v>
      </c>
      <c r="G50" s="58">
        <f t="shared" si="4"/>
        <v>171729.86607142858</v>
      </c>
      <c r="H50" s="59">
        <f t="shared" si="5"/>
        <v>6010545.3125</v>
      </c>
    </row>
    <row r="51" spans="1:8">
      <c r="A51" s="55">
        <f t="shared" si="3"/>
        <v>26</v>
      </c>
      <c r="B51" s="55"/>
      <c r="C51" s="55" t="s">
        <v>133</v>
      </c>
      <c r="D51" s="56">
        <f t="shared" ca="1" si="0"/>
        <v>45027</v>
      </c>
      <c r="E51" s="57">
        <f t="shared" si="1"/>
        <v>164818.33333333334</v>
      </c>
      <c r="F51" s="57">
        <f t="shared" si="2"/>
        <v>6911.5327380952376</v>
      </c>
      <c r="G51" s="58">
        <f t="shared" si="4"/>
        <v>171729.86607142858</v>
      </c>
      <c r="H51" s="59">
        <f t="shared" si="5"/>
        <v>5838815.4464285718</v>
      </c>
    </row>
    <row r="52" spans="1:8">
      <c r="A52" s="55">
        <f t="shared" si="3"/>
        <v>27</v>
      </c>
      <c r="B52" s="55"/>
      <c r="C52" s="55" t="s">
        <v>134</v>
      </c>
      <c r="D52" s="56">
        <f t="shared" ca="1" si="0"/>
        <v>45057</v>
      </c>
      <c r="E52" s="57">
        <f t="shared" si="1"/>
        <v>164818.33333333334</v>
      </c>
      <c r="F52" s="57">
        <f t="shared" si="2"/>
        <v>6911.5327380952376</v>
      </c>
      <c r="G52" s="58">
        <f t="shared" si="4"/>
        <v>171729.86607142858</v>
      </c>
      <c r="H52" s="59">
        <f t="shared" si="5"/>
        <v>5667085.5803571437</v>
      </c>
    </row>
    <row r="53" spans="1:8">
      <c r="A53" s="55">
        <f t="shared" si="3"/>
        <v>28</v>
      </c>
      <c r="B53" s="55"/>
      <c r="C53" s="55" t="s">
        <v>135</v>
      </c>
      <c r="D53" s="56">
        <f t="shared" ca="1" si="0"/>
        <v>45088</v>
      </c>
      <c r="E53" s="57">
        <f t="shared" si="1"/>
        <v>164818.33333333334</v>
      </c>
      <c r="F53" s="57">
        <f t="shared" si="2"/>
        <v>6911.5327380952376</v>
      </c>
      <c r="G53" s="58">
        <f t="shared" si="4"/>
        <v>171729.86607142858</v>
      </c>
      <c r="H53" s="59">
        <f t="shared" si="5"/>
        <v>5495355.7142857155</v>
      </c>
    </row>
    <row r="54" spans="1:8">
      <c r="A54" s="55">
        <f t="shared" si="3"/>
        <v>29</v>
      </c>
      <c r="B54" s="55"/>
      <c r="C54" s="55" t="s">
        <v>136</v>
      </c>
      <c r="D54" s="56">
        <f t="shared" ca="1" si="0"/>
        <v>45118</v>
      </c>
      <c r="E54" s="57">
        <f t="shared" si="1"/>
        <v>164818.33333333334</v>
      </c>
      <c r="F54" s="57">
        <f t="shared" si="2"/>
        <v>6911.5327380952376</v>
      </c>
      <c r="G54" s="58">
        <f t="shared" si="4"/>
        <v>171729.86607142858</v>
      </c>
      <c r="H54" s="59">
        <f t="shared" si="5"/>
        <v>5323625.8482142873</v>
      </c>
    </row>
    <row r="55" spans="1:8">
      <c r="A55" s="55">
        <f t="shared" si="3"/>
        <v>30</v>
      </c>
      <c r="B55" s="55"/>
      <c r="C55" s="55" t="s">
        <v>137</v>
      </c>
      <c r="D55" s="56">
        <f t="shared" ca="1" si="0"/>
        <v>45149</v>
      </c>
      <c r="E55" s="57">
        <f t="shared" si="1"/>
        <v>164818.33333333334</v>
      </c>
      <c r="F55" s="57">
        <f t="shared" si="2"/>
        <v>6911.5327380952376</v>
      </c>
      <c r="G55" s="58">
        <f t="shared" si="4"/>
        <v>171729.86607142858</v>
      </c>
      <c r="H55" s="59">
        <f t="shared" si="5"/>
        <v>5151895.9821428591</v>
      </c>
    </row>
    <row r="56" spans="1:8">
      <c r="A56" s="55">
        <f t="shared" si="3"/>
        <v>31</v>
      </c>
      <c r="B56" s="55"/>
      <c r="C56" s="55" t="s">
        <v>138</v>
      </c>
      <c r="D56" s="56">
        <f t="shared" ca="1" si="0"/>
        <v>45180</v>
      </c>
      <c r="E56" s="57">
        <f t="shared" si="1"/>
        <v>164818.33333333334</v>
      </c>
      <c r="F56" s="57">
        <f t="shared" si="2"/>
        <v>6911.5327380952376</v>
      </c>
      <c r="G56" s="58">
        <f t="shared" si="4"/>
        <v>171729.86607142858</v>
      </c>
      <c r="H56" s="59">
        <f t="shared" si="5"/>
        <v>4980166.116071431</v>
      </c>
    </row>
    <row r="57" spans="1:8">
      <c r="A57" s="55">
        <f t="shared" si="3"/>
        <v>32</v>
      </c>
      <c r="B57" s="55"/>
      <c r="C57" s="55" t="s">
        <v>139</v>
      </c>
      <c r="D57" s="56">
        <f t="shared" ca="1" si="0"/>
        <v>45210</v>
      </c>
      <c r="E57" s="57">
        <f t="shared" si="1"/>
        <v>164818.33333333334</v>
      </c>
      <c r="F57" s="57">
        <f t="shared" si="2"/>
        <v>6911.5327380952376</v>
      </c>
      <c r="G57" s="58">
        <f t="shared" si="4"/>
        <v>171729.86607142858</v>
      </c>
      <c r="H57" s="59">
        <f t="shared" si="5"/>
        <v>4808436.2500000028</v>
      </c>
    </row>
    <row r="58" spans="1:8">
      <c r="A58" s="55">
        <f t="shared" si="3"/>
        <v>33</v>
      </c>
      <c r="B58" s="55"/>
      <c r="C58" s="55" t="s">
        <v>140</v>
      </c>
      <c r="D58" s="56">
        <f t="shared" ca="1" si="0"/>
        <v>45241</v>
      </c>
      <c r="E58" s="57">
        <f t="shared" si="1"/>
        <v>164818.33333333334</v>
      </c>
      <c r="F58" s="57">
        <f t="shared" si="2"/>
        <v>6911.5327380952376</v>
      </c>
      <c r="G58" s="58">
        <f t="shared" si="4"/>
        <v>171729.86607142858</v>
      </c>
      <c r="H58" s="59">
        <f t="shared" si="5"/>
        <v>4636706.3839285746</v>
      </c>
    </row>
    <row r="59" spans="1:8">
      <c r="A59" s="55">
        <f t="shared" si="3"/>
        <v>34</v>
      </c>
      <c r="B59" s="55"/>
      <c r="C59" s="55" t="s">
        <v>141</v>
      </c>
      <c r="D59" s="56">
        <f t="shared" ca="1" si="0"/>
        <v>45271</v>
      </c>
      <c r="E59" s="57">
        <f t="shared" si="1"/>
        <v>164818.33333333334</v>
      </c>
      <c r="F59" s="57">
        <f t="shared" si="2"/>
        <v>6911.5327380952376</v>
      </c>
      <c r="G59" s="58">
        <f t="shared" si="4"/>
        <v>171729.86607142858</v>
      </c>
      <c r="H59" s="59">
        <f t="shared" si="5"/>
        <v>4464976.5178571464</v>
      </c>
    </row>
    <row r="60" spans="1:8">
      <c r="A60" s="55">
        <f t="shared" si="3"/>
        <v>35</v>
      </c>
      <c r="B60" s="55"/>
      <c r="C60" s="55" t="s">
        <v>142</v>
      </c>
      <c r="D60" s="56">
        <f t="shared" ca="1" si="0"/>
        <v>45302</v>
      </c>
      <c r="E60" s="57">
        <f t="shared" si="1"/>
        <v>164818.33333333334</v>
      </c>
      <c r="F60" s="57">
        <f t="shared" si="2"/>
        <v>6911.5327380952376</v>
      </c>
      <c r="G60" s="58">
        <f t="shared" si="4"/>
        <v>171729.86607142858</v>
      </c>
      <c r="H60" s="59">
        <f t="shared" si="5"/>
        <v>4293246.6517857183</v>
      </c>
    </row>
    <row r="61" spans="1:8">
      <c r="A61" s="55">
        <f t="shared" si="3"/>
        <v>36</v>
      </c>
      <c r="B61" s="55"/>
      <c r="C61" s="55" t="s">
        <v>143</v>
      </c>
      <c r="D61" s="56">
        <f t="shared" ca="1" si="0"/>
        <v>45333</v>
      </c>
      <c r="E61" s="57">
        <f t="shared" si="1"/>
        <v>164818.33333333334</v>
      </c>
      <c r="F61" s="57">
        <f t="shared" si="2"/>
        <v>6911.5327380952376</v>
      </c>
      <c r="G61" s="58">
        <f t="shared" si="4"/>
        <v>171729.86607142858</v>
      </c>
      <c r="H61" s="59">
        <f t="shared" si="5"/>
        <v>4121516.7857142896</v>
      </c>
    </row>
    <row r="62" spans="1:8">
      <c r="A62" s="55">
        <f t="shared" si="3"/>
        <v>37</v>
      </c>
      <c r="B62" s="55"/>
      <c r="C62" s="55" t="s">
        <v>144</v>
      </c>
      <c r="D62" s="56">
        <f t="shared" ca="1" si="0"/>
        <v>45362</v>
      </c>
      <c r="E62" s="57">
        <f t="shared" si="1"/>
        <v>164818.33333333334</v>
      </c>
      <c r="F62" s="57">
        <f t="shared" si="2"/>
        <v>6911.5327380952376</v>
      </c>
      <c r="G62" s="58">
        <f t="shared" si="4"/>
        <v>171729.86607142858</v>
      </c>
      <c r="H62" s="59">
        <f t="shared" si="5"/>
        <v>3949786.919642861</v>
      </c>
    </row>
    <row r="63" spans="1:8">
      <c r="A63" s="55">
        <f t="shared" si="3"/>
        <v>38</v>
      </c>
      <c r="B63" s="55"/>
      <c r="C63" s="55" t="s">
        <v>145</v>
      </c>
      <c r="D63" s="56">
        <f t="shared" ca="1" si="0"/>
        <v>45393</v>
      </c>
      <c r="E63" s="57">
        <f t="shared" si="1"/>
        <v>164818.33333333334</v>
      </c>
      <c r="F63" s="57">
        <f t="shared" si="2"/>
        <v>6911.5327380952376</v>
      </c>
      <c r="G63" s="58">
        <f t="shared" si="4"/>
        <v>171729.86607142858</v>
      </c>
      <c r="H63" s="59">
        <f t="shared" si="5"/>
        <v>3778057.0535714324</v>
      </c>
    </row>
    <row r="64" spans="1:8">
      <c r="A64" s="55">
        <f t="shared" si="3"/>
        <v>39</v>
      </c>
      <c r="B64" s="55"/>
      <c r="C64" s="55" t="s">
        <v>146</v>
      </c>
      <c r="D64" s="56">
        <f t="shared" ca="1" si="0"/>
        <v>45423</v>
      </c>
      <c r="E64" s="57">
        <f t="shared" si="1"/>
        <v>164818.33333333334</v>
      </c>
      <c r="F64" s="57">
        <f t="shared" si="2"/>
        <v>6911.5327380952376</v>
      </c>
      <c r="G64" s="58">
        <f t="shared" si="4"/>
        <v>171729.86607142858</v>
      </c>
      <c r="H64" s="59">
        <f t="shared" si="5"/>
        <v>3606327.1875000037</v>
      </c>
    </row>
    <row r="65" spans="1:10">
      <c r="A65" s="55">
        <f t="shared" si="3"/>
        <v>40</v>
      </c>
      <c r="B65" s="55"/>
      <c r="C65" s="55" t="s">
        <v>147</v>
      </c>
      <c r="D65" s="56">
        <f t="shared" ca="1" si="0"/>
        <v>45454</v>
      </c>
      <c r="E65" s="57">
        <f t="shared" si="1"/>
        <v>164818.33333333334</v>
      </c>
      <c r="F65" s="57">
        <f t="shared" si="2"/>
        <v>6911.5327380952376</v>
      </c>
      <c r="G65" s="58">
        <f t="shared" si="4"/>
        <v>171729.86607142858</v>
      </c>
      <c r="H65" s="59">
        <f t="shared" si="5"/>
        <v>3434597.3214285751</v>
      </c>
    </row>
    <row r="66" spans="1:10">
      <c r="A66" s="55">
        <f t="shared" si="3"/>
        <v>41</v>
      </c>
      <c r="B66" s="55"/>
      <c r="C66" s="55" t="s">
        <v>148</v>
      </c>
      <c r="D66" s="56">
        <f t="shared" ca="1" si="0"/>
        <v>45484</v>
      </c>
      <c r="E66" s="57">
        <f t="shared" si="1"/>
        <v>164818.33333333334</v>
      </c>
      <c r="F66" s="57">
        <f t="shared" si="2"/>
        <v>6911.5327380952376</v>
      </c>
      <c r="G66" s="58">
        <f t="shared" si="4"/>
        <v>171729.86607142858</v>
      </c>
      <c r="H66" s="59">
        <f t="shared" si="5"/>
        <v>3262867.4553571464</v>
      </c>
    </row>
    <row r="67" spans="1:10">
      <c r="A67" s="55">
        <f t="shared" si="3"/>
        <v>42</v>
      </c>
      <c r="B67" s="55"/>
      <c r="C67" s="55" t="s">
        <v>149</v>
      </c>
      <c r="D67" s="56">
        <f t="shared" ca="1" si="0"/>
        <v>45515</v>
      </c>
      <c r="E67" s="57">
        <f t="shared" si="1"/>
        <v>164818.33333333334</v>
      </c>
      <c r="F67" s="57">
        <f t="shared" si="2"/>
        <v>6911.5327380952376</v>
      </c>
      <c r="G67" s="58">
        <f t="shared" si="4"/>
        <v>171729.86607142858</v>
      </c>
      <c r="H67" s="59">
        <f t="shared" si="5"/>
        <v>3091137.5892857178</v>
      </c>
    </row>
    <row r="68" spans="1:10">
      <c r="A68" s="55">
        <f t="shared" si="3"/>
        <v>43</v>
      </c>
      <c r="B68" s="55"/>
      <c r="C68" s="55" t="s">
        <v>150</v>
      </c>
      <c r="D68" s="56">
        <f t="shared" ca="1" si="0"/>
        <v>45546</v>
      </c>
      <c r="E68" s="57">
        <f t="shared" si="1"/>
        <v>164818.33333333334</v>
      </c>
      <c r="F68" s="57">
        <f t="shared" si="2"/>
        <v>6911.5327380952376</v>
      </c>
      <c r="G68" s="58">
        <f t="shared" si="4"/>
        <v>171729.86607142858</v>
      </c>
      <c r="H68" s="59">
        <f t="shared" si="5"/>
        <v>2919407.7232142892</v>
      </c>
    </row>
    <row r="69" spans="1:10">
      <c r="A69" s="55">
        <f t="shared" si="3"/>
        <v>44</v>
      </c>
      <c r="B69" s="55"/>
      <c r="C69" s="55" t="s">
        <v>151</v>
      </c>
      <c r="D69" s="56">
        <f t="shared" ca="1" si="0"/>
        <v>45576</v>
      </c>
      <c r="E69" s="57">
        <f t="shared" si="1"/>
        <v>164818.33333333334</v>
      </c>
      <c r="F69" s="57">
        <f t="shared" si="2"/>
        <v>6911.5327380952376</v>
      </c>
      <c r="G69" s="58">
        <f t="shared" si="4"/>
        <v>171729.86607142858</v>
      </c>
      <c r="H69" s="59">
        <f t="shared" si="5"/>
        <v>2747677.8571428605</v>
      </c>
    </row>
    <row r="70" spans="1:10">
      <c r="A70" s="55">
        <f t="shared" si="3"/>
        <v>45</v>
      </c>
      <c r="B70" s="55"/>
      <c r="C70" s="55" t="s">
        <v>152</v>
      </c>
      <c r="D70" s="56">
        <f t="shared" ca="1" si="0"/>
        <v>45607</v>
      </c>
      <c r="E70" s="57">
        <f t="shared" si="1"/>
        <v>164818.33333333334</v>
      </c>
      <c r="F70" s="57">
        <f t="shared" si="2"/>
        <v>6911.5327380952376</v>
      </c>
      <c r="G70" s="58">
        <f t="shared" si="4"/>
        <v>171729.86607142858</v>
      </c>
      <c r="H70" s="59">
        <f t="shared" si="5"/>
        <v>2575947.9910714319</v>
      </c>
    </row>
    <row r="71" spans="1:10">
      <c r="A71" s="55">
        <f t="shared" si="3"/>
        <v>46</v>
      </c>
      <c r="B71" s="55"/>
      <c r="C71" s="55" t="s">
        <v>153</v>
      </c>
      <c r="D71" s="56">
        <f t="shared" ca="1" si="0"/>
        <v>45637</v>
      </c>
      <c r="E71" s="57">
        <f t="shared" si="1"/>
        <v>164818.33333333334</v>
      </c>
      <c r="F71" s="57">
        <f t="shared" si="2"/>
        <v>6911.5327380952376</v>
      </c>
      <c r="G71" s="58">
        <f t="shared" si="4"/>
        <v>171729.86607142858</v>
      </c>
      <c r="H71" s="59">
        <f t="shared" si="5"/>
        <v>2404218.1250000033</v>
      </c>
      <c r="J71" s="13"/>
    </row>
    <row r="72" spans="1:10">
      <c r="A72" s="55">
        <f t="shared" si="3"/>
        <v>47</v>
      </c>
      <c r="B72" s="55"/>
      <c r="C72" s="55" t="s">
        <v>154</v>
      </c>
      <c r="D72" s="56">
        <f t="shared" ca="1" si="0"/>
        <v>45668</v>
      </c>
      <c r="E72" s="57">
        <f t="shared" si="1"/>
        <v>164818.33333333334</v>
      </c>
      <c r="F72" s="57">
        <f t="shared" si="2"/>
        <v>6911.5327380952376</v>
      </c>
      <c r="G72" s="58">
        <f t="shared" si="4"/>
        <v>171729.86607142858</v>
      </c>
      <c r="H72" s="59">
        <f t="shared" si="5"/>
        <v>2232488.2589285746</v>
      </c>
      <c r="J72" s="13"/>
    </row>
    <row r="73" spans="1:10">
      <c r="A73" s="55">
        <f t="shared" si="3"/>
        <v>48</v>
      </c>
      <c r="B73" s="55"/>
      <c r="C73" s="55" t="s">
        <v>155</v>
      </c>
      <c r="D73" s="56">
        <f t="shared" ca="1" si="0"/>
        <v>45699</v>
      </c>
      <c r="E73" s="57">
        <f t="shared" si="1"/>
        <v>164818.33333333334</v>
      </c>
      <c r="F73" s="57">
        <f t="shared" si="2"/>
        <v>6911.5327380952376</v>
      </c>
      <c r="G73" s="58">
        <f t="shared" si="4"/>
        <v>171729.86607142858</v>
      </c>
      <c r="H73" s="59">
        <f t="shared" si="5"/>
        <v>2060758.392857146</v>
      </c>
      <c r="J73" s="13"/>
    </row>
    <row r="74" spans="1:10">
      <c r="A74" s="55">
        <f t="shared" si="3"/>
        <v>49</v>
      </c>
      <c r="B74" s="55"/>
      <c r="C74" s="55" t="s">
        <v>156</v>
      </c>
      <c r="D74" s="56">
        <f t="shared" ca="1" si="0"/>
        <v>45727</v>
      </c>
      <c r="E74" s="57">
        <f t="shared" si="1"/>
        <v>164818.33333333334</v>
      </c>
      <c r="F74" s="57">
        <f t="shared" si="2"/>
        <v>6911.5327380952376</v>
      </c>
      <c r="G74" s="58">
        <f t="shared" si="4"/>
        <v>171729.86607142858</v>
      </c>
      <c r="H74" s="59">
        <f t="shared" si="5"/>
        <v>1889028.5267857173</v>
      </c>
      <c r="J74" s="13"/>
    </row>
    <row r="75" spans="1:10">
      <c r="A75" s="55">
        <f t="shared" si="3"/>
        <v>50</v>
      </c>
      <c r="B75" s="55"/>
      <c r="C75" s="55" t="s">
        <v>157</v>
      </c>
      <c r="D75" s="56">
        <f t="shared" ca="1" si="0"/>
        <v>45758</v>
      </c>
      <c r="E75" s="57">
        <f t="shared" si="1"/>
        <v>164818.33333333334</v>
      </c>
      <c r="F75" s="57">
        <f t="shared" si="2"/>
        <v>6911.5327380952376</v>
      </c>
      <c r="G75" s="58">
        <f t="shared" si="4"/>
        <v>171729.86607142858</v>
      </c>
      <c r="H75" s="59">
        <f t="shared" si="5"/>
        <v>1717298.6607142887</v>
      </c>
      <c r="J75" s="13"/>
    </row>
    <row r="76" spans="1:10">
      <c r="A76" s="55">
        <f t="shared" si="3"/>
        <v>51</v>
      </c>
      <c r="B76" s="55"/>
      <c r="C76" s="55" t="s">
        <v>158</v>
      </c>
      <c r="D76" s="56">
        <f t="shared" ca="1" si="0"/>
        <v>45788</v>
      </c>
      <c r="E76" s="57">
        <f t="shared" si="1"/>
        <v>164818.33333333334</v>
      </c>
      <c r="F76" s="57">
        <f t="shared" si="2"/>
        <v>6911.5327380952376</v>
      </c>
      <c r="G76" s="58">
        <f t="shared" si="4"/>
        <v>171729.86607142858</v>
      </c>
      <c r="H76" s="59">
        <f t="shared" si="5"/>
        <v>1545568.7946428601</v>
      </c>
      <c r="J76" s="13"/>
    </row>
    <row r="77" spans="1:10">
      <c r="A77" s="55">
        <f t="shared" si="3"/>
        <v>52</v>
      </c>
      <c r="B77" s="55"/>
      <c r="C77" s="55" t="s">
        <v>159</v>
      </c>
      <c r="D77" s="56">
        <f t="shared" ca="1" si="0"/>
        <v>45819</v>
      </c>
      <c r="E77" s="57">
        <f t="shared" si="1"/>
        <v>164818.33333333334</v>
      </c>
      <c r="F77" s="57">
        <f t="shared" si="2"/>
        <v>6911.5327380952376</v>
      </c>
      <c r="G77" s="58">
        <f t="shared" si="4"/>
        <v>171729.86607142858</v>
      </c>
      <c r="H77" s="59">
        <f t="shared" si="5"/>
        <v>1373838.9285714314</v>
      </c>
      <c r="J77" s="13"/>
    </row>
    <row r="78" spans="1:10">
      <c r="A78" s="55">
        <f t="shared" si="3"/>
        <v>53</v>
      </c>
      <c r="B78" s="55"/>
      <c r="C78" s="55" t="s">
        <v>160</v>
      </c>
      <c r="D78" s="56">
        <f t="shared" ca="1" si="0"/>
        <v>45849</v>
      </c>
      <c r="E78" s="57">
        <f t="shared" si="1"/>
        <v>164818.33333333334</v>
      </c>
      <c r="F78" s="57">
        <f t="shared" si="2"/>
        <v>6911.5327380952376</v>
      </c>
      <c r="G78" s="58">
        <f t="shared" si="4"/>
        <v>171729.86607142858</v>
      </c>
      <c r="H78" s="59">
        <f t="shared" si="5"/>
        <v>1202109.0625000028</v>
      </c>
      <c r="J78" s="13"/>
    </row>
    <row r="79" spans="1:10">
      <c r="A79" s="55">
        <f t="shared" si="3"/>
        <v>54</v>
      </c>
      <c r="B79" s="55"/>
      <c r="C79" s="55" t="s">
        <v>161</v>
      </c>
      <c r="D79" s="56">
        <f t="shared" ca="1" si="0"/>
        <v>45880</v>
      </c>
      <c r="E79" s="57">
        <f t="shared" si="1"/>
        <v>164818.33333333334</v>
      </c>
      <c r="F79" s="57">
        <f t="shared" si="2"/>
        <v>6911.5327380952376</v>
      </c>
      <c r="G79" s="58">
        <f t="shared" si="4"/>
        <v>171729.86607142858</v>
      </c>
      <c r="H79" s="59">
        <f t="shared" si="5"/>
        <v>1030379.1964285742</v>
      </c>
      <c r="J79" s="13"/>
    </row>
    <row r="80" spans="1:10">
      <c r="A80" s="55">
        <f t="shared" si="3"/>
        <v>55</v>
      </c>
      <c r="B80" s="55"/>
      <c r="C80" s="55" t="s">
        <v>162</v>
      </c>
      <c r="D80" s="56">
        <f t="shared" ca="1" si="0"/>
        <v>45911</v>
      </c>
      <c r="E80" s="57">
        <f t="shared" si="1"/>
        <v>164818.33333333334</v>
      </c>
      <c r="F80" s="57">
        <f t="shared" si="2"/>
        <v>6911.5327380952376</v>
      </c>
      <c r="G80" s="58">
        <f t="shared" si="4"/>
        <v>171729.86607142858</v>
      </c>
      <c r="H80" s="59">
        <f t="shared" si="5"/>
        <v>858649.33035714552</v>
      </c>
      <c r="J80" s="13"/>
    </row>
    <row r="81" spans="1:10">
      <c r="A81" s="55">
        <f t="shared" si="3"/>
        <v>56</v>
      </c>
      <c r="B81" s="55"/>
      <c r="C81" s="55" t="s">
        <v>163</v>
      </c>
      <c r="D81" s="56">
        <f t="shared" ca="1" si="0"/>
        <v>45941</v>
      </c>
      <c r="E81" s="57">
        <f t="shared" si="1"/>
        <v>164818.33333333334</v>
      </c>
      <c r="F81" s="57">
        <f t="shared" si="2"/>
        <v>6911.5327380952376</v>
      </c>
      <c r="G81" s="58">
        <f t="shared" si="4"/>
        <v>171729.86607142858</v>
      </c>
      <c r="H81" s="59">
        <f t="shared" si="5"/>
        <v>686919.46428571688</v>
      </c>
      <c r="J81" s="13"/>
    </row>
    <row r="82" spans="1:10">
      <c r="A82" s="55">
        <f t="shared" si="3"/>
        <v>57</v>
      </c>
      <c r="B82" s="55"/>
      <c r="C82" s="55" t="s">
        <v>164</v>
      </c>
      <c r="D82" s="56">
        <f t="shared" ca="1" si="0"/>
        <v>45972</v>
      </c>
      <c r="E82" s="57">
        <f t="shared" si="1"/>
        <v>164818.33333333334</v>
      </c>
      <c r="F82" s="57">
        <f t="shared" si="2"/>
        <v>6911.5327380952376</v>
      </c>
      <c r="G82" s="58">
        <f t="shared" si="4"/>
        <v>171729.86607142858</v>
      </c>
      <c r="H82" s="59">
        <f t="shared" si="5"/>
        <v>515189.5982142883</v>
      </c>
      <c r="J82" s="13"/>
    </row>
    <row r="83" spans="1:10">
      <c r="A83" s="55">
        <f t="shared" si="3"/>
        <v>58</v>
      </c>
      <c r="B83" s="55"/>
      <c r="C83" s="55" t="s">
        <v>165</v>
      </c>
      <c r="D83" s="56">
        <f t="shared" ca="1" si="0"/>
        <v>46002</v>
      </c>
      <c r="E83" s="57">
        <f t="shared" si="1"/>
        <v>164818.33333333334</v>
      </c>
      <c r="F83" s="57">
        <f t="shared" si="2"/>
        <v>6911.5327380952376</v>
      </c>
      <c r="G83" s="58">
        <f t="shared" si="4"/>
        <v>171729.86607142858</v>
      </c>
      <c r="H83" s="59">
        <f t="shared" si="5"/>
        <v>343459.73214285972</v>
      </c>
      <c r="J83" s="13"/>
    </row>
    <row r="84" spans="1:10">
      <c r="A84" s="55">
        <f t="shared" si="3"/>
        <v>59</v>
      </c>
      <c r="B84" s="55"/>
      <c r="C84" s="55" t="s">
        <v>166</v>
      </c>
      <c r="D84" s="56">
        <f t="shared" ca="1" si="0"/>
        <v>46033</v>
      </c>
      <c r="E84" s="57">
        <f t="shared" si="1"/>
        <v>164818.33333333334</v>
      </c>
      <c r="F84" s="57">
        <f t="shared" si="2"/>
        <v>6911.5327380952376</v>
      </c>
      <c r="G84" s="58">
        <f t="shared" si="4"/>
        <v>171729.86607142858</v>
      </c>
      <c r="H84" s="59">
        <f t="shared" si="5"/>
        <v>171729.86607143114</v>
      </c>
      <c r="J84" s="13"/>
    </row>
    <row r="85" spans="1:10">
      <c r="A85" s="55">
        <f t="shared" si="3"/>
        <v>60</v>
      </c>
      <c r="B85" s="55"/>
      <c r="C85" s="55" t="s">
        <v>167</v>
      </c>
      <c r="D85" s="56">
        <f t="shared" ca="1" si="0"/>
        <v>46064</v>
      </c>
      <c r="E85" s="57">
        <f t="shared" si="1"/>
        <v>164818.33333333334</v>
      </c>
      <c r="F85" s="57">
        <f t="shared" si="2"/>
        <v>6911.5327380952376</v>
      </c>
      <c r="G85" s="58">
        <f t="shared" si="4"/>
        <v>171729.86607142858</v>
      </c>
      <c r="H85" s="59">
        <f t="shared" si="5"/>
        <v>2.5611370801925659E-9</v>
      </c>
    </row>
    <row r="86" spans="1:10">
      <c r="A86" s="513" t="s">
        <v>102</v>
      </c>
      <c r="B86" s="513"/>
      <c r="C86" s="513"/>
      <c r="D86" s="513"/>
      <c r="E86" s="61">
        <f>SUM(E24:E85)</f>
        <v>9939100</v>
      </c>
      <c r="F86" s="61">
        <f>SUM(F24:F85)</f>
        <v>414691.9642857149</v>
      </c>
      <c r="G86" s="61">
        <f>SUM(G24:G85)</f>
        <v>10353791.964285713</v>
      </c>
      <c r="H86" s="62"/>
    </row>
    <row r="87" spans="1:10" s="13" customFormat="1" ht="14">
      <c r="C87" s="23"/>
      <c r="D87" s="24"/>
      <c r="E87" s="25"/>
      <c r="F87" s="25"/>
      <c r="G87" s="25"/>
      <c r="J87" s="12"/>
    </row>
    <row r="88" spans="1:10" s="13" customFormat="1" ht="14">
      <c r="A88" s="508" t="s">
        <v>66</v>
      </c>
      <c r="B88" s="508"/>
      <c r="C88" s="508"/>
      <c r="D88" s="508"/>
      <c r="E88" s="508"/>
      <c r="F88" s="508"/>
      <c r="G88" s="508"/>
      <c r="H88" s="508"/>
      <c r="J88" s="12"/>
    </row>
    <row r="89" spans="1:10" s="13" customFormat="1" ht="29.25" customHeight="1">
      <c r="A89" s="497" t="s">
        <v>103</v>
      </c>
      <c r="B89" s="497"/>
      <c r="C89" s="497"/>
      <c r="D89" s="497"/>
      <c r="E89" s="497"/>
      <c r="F89" s="497"/>
      <c r="G89" s="497"/>
      <c r="H89" s="497"/>
      <c r="J89" s="12"/>
    </row>
    <row r="90" spans="1:10" s="13" customFormat="1" ht="16.5" customHeight="1">
      <c r="A90" s="497"/>
      <c r="B90" s="497"/>
      <c r="C90" s="497"/>
      <c r="D90" s="497"/>
      <c r="E90" s="497"/>
      <c r="F90" s="497"/>
      <c r="G90" s="497"/>
      <c r="H90" s="497"/>
      <c r="J90" s="12"/>
    </row>
    <row r="91" spans="1:10" s="13" customFormat="1" ht="16.5" customHeight="1">
      <c r="A91" s="497"/>
      <c r="B91" s="497"/>
      <c r="C91" s="497"/>
      <c r="D91" s="497"/>
      <c r="E91" s="497"/>
      <c r="F91" s="497"/>
      <c r="G91" s="497"/>
      <c r="H91" s="497"/>
      <c r="J91" s="12"/>
    </row>
    <row r="92" spans="1:10" s="13" customFormat="1" ht="16.5" customHeight="1">
      <c r="A92" s="497"/>
      <c r="B92" s="497"/>
      <c r="C92" s="497"/>
      <c r="D92" s="497"/>
      <c r="E92" s="497"/>
      <c r="F92" s="497"/>
      <c r="G92" s="497"/>
      <c r="H92" s="497"/>
      <c r="J92" s="12"/>
    </row>
    <row r="93" spans="1:10" s="13" customFormat="1" ht="107.25" customHeight="1">
      <c r="A93" s="497"/>
      <c r="B93" s="497"/>
      <c r="C93" s="497"/>
      <c r="D93" s="497"/>
      <c r="E93" s="497"/>
      <c r="F93" s="497"/>
      <c r="G93" s="497"/>
      <c r="H93" s="497"/>
      <c r="J93" s="12"/>
    </row>
    <row r="94" spans="1:10" s="13" customFormat="1" ht="42" customHeight="1">
      <c r="A94" s="497"/>
      <c r="B94" s="497"/>
      <c r="C94" s="497"/>
      <c r="D94" s="497"/>
      <c r="E94" s="497"/>
      <c r="F94" s="497"/>
      <c r="G94" s="497"/>
      <c r="H94" s="497"/>
      <c r="J94" s="12"/>
    </row>
    <row r="95" spans="1:10" s="13" customFormat="1" ht="17.25" customHeight="1">
      <c r="A95" s="497"/>
      <c r="B95" s="497"/>
      <c r="C95" s="497"/>
      <c r="D95" s="497"/>
      <c r="E95" s="497"/>
      <c r="F95" s="497"/>
      <c r="G95" s="497"/>
      <c r="H95" s="497"/>
      <c r="J95" s="12"/>
    </row>
    <row r="96" spans="1:10" s="13" customFormat="1" ht="14">
      <c r="A96" s="497"/>
      <c r="B96" s="497"/>
      <c r="C96" s="497"/>
      <c r="D96" s="497"/>
      <c r="E96" s="497"/>
      <c r="F96" s="497"/>
      <c r="G96" s="497"/>
      <c r="H96" s="497"/>
      <c r="J96" s="12"/>
    </row>
    <row r="97" spans="1:10" s="13" customFormat="1" ht="14">
      <c r="A97" s="13" t="s">
        <v>104</v>
      </c>
      <c r="D97" s="26"/>
      <c r="G97" s="14"/>
      <c r="J97" s="12"/>
    </row>
    <row r="98" spans="1:10" s="13" customFormat="1" ht="14">
      <c r="D98" s="26"/>
      <c r="G98" s="14"/>
      <c r="J98" s="12"/>
    </row>
    <row r="99" spans="1:10" s="13" customFormat="1" ht="15" customHeight="1">
      <c r="A99" s="27"/>
      <c r="B99" s="27"/>
      <c r="C99" s="27"/>
      <c r="D99" s="26"/>
      <c r="E99" s="27"/>
      <c r="F99" s="27"/>
      <c r="G99" s="28"/>
      <c r="J99" s="12"/>
    </row>
    <row r="100" spans="1:10" s="13" customFormat="1" ht="14">
      <c r="A100" s="498" t="s">
        <v>105</v>
      </c>
      <c r="B100" s="498"/>
      <c r="C100" s="498"/>
      <c r="D100" s="26"/>
      <c r="E100" s="498" t="s">
        <v>106</v>
      </c>
      <c r="F100" s="498"/>
      <c r="G100" s="498"/>
      <c r="J100" s="12"/>
    </row>
    <row r="101" spans="1:10"/>
    <row r="102" spans="1:10"/>
  </sheetData>
  <sheetProtection password="EA9B" sheet="1" objects="1" scenarios="1" selectLockedCells="1"/>
  <mergeCells count="13">
    <mergeCell ref="A100:C100"/>
    <mergeCell ref="E100:G100"/>
    <mergeCell ref="H1:H2"/>
    <mergeCell ref="C5:H5"/>
    <mergeCell ref="C6:H6"/>
    <mergeCell ref="C7:H7"/>
    <mergeCell ref="C8:H8"/>
    <mergeCell ref="C9:H9"/>
    <mergeCell ref="C10:H10"/>
    <mergeCell ref="A23:G23"/>
    <mergeCell ref="A86:D86"/>
    <mergeCell ref="A88:H88"/>
    <mergeCell ref="A89:H96"/>
  </mergeCells>
  <hyperlinks>
    <hyperlink ref="C1" location="'DATA SHEET'!A1" display="HIGHLANDS PRIME, INC." xr:uid="{00000000-0004-0000-2200-000000000000}"/>
    <hyperlink ref="J4" location="'DATA SHEET'!A1" display="Return to Data Sheet" xr:uid="{00000000-0004-0000-2200-000001000000}"/>
  </hyperlinks>
  <printOptions horizontalCentered="1" verticalCentered="1"/>
  <pageMargins left="0.7" right="0.7" top="0.25" bottom="0.25" header="0.3" footer="0.3"/>
  <pageSetup paperSize="14" scale="5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pageSetUpPr fitToPage="1"/>
  </sheetPr>
  <dimension ref="A1:R40"/>
  <sheetViews>
    <sheetView zoomScaleNormal="100" workbookViewId="0">
      <selection activeCell="J4" sqref="J4"/>
    </sheetView>
  </sheetViews>
  <sheetFormatPr baseColWidth="10" defaultColWidth="0" defaultRowHeight="14"/>
  <cols>
    <col min="1" max="1" width="12.5" style="13" customWidth="1"/>
    <col min="2" max="2" width="10" style="13" bestFit="1" customWidth="1"/>
    <col min="3" max="3" width="16.1640625" style="13" customWidth="1"/>
    <col min="4" max="4" width="13.5" style="26" bestFit="1" customWidth="1"/>
    <col min="5" max="5" width="12.5" style="13" bestFit="1" customWidth="1"/>
    <col min="6" max="6" width="13.6640625" style="13" bestFit="1" customWidth="1"/>
    <col min="7" max="7" width="13.5" style="13" bestFit="1" customWidth="1"/>
    <col min="8" max="8" width="16.5" style="13" bestFit="1" customWidth="1"/>
    <col min="9" max="9" width="12.5" style="13" bestFit="1" customWidth="1"/>
    <col min="10" max="12" width="9.1640625" style="13" customWidth="1"/>
    <col min="13" max="18" width="0" style="13" hidden="1" customWidth="1"/>
    <col min="19" max="16384" width="9.1640625" style="13" hidden="1"/>
  </cols>
  <sheetData>
    <row r="1" spans="1:10" ht="12.75" customHeight="1">
      <c r="C1" s="215" t="s">
        <v>75</v>
      </c>
      <c r="H1" s="514" t="s">
        <v>76</v>
      </c>
    </row>
    <row r="2" spans="1:10">
      <c r="C2" s="14" t="s">
        <v>192</v>
      </c>
      <c r="H2" s="514"/>
    </row>
    <row r="3" spans="1:10">
      <c r="C3" s="14" t="s">
        <v>77</v>
      </c>
    </row>
    <row r="4" spans="1:10">
      <c r="J4" s="213" t="s">
        <v>78</v>
      </c>
    </row>
    <row r="5" spans="1:10">
      <c r="A5" s="32" t="s">
        <v>4</v>
      </c>
      <c r="B5" s="124"/>
      <c r="C5" s="521">
        <f>'DATA SHEET'!$C$10</f>
        <v>0</v>
      </c>
      <c r="D5" s="521"/>
      <c r="E5" s="521"/>
      <c r="F5" s="521"/>
      <c r="G5" s="521"/>
      <c r="H5" s="522"/>
    </row>
    <row r="6" spans="1:10">
      <c r="A6" s="249" t="s">
        <v>6</v>
      </c>
      <c r="B6" s="125"/>
      <c r="C6" s="491" t="str">
        <f>'DATA SHEET'!$C$11</f>
        <v>GD</v>
      </c>
      <c r="D6" s="491"/>
      <c r="E6" s="491"/>
      <c r="F6" s="491"/>
      <c r="G6" s="491"/>
      <c r="H6" s="496"/>
    </row>
    <row r="7" spans="1:10">
      <c r="A7" s="249" t="s">
        <v>79</v>
      </c>
      <c r="B7" s="125"/>
      <c r="C7" s="492">
        <f>'DATA SHEET'!$C$13</f>
        <v>67.900000000000006</v>
      </c>
      <c r="D7" s="492"/>
      <c r="E7" s="492"/>
      <c r="F7" s="492"/>
      <c r="G7" s="492"/>
      <c r="H7" s="493"/>
    </row>
    <row r="8" spans="1:10">
      <c r="A8" s="35" t="s">
        <v>7</v>
      </c>
      <c r="B8" s="72"/>
      <c r="C8" s="492" t="str">
        <f>'DATA SHEET'!$C$12</f>
        <v>1-Bedroom Terrace Suite</v>
      </c>
      <c r="D8" s="492"/>
      <c r="E8" s="492"/>
      <c r="F8" s="492"/>
      <c r="G8" s="492"/>
      <c r="H8" s="493"/>
    </row>
    <row r="9" spans="1:10">
      <c r="A9" s="490" t="s">
        <v>80</v>
      </c>
      <c r="B9" s="491"/>
      <c r="C9" s="499">
        <f>'DATA SHEET'!$C$14</f>
        <v>10793000</v>
      </c>
      <c r="D9" s="499"/>
      <c r="E9" s="499"/>
      <c r="F9" s="499"/>
      <c r="G9" s="499"/>
      <c r="H9" s="500"/>
    </row>
    <row r="10" spans="1:10" ht="15" customHeight="1">
      <c r="A10" s="248" t="s">
        <v>81</v>
      </c>
      <c r="B10" s="247"/>
      <c r="C10" s="515" t="str">
        <f>'DATA SHEET'!C18:D18</f>
        <v>Cash: 80% DP, 20% after 60 months or upon turnover</v>
      </c>
      <c r="D10" s="515"/>
      <c r="E10" s="515"/>
      <c r="F10" s="515"/>
      <c r="G10" s="515"/>
      <c r="H10" s="516"/>
    </row>
    <row r="12" spans="1:10">
      <c r="A12" s="14" t="s">
        <v>82</v>
      </c>
      <c r="B12" s="14"/>
      <c r="H12" s="246"/>
    </row>
    <row r="13" spans="1:10">
      <c r="A13" s="13" t="s">
        <v>83</v>
      </c>
      <c r="D13" s="246">
        <f>(C9-650000)</f>
        <v>10143000</v>
      </c>
      <c r="E13" s="204" t="str">
        <f>LEFT(C8,9)</f>
        <v>1-Bedroom</v>
      </c>
      <c r="F13" s="204"/>
      <c r="G13" s="204"/>
      <c r="H13" s="246"/>
    </row>
    <row r="14" spans="1:10">
      <c r="A14" s="40" t="s">
        <v>191</v>
      </c>
      <c r="B14" s="200"/>
      <c r="C14" s="199"/>
      <c r="D14" s="202">
        <f>VLOOKUP('S Cash_Non-mem'!C6,'ST. ANDREWS PL'!$C$6:$H$27,6,0)</f>
        <v>365000</v>
      </c>
      <c r="E14" s="26"/>
      <c r="F14" s="26"/>
      <c r="G14" s="26"/>
      <c r="H14" s="246"/>
    </row>
    <row r="15" spans="1:10">
      <c r="A15" s="40" t="s">
        <v>84</v>
      </c>
      <c r="B15" s="40"/>
      <c r="C15" s="203">
        <v>0.05</v>
      </c>
      <c r="D15" s="202">
        <f>IF(C15&lt;=5%,((D13-D14)*C15),"BEYOND MAX DISC.")</f>
        <v>488900</v>
      </c>
      <c r="E15" s="204"/>
      <c r="F15" s="204"/>
      <c r="G15" s="204"/>
      <c r="H15" s="246"/>
    </row>
    <row r="16" spans="1:10">
      <c r="A16" s="40" t="s">
        <v>85</v>
      </c>
      <c r="B16" s="40"/>
      <c r="C16" s="203">
        <v>0.15</v>
      </c>
      <c r="D16" s="190">
        <f>IF(C16&lt;=15%,((D13-D15-D14)*C16),"BEYOND MAX DISC.")</f>
        <v>1393365</v>
      </c>
      <c r="E16" s="204"/>
      <c r="F16" s="204"/>
      <c r="G16" s="204"/>
      <c r="H16" s="246"/>
    </row>
    <row r="17" spans="1:18">
      <c r="A17" s="13" t="s">
        <v>229</v>
      </c>
      <c r="B17" s="14"/>
      <c r="C17" s="199"/>
      <c r="D17" s="234">
        <f>+D13-SUM(D14:D16)</f>
        <v>7895735</v>
      </c>
      <c r="E17" s="26"/>
      <c r="F17" s="26"/>
      <c r="G17" s="26"/>
      <c r="H17" s="246"/>
    </row>
    <row r="18" spans="1:18">
      <c r="A18" s="48" t="s">
        <v>90</v>
      </c>
      <c r="B18" s="48"/>
      <c r="C18" s="236">
        <v>0.05</v>
      </c>
      <c r="D18" s="189">
        <f>(D17/1.12)*C18</f>
        <v>352488.1696428571</v>
      </c>
      <c r="E18" s="204"/>
      <c r="F18" s="204"/>
      <c r="G18" s="204"/>
      <c r="H18" s="204"/>
      <c r="I18" s="204"/>
      <c r="J18" s="204"/>
      <c r="K18" s="204"/>
      <c r="L18" s="204"/>
      <c r="M18" s="204"/>
      <c r="N18" s="204"/>
      <c r="O18" s="204"/>
      <c r="P18" s="188"/>
      <c r="Q18" s="188"/>
      <c r="R18" s="234"/>
    </row>
    <row r="19" spans="1:18" ht="15" thickBot="1">
      <c r="A19" s="14" t="s">
        <v>91</v>
      </c>
      <c r="B19" s="14"/>
      <c r="C19" s="14"/>
      <c r="D19" s="245">
        <f>D17+D18</f>
        <v>8248223.1696428573</v>
      </c>
      <c r="E19" s="204"/>
      <c r="F19" s="204"/>
      <c r="G19" s="204"/>
      <c r="H19" s="204"/>
      <c r="I19" s="204"/>
      <c r="J19" s="204"/>
      <c r="K19" s="204"/>
      <c r="L19" s="204"/>
      <c r="M19" s="204"/>
      <c r="N19" s="204"/>
      <c r="O19" s="204"/>
      <c r="P19" s="188"/>
      <c r="Q19" s="188"/>
      <c r="R19" s="234"/>
    </row>
    <row r="20" spans="1:18" ht="15" thickTop="1">
      <c r="H20" s="237"/>
    </row>
    <row r="21" spans="1:18" s="166" customFormat="1" ht="14.25" customHeight="1">
      <c r="A21" s="51" t="s">
        <v>92</v>
      </c>
      <c r="B21" s="51" t="s">
        <v>93</v>
      </c>
      <c r="C21" s="51" t="s">
        <v>94</v>
      </c>
      <c r="D21" s="51" t="s">
        <v>95</v>
      </c>
      <c r="E21" s="51" t="s">
        <v>169</v>
      </c>
      <c r="F21" s="51" t="s">
        <v>97</v>
      </c>
      <c r="G21" s="53" t="s">
        <v>98</v>
      </c>
      <c r="H21" s="51" t="s">
        <v>99</v>
      </c>
    </row>
    <row r="22" spans="1:18" s="166" customFormat="1" ht="14.25" customHeight="1">
      <c r="A22" s="517" t="s">
        <v>100</v>
      </c>
      <c r="B22" s="518"/>
      <c r="C22" s="518"/>
      <c r="D22" s="518"/>
      <c r="E22" s="518"/>
      <c r="F22" s="518"/>
      <c r="G22" s="519"/>
      <c r="H22" s="54">
        <f>+D19</f>
        <v>8248223.1696428573</v>
      </c>
    </row>
    <row r="23" spans="1:18" s="166" customFormat="1" ht="14.25" customHeight="1">
      <c r="A23" s="176">
        <v>0</v>
      </c>
      <c r="B23" s="176"/>
      <c r="C23" s="176" t="s">
        <v>101</v>
      </c>
      <c r="D23" s="175">
        <f ca="1">'DATA SHEET'!C9</f>
        <v>44238</v>
      </c>
      <c r="E23" s="174">
        <f>IF(E13="1-Bedroom",50000,100000)</f>
        <v>50000</v>
      </c>
      <c r="F23" s="174"/>
      <c r="G23" s="173">
        <f>+SUM(E23:F23)</f>
        <v>50000</v>
      </c>
      <c r="H23" s="172">
        <f>D19-G23</f>
        <v>8198223.1696428573</v>
      </c>
    </row>
    <row r="24" spans="1:18" s="166" customFormat="1" ht="14.25" customHeight="1">
      <c r="A24" s="176">
        <v>1</v>
      </c>
      <c r="B24" s="177">
        <v>0.8</v>
      </c>
      <c r="C24" s="176" t="s">
        <v>190</v>
      </c>
      <c r="D24" s="175">
        <f ca="1">EDATE(D23,1)</f>
        <v>44266</v>
      </c>
      <c r="E24" s="174">
        <f>(D17*80%)-E23</f>
        <v>6266588</v>
      </c>
      <c r="F24" s="174">
        <f>(D18*80%)-F23</f>
        <v>281990.53571428568</v>
      </c>
      <c r="G24" s="173">
        <f>+SUM(E24:F24)</f>
        <v>6548578.5357142854</v>
      </c>
      <c r="H24" s="172">
        <f>H23-G24</f>
        <v>1649644.6339285718</v>
      </c>
    </row>
    <row r="25" spans="1:18" s="166" customFormat="1" ht="14.25" customHeight="1">
      <c r="A25" s="176">
        <v>60</v>
      </c>
      <c r="B25" s="177">
        <v>0.2</v>
      </c>
      <c r="C25" s="176" t="s">
        <v>189</v>
      </c>
      <c r="D25" s="175">
        <f ca="1">D24+(60*30)</f>
        <v>46066</v>
      </c>
      <c r="E25" s="174">
        <f>D17*0.2</f>
        <v>1579147</v>
      </c>
      <c r="F25" s="174">
        <f>D18*0.2</f>
        <v>70497.63392857142</v>
      </c>
      <c r="G25" s="173">
        <f>+SUM(E25:F25)</f>
        <v>1649644.6339285714</v>
      </c>
      <c r="H25" s="172">
        <f>H24-G25</f>
        <v>0</v>
      </c>
    </row>
    <row r="26" spans="1:18" s="166" customFormat="1" ht="14.25" customHeight="1">
      <c r="A26" s="505" t="s">
        <v>102</v>
      </c>
      <c r="B26" s="506"/>
      <c r="C26" s="506"/>
      <c r="D26" s="507"/>
      <c r="E26" s="170">
        <f>SUM(E23:E25)</f>
        <v>7895735</v>
      </c>
      <c r="F26" s="170">
        <f>SUM(F23:F25)</f>
        <v>352488.1696428571</v>
      </c>
      <c r="G26" s="170">
        <f>SUM(G23:G25)</f>
        <v>8248223.1696428563</v>
      </c>
      <c r="H26" s="169"/>
    </row>
    <row r="27" spans="1:18">
      <c r="C27" s="23"/>
      <c r="D27" s="24"/>
      <c r="E27" s="25"/>
      <c r="F27" s="25"/>
      <c r="G27" s="25"/>
    </row>
    <row r="28" spans="1:18">
      <c r="A28" s="508" t="s">
        <v>66</v>
      </c>
      <c r="B28" s="508"/>
      <c r="C28" s="508"/>
      <c r="D28" s="508"/>
      <c r="E28" s="508"/>
      <c r="F28" s="508"/>
      <c r="G28" s="508"/>
      <c r="H28" s="508"/>
    </row>
    <row r="29" spans="1:18" ht="31.5" customHeight="1">
      <c r="A29" s="497" t="s">
        <v>103</v>
      </c>
      <c r="B29" s="497"/>
      <c r="C29" s="497"/>
      <c r="D29" s="497"/>
      <c r="E29" s="497"/>
      <c r="F29" s="497"/>
      <c r="G29" s="497"/>
      <c r="H29" s="497"/>
    </row>
    <row r="30" spans="1:18" ht="16.5" customHeight="1">
      <c r="A30" s="497"/>
      <c r="B30" s="497"/>
      <c r="C30" s="497"/>
      <c r="D30" s="497"/>
      <c r="E30" s="497"/>
      <c r="F30" s="497"/>
      <c r="G30" s="497"/>
      <c r="H30" s="497"/>
    </row>
    <row r="31" spans="1:18" ht="16.5" customHeight="1">
      <c r="A31" s="497"/>
      <c r="B31" s="497"/>
      <c r="C31" s="497"/>
      <c r="D31" s="497"/>
      <c r="E31" s="497"/>
      <c r="F31" s="497"/>
      <c r="G31" s="497"/>
      <c r="H31" s="497"/>
    </row>
    <row r="32" spans="1:18" ht="16.5" customHeight="1">
      <c r="A32" s="497"/>
      <c r="B32" s="497"/>
      <c r="C32" s="497"/>
      <c r="D32" s="497"/>
      <c r="E32" s="497"/>
      <c r="F32" s="497"/>
      <c r="G32" s="497"/>
      <c r="H32" s="497"/>
    </row>
    <row r="33" spans="1:8" ht="108" customHeight="1">
      <c r="A33" s="497"/>
      <c r="B33" s="497"/>
      <c r="C33" s="497"/>
      <c r="D33" s="497"/>
      <c r="E33" s="497"/>
      <c r="F33" s="497"/>
      <c r="G33" s="497"/>
      <c r="H33" s="497"/>
    </row>
    <row r="34" spans="1:8" ht="44.25" customHeight="1">
      <c r="A34" s="497"/>
      <c r="B34" s="497"/>
      <c r="C34" s="497"/>
      <c r="D34" s="497"/>
      <c r="E34" s="497"/>
      <c r="F34" s="497"/>
      <c r="G34" s="497"/>
      <c r="H34" s="497"/>
    </row>
    <row r="35" spans="1:8" ht="19.5" customHeight="1">
      <c r="A35" s="497"/>
      <c r="B35" s="497"/>
      <c r="C35" s="497"/>
      <c r="D35" s="497"/>
      <c r="E35" s="497"/>
      <c r="F35" s="497"/>
      <c r="G35" s="497"/>
      <c r="H35" s="497"/>
    </row>
    <row r="36" spans="1:8">
      <c r="A36" s="497"/>
      <c r="B36" s="497"/>
      <c r="C36" s="497"/>
      <c r="D36" s="497"/>
      <c r="E36" s="497"/>
      <c r="F36" s="497"/>
      <c r="G36" s="497"/>
      <c r="H36" s="497"/>
    </row>
    <row r="37" spans="1:8">
      <c r="A37" s="13" t="s">
        <v>104</v>
      </c>
      <c r="G37" s="14"/>
    </row>
    <row r="38" spans="1:8">
      <c r="G38" s="14"/>
    </row>
    <row r="39" spans="1:8" ht="15" customHeight="1">
      <c r="A39" s="27"/>
      <c r="B39" s="27"/>
      <c r="C39" s="27"/>
      <c r="E39" s="27"/>
      <c r="F39" s="27"/>
      <c r="G39" s="28"/>
    </row>
    <row r="40" spans="1:8">
      <c r="A40" s="498" t="s">
        <v>105</v>
      </c>
      <c r="B40" s="498"/>
      <c r="C40" s="498"/>
      <c r="E40" s="498" t="s">
        <v>106</v>
      </c>
      <c r="F40" s="498"/>
      <c r="G40" s="498"/>
    </row>
  </sheetData>
  <sheetProtection password="EA9B" sheet="1" objects="1" scenarios="1" selectLockedCells="1"/>
  <mergeCells count="14">
    <mergeCell ref="H1:H2"/>
    <mergeCell ref="C10:H10"/>
    <mergeCell ref="C5:H5"/>
    <mergeCell ref="C6:H6"/>
    <mergeCell ref="C7:H7"/>
    <mergeCell ref="C8:H8"/>
    <mergeCell ref="A22:G22"/>
    <mergeCell ref="A9:B9"/>
    <mergeCell ref="C9:H9"/>
    <mergeCell ref="A28:H28"/>
    <mergeCell ref="A40:C40"/>
    <mergeCell ref="E40:G40"/>
    <mergeCell ref="A29:H36"/>
    <mergeCell ref="A26:D26"/>
  </mergeCells>
  <hyperlinks>
    <hyperlink ref="C1" location="'DATA SHEET'!A1" display="HIGHLANDS PRIME, INC." xr:uid="{00000000-0004-0000-2300-000000000000}"/>
    <hyperlink ref="J4" location="'DATA SHEET'!A1" display="Return to Data Sheet" xr:uid="{00000000-0004-0000-2300-000001000000}"/>
  </hyperlinks>
  <pageMargins left="0.7" right="0.7" top="0.75" bottom="0.75" header="0.3" footer="0.3"/>
  <pageSetup scale="78"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pageSetUpPr fitToPage="1"/>
  </sheetPr>
  <dimension ref="A1:S60"/>
  <sheetViews>
    <sheetView zoomScaleNormal="100" workbookViewId="0">
      <selection activeCell="J3" sqref="J3"/>
    </sheetView>
  </sheetViews>
  <sheetFormatPr baseColWidth="10" defaultColWidth="0" defaultRowHeight="14"/>
  <cols>
    <col min="1" max="1" width="12" style="13" customWidth="1"/>
    <col min="2" max="2" width="10.5" style="13" customWidth="1"/>
    <col min="3" max="3" width="24.33203125" style="13" customWidth="1"/>
    <col min="4" max="4" width="12.83203125" style="26" bestFit="1" customWidth="1"/>
    <col min="5" max="5" width="12.5" style="13" bestFit="1" customWidth="1"/>
    <col min="6" max="6" width="13.6640625" style="13" bestFit="1" customWidth="1"/>
    <col min="7" max="7" width="13.5" style="13" bestFit="1" customWidth="1"/>
    <col min="8" max="8" width="16.5" style="13" bestFit="1" customWidth="1"/>
    <col min="9" max="12" width="9.1640625" style="13" customWidth="1"/>
    <col min="13" max="19" width="0" style="13" hidden="1" customWidth="1"/>
    <col min="20" max="16384" width="9.1640625" style="13" hidden="1"/>
  </cols>
  <sheetData>
    <row r="1" spans="1:10" ht="12.75" customHeight="1">
      <c r="C1" s="215" t="s">
        <v>75</v>
      </c>
      <c r="H1" s="514" t="s">
        <v>76</v>
      </c>
    </row>
    <row r="2" spans="1:10">
      <c r="C2" s="14" t="s">
        <v>192</v>
      </c>
      <c r="H2" s="514"/>
    </row>
    <row r="3" spans="1:10">
      <c r="C3" s="14" t="s">
        <v>77</v>
      </c>
      <c r="J3" s="213" t="s">
        <v>78</v>
      </c>
    </row>
    <row r="5" spans="1:10">
      <c r="A5" s="32" t="s">
        <v>4</v>
      </c>
      <c r="B5" s="124"/>
      <c r="C5" s="521">
        <f>'DATA SHEET'!$C$10</f>
        <v>0</v>
      </c>
      <c r="D5" s="521"/>
      <c r="E5" s="521"/>
      <c r="F5" s="521"/>
      <c r="G5" s="521"/>
      <c r="H5" s="522"/>
    </row>
    <row r="6" spans="1:10">
      <c r="A6" s="249" t="s">
        <v>6</v>
      </c>
      <c r="B6" s="125"/>
      <c r="C6" s="491" t="str">
        <f>'DATA SHEET'!$C$11</f>
        <v>GD</v>
      </c>
      <c r="D6" s="491"/>
      <c r="E6" s="491"/>
      <c r="F6" s="491"/>
      <c r="G6" s="491"/>
      <c r="H6" s="496"/>
    </row>
    <row r="7" spans="1:10">
      <c r="A7" s="249" t="s">
        <v>79</v>
      </c>
      <c r="B7" s="125"/>
      <c r="C7" s="492">
        <f>'DATA SHEET'!$C$13</f>
        <v>67.900000000000006</v>
      </c>
      <c r="D7" s="492"/>
      <c r="E7" s="492"/>
      <c r="F7" s="492"/>
      <c r="G7" s="492"/>
      <c r="H7" s="493"/>
    </row>
    <row r="8" spans="1:10">
      <c r="A8" s="35" t="s">
        <v>7</v>
      </c>
      <c r="B8" s="72"/>
      <c r="C8" s="492" t="str">
        <f>'DATA SHEET'!$C$12</f>
        <v>1-Bedroom Terrace Suite</v>
      </c>
      <c r="D8" s="492"/>
      <c r="E8" s="492"/>
      <c r="F8" s="492"/>
      <c r="G8" s="492"/>
      <c r="H8" s="493"/>
    </row>
    <row r="9" spans="1:10">
      <c r="A9" s="490" t="s">
        <v>80</v>
      </c>
      <c r="B9" s="491"/>
      <c r="C9" s="499">
        <f>'DATA SHEET'!$C$14</f>
        <v>10793000</v>
      </c>
      <c r="D9" s="499"/>
      <c r="E9" s="499"/>
      <c r="F9" s="499"/>
      <c r="G9" s="499"/>
      <c r="H9" s="500"/>
    </row>
    <row r="10" spans="1:10">
      <c r="A10" s="251" t="s">
        <v>81</v>
      </c>
      <c r="B10" s="250"/>
      <c r="C10" s="535" t="str">
        <f>'DATA SHEET'!C19:D19</f>
        <v>50% DP, 5% over 20 months, 45% Lump Sum</v>
      </c>
      <c r="D10" s="535"/>
      <c r="E10" s="535"/>
      <c r="F10" s="535"/>
      <c r="G10" s="535"/>
      <c r="H10" s="536"/>
    </row>
    <row r="12" spans="1:10">
      <c r="A12" s="14" t="s">
        <v>82</v>
      </c>
      <c r="B12" s="14"/>
    </row>
    <row r="13" spans="1:10">
      <c r="A13" s="13" t="s">
        <v>83</v>
      </c>
      <c r="D13" s="194">
        <f>(C9-650000)</f>
        <v>10143000</v>
      </c>
      <c r="E13" s="204" t="str">
        <f>LEFT(C8,9)</f>
        <v>1-Bedroom</v>
      </c>
      <c r="F13" s="204"/>
      <c r="G13" s="204"/>
    </row>
    <row r="14" spans="1:10">
      <c r="A14" s="40" t="s">
        <v>191</v>
      </c>
      <c r="B14" s="200"/>
      <c r="C14" s="199"/>
      <c r="D14" s="202">
        <f>VLOOKUP('S Cash_Non-mem'!C6,'ST. ANDREWS PL'!$C$6:$H$27,6,0)</f>
        <v>365000</v>
      </c>
      <c r="E14" s="26"/>
      <c r="F14" s="204"/>
      <c r="G14" s="204"/>
    </row>
    <row r="15" spans="1:10">
      <c r="A15" s="40" t="s">
        <v>84</v>
      </c>
      <c r="B15" s="40"/>
      <c r="C15" s="203">
        <v>0.05</v>
      </c>
      <c r="D15" s="202">
        <f>IF(C15&lt;=5%,((D13-D14)*C15),"BEYOND MAX DISC.")</f>
        <v>488900</v>
      </c>
      <c r="E15" s="204"/>
      <c r="F15" s="204"/>
      <c r="G15" s="204"/>
      <c r="H15" s="246"/>
    </row>
    <row r="16" spans="1:10">
      <c r="A16" s="40" t="s">
        <v>85</v>
      </c>
      <c r="B16" s="40"/>
      <c r="C16" s="203">
        <v>7.4999999999999997E-2</v>
      </c>
      <c r="D16" s="234">
        <f>IF(C16&lt;=7.5%,((D13-D15-D14)*C16),"BEYOND MAX DISC.")</f>
        <v>696682.5</v>
      </c>
      <c r="E16" s="204"/>
      <c r="F16" s="204"/>
      <c r="G16" s="204"/>
      <c r="H16" s="246"/>
    </row>
    <row r="17" spans="1:19">
      <c r="A17" s="14" t="s">
        <v>229</v>
      </c>
      <c r="B17" s="14"/>
      <c r="D17" s="238">
        <f>+D13-SUM(D14:D16)</f>
        <v>8592417.5</v>
      </c>
      <c r="E17" s="26"/>
      <c r="F17" s="26"/>
      <c r="G17" s="26"/>
    </row>
    <row r="18" spans="1:19">
      <c r="A18" s="48" t="s">
        <v>90</v>
      </c>
      <c r="B18" s="48"/>
      <c r="C18" s="236">
        <v>0.05</v>
      </c>
      <c r="D18" s="240">
        <f>(D17/1.12)*C18</f>
        <v>383590.06696428568</v>
      </c>
      <c r="E18" s="204"/>
      <c r="F18" s="204"/>
      <c r="G18" s="204"/>
      <c r="H18" s="204"/>
      <c r="I18" s="204"/>
      <c r="J18" s="204"/>
      <c r="K18" s="204"/>
      <c r="L18" s="204"/>
      <c r="M18" s="204"/>
      <c r="N18" s="204"/>
      <c r="O18" s="204"/>
      <c r="P18" s="204"/>
      <c r="Q18" s="188"/>
      <c r="R18" s="188"/>
      <c r="S18" s="234"/>
    </row>
    <row r="19" spans="1:19" ht="15" thickBot="1">
      <c r="A19" s="14" t="s">
        <v>91</v>
      </c>
      <c r="B19" s="14"/>
      <c r="C19" s="14"/>
      <c r="D19" s="50">
        <f>+D17+D18</f>
        <v>8976007.5669642854</v>
      </c>
      <c r="E19" s="204"/>
      <c r="F19" s="204"/>
      <c r="G19" s="204"/>
      <c r="H19" s="204"/>
      <c r="I19" s="204"/>
      <c r="J19" s="204"/>
      <c r="K19" s="204"/>
      <c r="L19" s="204"/>
      <c r="M19" s="204"/>
      <c r="N19" s="204"/>
      <c r="O19" s="204"/>
      <c r="P19" s="204"/>
      <c r="Q19" s="188"/>
      <c r="R19" s="188"/>
      <c r="S19" s="234"/>
    </row>
    <row r="20" spans="1:19" ht="15" thickTop="1"/>
    <row r="21" spans="1:19" s="166" customFormat="1" ht="14.25" customHeight="1">
      <c r="A21" s="51" t="s">
        <v>92</v>
      </c>
      <c r="B21" s="51" t="s">
        <v>93</v>
      </c>
      <c r="C21" s="51" t="s">
        <v>94</v>
      </c>
      <c r="D21" s="51" t="s">
        <v>95</v>
      </c>
      <c r="E21" s="51" t="s">
        <v>169</v>
      </c>
      <c r="F21" s="51" t="s">
        <v>97</v>
      </c>
      <c r="G21" s="53" t="s">
        <v>98</v>
      </c>
      <c r="H21" s="51" t="s">
        <v>99</v>
      </c>
    </row>
    <row r="22" spans="1:19" s="166" customFormat="1" ht="14.25" customHeight="1">
      <c r="A22" s="517" t="s">
        <v>100</v>
      </c>
      <c r="B22" s="518"/>
      <c r="C22" s="518"/>
      <c r="D22" s="518"/>
      <c r="E22" s="518"/>
      <c r="F22" s="518"/>
      <c r="G22" s="519"/>
      <c r="H22" s="54">
        <f>+D19</f>
        <v>8976007.5669642854</v>
      </c>
    </row>
    <row r="23" spans="1:19" s="166" customFormat="1" ht="14.25" customHeight="1">
      <c r="A23" s="176">
        <v>0</v>
      </c>
      <c r="B23" s="176"/>
      <c r="C23" s="176" t="s">
        <v>101</v>
      </c>
      <c r="D23" s="175">
        <f ca="1">'DATA SHEET'!C9</f>
        <v>44238</v>
      </c>
      <c r="E23" s="174">
        <f>IF(E13="1-Bedroom",50000,100000)</f>
        <v>50000</v>
      </c>
      <c r="F23" s="174"/>
      <c r="G23" s="173">
        <f t="shared" ref="G23:G45" si="0">+SUM(E23:F23)</f>
        <v>50000</v>
      </c>
      <c r="H23" s="172">
        <f>D19-G23</f>
        <v>8926007.5669642854</v>
      </c>
    </row>
    <row r="24" spans="1:19" s="166" customFormat="1" ht="14.25" customHeight="1">
      <c r="A24" s="176">
        <v>1</v>
      </c>
      <c r="B24" s="177">
        <v>0.5</v>
      </c>
      <c r="C24" s="176" t="s">
        <v>190</v>
      </c>
      <c r="D24" s="175">
        <f t="shared" ref="D24:D45" ca="1" si="1">EDATE(D23,1)</f>
        <v>44266</v>
      </c>
      <c r="E24" s="174">
        <f>(D$17*50%)-E23</f>
        <v>4246208.75</v>
      </c>
      <c r="F24" s="174">
        <f>(D$18*50%)-F23</f>
        <v>191795.03348214284</v>
      </c>
      <c r="G24" s="173">
        <f t="shared" si="0"/>
        <v>4438003.7834821427</v>
      </c>
      <c r="H24" s="172">
        <f t="shared" ref="H24:H45" si="2">H23-G24</f>
        <v>4488003.7834821427</v>
      </c>
    </row>
    <row r="25" spans="1:19" s="166" customFormat="1" ht="14.25" customHeight="1">
      <c r="A25" s="176">
        <v>2</v>
      </c>
      <c r="B25" s="177">
        <v>0.05</v>
      </c>
      <c r="C25" s="176" t="s">
        <v>108</v>
      </c>
      <c r="D25" s="175">
        <f t="shared" ca="1" si="1"/>
        <v>44297</v>
      </c>
      <c r="E25" s="174">
        <f t="shared" ref="E25:E44" si="3">($D$17*5%)/20</f>
        <v>21481.043750000001</v>
      </c>
      <c r="F25" s="174">
        <f t="shared" ref="F25:F44" si="4">($D$18*5%)/20</f>
        <v>958.97516741071433</v>
      </c>
      <c r="G25" s="173">
        <f t="shared" si="0"/>
        <v>22440.018917410714</v>
      </c>
      <c r="H25" s="172">
        <f t="shared" si="2"/>
        <v>4465563.7645647321</v>
      </c>
    </row>
    <row r="26" spans="1:19" s="166" customFormat="1" ht="14.25" customHeight="1">
      <c r="A26" s="176">
        <v>3</v>
      </c>
      <c r="B26" s="176"/>
      <c r="C26" s="176" t="s">
        <v>109</v>
      </c>
      <c r="D26" s="175">
        <f t="shared" ca="1" si="1"/>
        <v>44327</v>
      </c>
      <c r="E26" s="174">
        <f t="shared" si="3"/>
        <v>21481.043750000001</v>
      </c>
      <c r="F26" s="174">
        <f t="shared" si="4"/>
        <v>958.97516741071433</v>
      </c>
      <c r="G26" s="173">
        <f t="shared" si="0"/>
        <v>22440.018917410714</v>
      </c>
      <c r="H26" s="172">
        <f t="shared" si="2"/>
        <v>4443123.7456473215</v>
      </c>
    </row>
    <row r="27" spans="1:19" s="166" customFormat="1" ht="14.25" customHeight="1">
      <c r="A27" s="176">
        <v>4</v>
      </c>
      <c r="B27" s="176"/>
      <c r="C27" s="176" t="s">
        <v>110</v>
      </c>
      <c r="D27" s="175">
        <f t="shared" ca="1" si="1"/>
        <v>44358</v>
      </c>
      <c r="E27" s="174">
        <f t="shared" si="3"/>
        <v>21481.043750000001</v>
      </c>
      <c r="F27" s="174">
        <f t="shared" si="4"/>
        <v>958.97516741071433</v>
      </c>
      <c r="G27" s="173">
        <f t="shared" si="0"/>
        <v>22440.018917410714</v>
      </c>
      <c r="H27" s="172">
        <f t="shared" si="2"/>
        <v>4420683.7267299108</v>
      </c>
    </row>
    <row r="28" spans="1:19" s="166" customFormat="1" ht="14.25" customHeight="1">
      <c r="A28" s="176">
        <v>5</v>
      </c>
      <c r="B28" s="176"/>
      <c r="C28" s="176" t="s">
        <v>111</v>
      </c>
      <c r="D28" s="175">
        <f t="shared" ca="1" si="1"/>
        <v>44388</v>
      </c>
      <c r="E28" s="174">
        <f t="shared" si="3"/>
        <v>21481.043750000001</v>
      </c>
      <c r="F28" s="174">
        <f t="shared" si="4"/>
        <v>958.97516741071433</v>
      </c>
      <c r="G28" s="173">
        <f t="shared" si="0"/>
        <v>22440.018917410714</v>
      </c>
      <c r="H28" s="172">
        <f t="shared" si="2"/>
        <v>4398243.7078125002</v>
      </c>
    </row>
    <row r="29" spans="1:19" s="166" customFormat="1" ht="14.25" customHeight="1">
      <c r="A29" s="176">
        <v>6</v>
      </c>
      <c r="B29" s="176"/>
      <c r="C29" s="176" t="s">
        <v>112</v>
      </c>
      <c r="D29" s="175">
        <f t="shared" ca="1" si="1"/>
        <v>44419</v>
      </c>
      <c r="E29" s="174">
        <f t="shared" si="3"/>
        <v>21481.043750000001</v>
      </c>
      <c r="F29" s="174">
        <f t="shared" si="4"/>
        <v>958.97516741071433</v>
      </c>
      <c r="G29" s="173">
        <f t="shared" si="0"/>
        <v>22440.018917410714</v>
      </c>
      <c r="H29" s="172">
        <f t="shared" si="2"/>
        <v>4375803.6888950896</v>
      </c>
    </row>
    <row r="30" spans="1:19" s="166" customFormat="1" ht="14.25" customHeight="1">
      <c r="A30" s="176">
        <v>7</v>
      </c>
      <c r="B30" s="176"/>
      <c r="C30" s="176" t="s">
        <v>113</v>
      </c>
      <c r="D30" s="175">
        <f t="shared" ca="1" si="1"/>
        <v>44450</v>
      </c>
      <c r="E30" s="174">
        <f t="shared" si="3"/>
        <v>21481.043750000001</v>
      </c>
      <c r="F30" s="174">
        <f t="shared" si="4"/>
        <v>958.97516741071433</v>
      </c>
      <c r="G30" s="173">
        <f t="shared" si="0"/>
        <v>22440.018917410714</v>
      </c>
      <c r="H30" s="172">
        <f t="shared" si="2"/>
        <v>4353363.6699776789</v>
      </c>
    </row>
    <row r="31" spans="1:19" s="166" customFormat="1" ht="14.25" customHeight="1">
      <c r="A31" s="176">
        <v>8</v>
      </c>
      <c r="B31" s="176"/>
      <c r="C31" s="176" t="s">
        <v>114</v>
      </c>
      <c r="D31" s="175">
        <f t="shared" ca="1" si="1"/>
        <v>44480</v>
      </c>
      <c r="E31" s="174">
        <f t="shared" si="3"/>
        <v>21481.043750000001</v>
      </c>
      <c r="F31" s="174">
        <f t="shared" si="4"/>
        <v>958.97516741071433</v>
      </c>
      <c r="G31" s="173">
        <f t="shared" si="0"/>
        <v>22440.018917410714</v>
      </c>
      <c r="H31" s="172">
        <f t="shared" si="2"/>
        <v>4330923.6510602683</v>
      </c>
    </row>
    <row r="32" spans="1:19" s="166" customFormat="1" ht="14.25" customHeight="1">
      <c r="A32" s="176">
        <v>9</v>
      </c>
      <c r="B32" s="176"/>
      <c r="C32" s="176" t="s">
        <v>115</v>
      </c>
      <c r="D32" s="175">
        <f t="shared" ca="1" si="1"/>
        <v>44511</v>
      </c>
      <c r="E32" s="174">
        <f t="shared" si="3"/>
        <v>21481.043750000001</v>
      </c>
      <c r="F32" s="174">
        <f t="shared" si="4"/>
        <v>958.97516741071433</v>
      </c>
      <c r="G32" s="173">
        <f t="shared" si="0"/>
        <v>22440.018917410714</v>
      </c>
      <c r="H32" s="172">
        <f t="shared" si="2"/>
        <v>4308483.6321428576</v>
      </c>
    </row>
    <row r="33" spans="1:8" s="166" customFormat="1" ht="14.25" customHeight="1">
      <c r="A33" s="176">
        <v>10</v>
      </c>
      <c r="B33" s="176"/>
      <c r="C33" s="176" t="s">
        <v>116</v>
      </c>
      <c r="D33" s="175">
        <f t="shared" ca="1" si="1"/>
        <v>44541</v>
      </c>
      <c r="E33" s="174">
        <f t="shared" si="3"/>
        <v>21481.043750000001</v>
      </c>
      <c r="F33" s="174">
        <f t="shared" si="4"/>
        <v>958.97516741071433</v>
      </c>
      <c r="G33" s="173">
        <f t="shared" si="0"/>
        <v>22440.018917410714</v>
      </c>
      <c r="H33" s="172">
        <f t="shared" si="2"/>
        <v>4286043.613225447</v>
      </c>
    </row>
    <row r="34" spans="1:8" s="166" customFormat="1" ht="14.25" customHeight="1">
      <c r="A34" s="176">
        <v>11</v>
      </c>
      <c r="B34" s="176"/>
      <c r="C34" s="176" t="s">
        <v>117</v>
      </c>
      <c r="D34" s="175">
        <f t="shared" ca="1" si="1"/>
        <v>44572</v>
      </c>
      <c r="E34" s="174">
        <f t="shared" si="3"/>
        <v>21481.043750000001</v>
      </c>
      <c r="F34" s="174">
        <f t="shared" si="4"/>
        <v>958.97516741071433</v>
      </c>
      <c r="G34" s="173">
        <f t="shared" si="0"/>
        <v>22440.018917410714</v>
      </c>
      <c r="H34" s="172">
        <f t="shared" si="2"/>
        <v>4263603.5943080364</v>
      </c>
    </row>
    <row r="35" spans="1:8" s="166" customFormat="1" ht="14.25" customHeight="1">
      <c r="A35" s="176">
        <v>12</v>
      </c>
      <c r="B35" s="176"/>
      <c r="C35" s="176" t="s">
        <v>118</v>
      </c>
      <c r="D35" s="175">
        <f t="shared" ca="1" si="1"/>
        <v>44603</v>
      </c>
      <c r="E35" s="174">
        <f t="shared" si="3"/>
        <v>21481.043750000001</v>
      </c>
      <c r="F35" s="174">
        <f t="shared" si="4"/>
        <v>958.97516741071433</v>
      </c>
      <c r="G35" s="173">
        <f t="shared" si="0"/>
        <v>22440.018917410714</v>
      </c>
      <c r="H35" s="172">
        <f t="shared" si="2"/>
        <v>4241163.5753906257</v>
      </c>
    </row>
    <row r="36" spans="1:8" s="166" customFormat="1" ht="14.25" customHeight="1">
      <c r="A36" s="176">
        <v>13</v>
      </c>
      <c r="B36" s="176"/>
      <c r="C36" s="176" t="s">
        <v>119</v>
      </c>
      <c r="D36" s="175">
        <f t="shared" ca="1" si="1"/>
        <v>44631</v>
      </c>
      <c r="E36" s="174">
        <f t="shared" si="3"/>
        <v>21481.043750000001</v>
      </c>
      <c r="F36" s="174">
        <f t="shared" si="4"/>
        <v>958.97516741071433</v>
      </c>
      <c r="G36" s="173">
        <f t="shared" si="0"/>
        <v>22440.018917410714</v>
      </c>
      <c r="H36" s="172">
        <f t="shared" si="2"/>
        <v>4218723.5564732151</v>
      </c>
    </row>
    <row r="37" spans="1:8" s="166" customFormat="1" ht="14.25" customHeight="1">
      <c r="A37" s="176">
        <v>14</v>
      </c>
      <c r="B37" s="176"/>
      <c r="C37" s="176" t="s">
        <v>120</v>
      </c>
      <c r="D37" s="175">
        <f t="shared" ca="1" si="1"/>
        <v>44662</v>
      </c>
      <c r="E37" s="174">
        <f t="shared" si="3"/>
        <v>21481.043750000001</v>
      </c>
      <c r="F37" s="174">
        <f t="shared" si="4"/>
        <v>958.97516741071433</v>
      </c>
      <c r="G37" s="173">
        <f t="shared" si="0"/>
        <v>22440.018917410714</v>
      </c>
      <c r="H37" s="172">
        <f t="shared" si="2"/>
        <v>4196283.5375558045</v>
      </c>
    </row>
    <row r="38" spans="1:8" s="166" customFormat="1" ht="14.25" customHeight="1">
      <c r="A38" s="176">
        <v>15</v>
      </c>
      <c r="B38" s="176"/>
      <c r="C38" s="176" t="s">
        <v>121</v>
      </c>
      <c r="D38" s="175">
        <f t="shared" ca="1" si="1"/>
        <v>44692</v>
      </c>
      <c r="E38" s="174">
        <f t="shared" si="3"/>
        <v>21481.043750000001</v>
      </c>
      <c r="F38" s="174">
        <f t="shared" si="4"/>
        <v>958.97516741071433</v>
      </c>
      <c r="G38" s="173">
        <f t="shared" si="0"/>
        <v>22440.018917410714</v>
      </c>
      <c r="H38" s="172">
        <f t="shared" si="2"/>
        <v>4173843.5186383938</v>
      </c>
    </row>
    <row r="39" spans="1:8" s="166" customFormat="1" ht="14.25" customHeight="1">
      <c r="A39" s="176">
        <v>16</v>
      </c>
      <c r="B39" s="176"/>
      <c r="C39" s="176" t="s">
        <v>122</v>
      </c>
      <c r="D39" s="175">
        <f t="shared" ca="1" si="1"/>
        <v>44723</v>
      </c>
      <c r="E39" s="174">
        <f t="shared" si="3"/>
        <v>21481.043750000001</v>
      </c>
      <c r="F39" s="174">
        <f t="shared" si="4"/>
        <v>958.97516741071433</v>
      </c>
      <c r="G39" s="173">
        <f t="shared" si="0"/>
        <v>22440.018917410714</v>
      </c>
      <c r="H39" s="172">
        <f t="shared" si="2"/>
        <v>4151403.4997209832</v>
      </c>
    </row>
    <row r="40" spans="1:8" s="166" customFormat="1" ht="14.25" customHeight="1">
      <c r="A40" s="176">
        <v>17</v>
      </c>
      <c r="B40" s="176"/>
      <c r="C40" s="176" t="s">
        <v>123</v>
      </c>
      <c r="D40" s="175">
        <f t="shared" ca="1" si="1"/>
        <v>44753</v>
      </c>
      <c r="E40" s="174">
        <f t="shared" si="3"/>
        <v>21481.043750000001</v>
      </c>
      <c r="F40" s="174">
        <f t="shared" si="4"/>
        <v>958.97516741071433</v>
      </c>
      <c r="G40" s="173">
        <f t="shared" si="0"/>
        <v>22440.018917410714</v>
      </c>
      <c r="H40" s="172">
        <f t="shared" si="2"/>
        <v>4128963.4808035726</v>
      </c>
    </row>
    <row r="41" spans="1:8" s="166" customFormat="1" ht="14.25" customHeight="1">
      <c r="A41" s="176">
        <v>18</v>
      </c>
      <c r="B41" s="176"/>
      <c r="C41" s="176" t="s">
        <v>124</v>
      </c>
      <c r="D41" s="175">
        <f t="shared" ca="1" si="1"/>
        <v>44784</v>
      </c>
      <c r="E41" s="174">
        <f t="shared" si="3"/>
        <v>21481.043750000001</v>
      </c>
      <c r="F41" s="174">
        <f t="shared" si="4"/>
        <v>958.97516741071433</v>
      </c>
      <c r="G41" s="173">
        <f t="shared" si="0"/>
        <v>22440.018917410714</v>
      </c>
      <c r="H41" s="172">
        <f t="shared" si="2"/>
        <v>4106523.4618861619</v>
      </c>
    </row>
    <row r="42" spans="1:8" s="166" customFormat="1" ht="14.25" customHeight="1">
      <c r="A42" s="176">
        <v>19</v>
      </c>
      <c r="B42" s="176"/>
      <c r="C42" s="176" t="s">
        <v>125</v>
      </c>
      <c r="D42" s="175">
        <f t="shared" ca="1" si="1"/>
        <v>44815</v>
      </c>
      <c r="E42" s="174">
        <f t="shared" si="3"/>
        <v>21481.043750000001</v>
      </c>
      <c r="F42" s="174">
        <f t="shared" si="4"/>
        <v>958.97516741071433</v>
      </c>
      <c r="G42" s="173">
        <f t="shared" si="0"/>
        <v>22440.018917410714</v>
      </c>
      <c r="H42" s="172">
        <f t="shared" si="2"/>
        <v>4084083.4429687513</v>
      </c>
    </row>
    <row r="43" spans="1:8" s="166" customFormat="1" ht="14.25" customHeight="1">
      <c r="A43" s="176">
        <v>20</v>
      </c>
      <c r="B43" s="176"/>
      <c r="C43" s="176" t="s">
        <v>126</v>
      </c>
      <c r="D43" s="175">
        <f t="shared" ca="1" si="1"/>
        <v>44845</v>
      </c>
      <c r="E43" s="174">
        <f t="shared" si="3"/>
        <v>21481.043750000001</v>
      </c>
      <c r="F43" s="174">
        <f t="shared" si="4"/>
        <v>958.97516741071433</v>
      </c>
      <c r="G43" s="173">
        <f t="shared" si="0"/>
        <v>22440.018917410714</v>
      </c>
      <c r="H43" s="172">
        <f t="shared" si="2"/>
        <v>4061643.4240513407</v>
      </c>
    </row>
    <row r="44" spans="1:8" s="166" customFormat="1" ht="14.25" customHeight="1">
      <c r="A44" s="176">
        <v>21</v>
      </c>
      <c r="B44" s="176"/>
      <c r="C44" s="176" t="s">
        <v>127</v>
      </c>
      <c r="D44" s="175">
        <f t="shared" ca="1" si="1"/>
        <v>44876</v>
      </c>
      <c r="E44" s="174">
        <f t="shared" si="3"/>
        <v>21481.043750000001</v>
      </c>
      <c r="F44" s="174">
        <f t="shared" si="4"/>
        <v>958.97516741071433</v>
      </c>
      <c r="G44" s="173">
        <f t="shared" si="0"/>
        <v>22440.018917410714</v>
      </c>
      <c r="H44" s="172">
        <f t="shared" si="2"/>
        <v>4039203.40513393</v>
      </c>
    </row>
    <row r="45" spans="1:8" s="166" customFormat="1" ht="14.25" customHeight="1">
      <c r="A45" s="176">
        <v>22</v>
      </c>
      <c r="B45" s="177">
        <v>0.45</v>
      </c>
      <c r="C45" s="176" t="s">
        <v>189</v>
      </c>
      <c r="D45" s="175">
        <f t="shared" ca="1" si="1"/>
        <v>44906</v>
      </c>
      <c r="E45" s="174">
        <f>($B45*D17)</f>
        <v>3866587.875</v>
      </c>
      <c r="F45" s="174">
        <f>($B45*D18)</f>
        <v>172615.53013392855</v>
      </c>
      <c r="G45" s="173">
        <f t="shared" si="0"/>
        <v>4039203.4051339286</v>
      </c>
      <c r="H45" s="172">
        <f t="shared" si="2"/>
        <v>0</v>
      </c>
    </row>
    <row r="46" spans="1:8" s="166" customFormat="1" ht="14.25" customHeight="1">
      <c r="A46" s="505" t="s">
        <v>102</v>
      </c>
      <c r="B46" s="506"/>
      <c r="C46" s="506"/>
      <c r="D46" s="507"/>
      <c r="E46" s="170">
        <f>SUM(E23:E45)</f>
        <v>8592417.5000000037</v>
      </c>
      <c r="F46" s="170">
        <f>SUM(F23:F45)</f>
        <v>383590.06696428556</v>
      </c>
      <c r="G46" s="170">
        <f>SUM(G23:G45)</f>
        <v>8976007.5669642836</v>
      </c>
      <c r="H46" s="169"/>
    </row>
    <row r="47" spans="1:8">
      <c r="C47" s="23"/>
      <c r="D47" s="24"/>
      <c r="E47" s="25"/>
      <c r="F47" s="25"/>
      <c r="G47" s="25"/>
    </row>
    <row r="48" spans="1:8">
      <c r="A48" s="508" t="s">
        <v>66</v>
      </c>
      <c r="B48" s="508"/>
      <c r="C48" s="508"/>
      <c r="D48" s="508"/>
      <c r="E48" s="508"/>
      <c r="F48" s="508"/>
      <c r="G48" s="508"/>
      <c r="H48" s="508"/>
    </row>
    <row r="49" spans="1:8" ht="31.5" customHeight="1">
      <c r="A49" s="497" t="s">
        <v>103</v>
      </c>
      <c r="B49" s="497"/>
      <c r="C49" s="497"/>
      <c r="D49" s="497"/>
      <c r="E49" s="497"/>
      <c r="F49" s="497"/>
      <c r="G49" s="497"/>
      <c r="H49" s="497"/>
    </row>
    <row r="50" spans="1:8" ht="16.5" customHeight="1">
      <c r="A50" s="497"/>
      <c r="B50" s="497"/>
      <c r="C50" s="497"/>
      <c r="D50" s="497"/>
      <c r="E50" s="497"/>
      <c r="F50" s="497"/>
      <c r="G50" s="497"/>
      <c r="H50" s="497"/>
    </row>
    <row r="51" spans="1:8" ht="16.5" customHeight="1">
      <c r="A51" s="497"/>
      <c r="B51" s="497"/>
      <c r="C51" s="497"/>
      <c r="D51" s="497"/>
      <c r="E51" s="497"/>
      <c r="F51" s="497"/>
      <c r="G51" s="497"/>
      <c r="H51" s="497"/>
    </row>
    <row r="52" spans="1:8" ht="16.5" customHeight="1">
      <c r="A52" s="497"/>
      <c r="B52" s="497"/>
      <c r="C52" s="497"/>
      <c r="D52" s="497"/>
      <c r="E52" s="497"/>
      <c r="F52" s="497"/>
      <c r="G52" s="497"/>
      <c r="H52" s="497"/>
    </row>
    <row r="53" spans="1:8" ht="108" customHeight="1">
      <c r="A53" s="497"/>
      <c r="B53" s="497"/>
      <c r="C53" s="497"/>
      <c r="D53" s="497"/>
      <c r="E53" s="497"/>
      <c r="F53" s="497"/>
      <c r="G53" s="497"/>
      <c r="H53" s="497"/>
    </row>
    <row r="54" spans="1:8" ht="44.25" customHeight="1">
      <c r="A54" s="497"/>
      <c r="B54" s="497"/>
      <c r="C54" s="497"/>
      <c r="D54" s="497"/>
      <c r="E54" s="497"/>
      <c r="F54" s="497"/>
      <c r="G54" s="497"/>
      <c r="H54" s="497"/>
    </row>
    <row r="55" spans="1:8" ht="19.5" customHeight="1">
      <c r="A55" s="497"/>
      <c r="B55" s="497"/>
      <c r="C55" s="497"/>
      <c r="D55" s="497"/>
      <c r="E55" s="497"/>
      <c r="F55" s="497"/>
      <c r="G55" s="497"/>
      <c r="H55" s="497"/>
    </row>
    <row r="56" spans="1:8">
      <c r="A56" s="497"/>
      <c r="B56" s="497"/>
      <c r="C56" s="497"/>
      <c r="D56" s="497"/>
      <c r="E56" s="497"/>
      <c r="F56" s="497"/>
      <c r="G56" s="497"/>
      <c r="H56" s="497"/>
    </row>
    <row r="57" spans="1:8">
      <c r="A57" s="13" t="s">
        <v>104</v>
      </c>
      <c r="G57" s="14"/>
    </row>
    <row r="58" spans="1:8">
      <c r="G58" s="14"/>
    </row>
    <row r="59" spans="1:8" ht="15" customHeight="1">
      <c r="A59" s="27"/>
      <c r="B59" s="27"/>
      <c r="C59" s="27"/>
      <c r="E59" s="27"/>
      <c r="F59" s="27"/>
      <c r="G59" s="28"/>
    </row>
    <row r="60" spans="1:8">
      <c r="A60" s="498" t="s">
        <v>105</v>
      </c>
      <c r="B60" s="498"/>
      <c r="C60" s="498"/>
      <c r="E60" s="498" t="s">
        <v>106</v>
      </c>
      <c r="F60" s="498"/>
      <c r="G60" s="498"/>
    </row>
  </sheetData>
  <sheetProtection password="EA9B" sheet="1" objects="1" scenarios="1" selectLockedCells="1"/>
  <mergeCells count="14">
    <mergeCell ref="H1:H2"/>
    <mergeCell ref="C5:H5"/>
    <mergeCell ref="C6:H6"/>
    <mergeCell ref="C7:H7"/>
    <mergeCell ref="C8:H8"/>
    <mergeCell ref="A22:G22"/>
    <mergeCell ref="A9:B9"/>
    <mergeCell ref="C9:H9"/>
    <mergeCell ref="C10:H10"/>
    <mergeCell ref="A60:C60"/>
    <mergeCell ref="E60:G60"/>
    <mergeCell ref="A48:H48"/>
    <mergeCell ref="A49:H56"/>
    <mergeCell ref="A46:D46"/>
  </mergeCells>
  <hyperlinks>
    <hyperlink ref="C1" location="'DATA SHEET'!A1" display="HIGHLANDS PRIME, INC." xr:uid="{00000000-0004-0000-2400-000000000000}"/>
    <hyperlink ref="J3" location="'DATA SHEET'!A1" display="Return to Data Sheet" xr:uid="{00000000-0004-0000-2400-000001000000}"/>
  </hyperlinks>
  <printOptions horizontalCentered="1" verticalCentered="1"/>
  <pageMargins left="0.7" right="0.7" top="0.25" bottom="0.25" header="0.3" footer="0.3"/>
  <pageSetup scale="7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pageSetUpPr fitToPage="1"/>
  </sheetPr>
  <dimension ref="A1:S97"/>
  <sheetViews>
    <sheetView showGridLines="0" zoomScaleNormal="100" workbookViewId="0">
      <selection activeCell="J4" sqref="J4"/>
    </sheetView>
  </sheetViews>
  <sheetFormatPr baseColWidth="10" defaultColWidth="0" defaultRowHeight="14" zeroHeight="1"/>
  <cols>
    <col min="1" max="1" width="11.83203125" style="12" customWidth="1"/>
    <col min="2" max="2" width="10.5" style="12" customWidth="1"/>
    <col min="3" max="3" width="24.1640625" style="12" customWidth="1"/>
    <col min="4" max="4" width="16.6640625" style="30" customWidth="1"/>
    <col min="5" max="5" width="13.6640625" style="12" bestFit="1" customWidth="1"/>
    <col min="6" max="6" width="11" style="12" bestFit="1" customWidth="1"/>
    <col min="7" max="7" width="13.5" style="31" bestFit="1" customWidth="1"/>
    <col min="8" max="8" width="15.83203125" style="12" bestFit="1" customWidth="1"/>
    <col min="9" max="12" width="9.1640625" style="12" customWidth="1"/>
    <col min="13" max="19" width="0" style="12" hidden="1" customWidth="1"/>
    <col min="20" max="16384" width="9.1640625" style="12" hidden="1"/>
  </cols>
  <sheetData>
    <row r="1" spans="1:10" ht="12.75" customHeight="1">
      <c r="C1" s="215" t="s">
        <v>75</v>
      </c>
      <c r="H1" s="509" t="s">
        <v>76</v>
      </c>
    </row>
    <row r="2" spans="1:10">
      <c r="C2" s="14" t="s">
        <v>192</v>
      </c>
      <c r="H2" s="509"/>
    </row>
    <row r="3" spans="1:10">
      <c r="C3" s="14" t="s">
        <v>77</v>
      </c>
    </row>
    <row r="4" spans="1:10">
      <c r="J4" s="213" t="s">
        <v>78</v>
      </c>
    </row>
    <row r="5" spans="1:10">
      <c r="A5" s="32" t="s">
        <v>4</v>
      </c>
      <c r="B5" s="124"/>
      <c r="C5" s="521">
        <f>'DATA SHEET'!$C$10</f>
        <v>0</v>
      </c>
      <c r="D5" s="521"/>
      <c r="E5" s="521"/>
      <c r="F5" s="521"/>
      <c r="G5" s="521"/>
      <c r="H5" s="522"/>
    </row>
    <row r="6" spans="1:10">
      <c r="A6" s="33" t="s">
        <v>6</v>
      </c>
      <c r="B6" s="34"/>
      <c r="C6" s="491" t="str">
        <f>'DATA SHEET'!$C$11</f>
        <v>GD</v>
      </c>
      <c r="D6" s="491"/>
      <c r="E6" s="491"/>
      <c r="F6" s="491"/>
      <c r="G6" s="491"/>
      <c r="H6" s="496"/>
    </row>
    <row r="7" spans="1:10">
      <c r="A7" s="33" t="s">
        <v>79</v>
      </c>
      <c r="B7" s="34"/>
      <c r="C7" s="492">
        <f>'DATA SHEET'!$C$13</f>
        <v>67.900000000000006</v>
      </c>
      <c r="D7" s="492"/>
      <c r="E7" s="492"/>
      <c r="F7" s="492"/>
      <c r="G7" s="492"/>
      <c r="H7" s="493"/>
    </row>
    <row r="8" spans="1:10">
      <c r="A8" s="35" t="s">
        <v>7</v>
      </c>
      <c r="B8" s="72"/>
      <c r="C8" s="492" t="str">
        <f>'DATA SHEET'!$C$12</f>
        <v>1-Bedroom Terrace Suite</v>
      </c>
      <c r="D8" s="492"/>
      <c r="E8" s="492"/>
      <c r="F8" s="492"/>
      <c r="G8" s="492"/>
      <c r="H8" s="493"/>
    </row>
    <row r="9" spans="1:10">
      <c r="A9" s="490" t="s">
        <v>80</v>
      </c>
      <c r="B9" s="491"/>
      <c r="C9" s="499">
        <f>'DATA SHEET'!$C$14</f>
        <v>10793000</v>
      </c>
      <c r="D9" s="499"/>
      <c r="E9" s="499"/>
      <c r="F9" s="499"/>
      <c r="G9" s="499"/>
      <c r="H9" s="500"/>
    </row>
    <row r="10" spans="1:10">
      <c r="A10" s="36" t="s">
        <v>81</v>
      </c>
      <c r="B10" s="37"/>
      <c r="C10" s="528" t="str">
        <f>'DATA SHEET'!C20:D20</f>
        <v>20% DP, 10% over 24 months, 70% Lump Sum</v>
      </c>
      <c r="D10" s="528"/>
      <c r="E10" s="528"/>
      <c r="F10" s="528"/>
      <c r="G10" s="528"/>
      <c r="H10" s="529"/>
    </row>
    <row r="11" spans="1:10">
      <c r="E11" s="242"/>
    </row>
    <row r="12" spans="1:10">
      <c r="A12" s="31" t="s">
        <v>82</v>
      </c>
      <c r="B12" s="31"/>
    </row>
    <row r="13" spans="1:10">
      <c r="A13" s="13" t="s">
        <v>83</v>
      </c>
      <c r="D13" s="38">
        <f>(C9-650000)</f>
        <v>10143000</v>
      </c>
      <c r="E13" s="39" t="str">
        <f>LEFT(C8,9)</f>
        <v>1-Bedroom</v>
      </c>
      <c r="F13" s="39"/>
      <c r="G13" s="253"/>
      <c r="H13" s="38"/>
    </row>
    <row r="14" spans="1:10">
      <c r="A14" s="40" t="s">
        <v>191</v>
      </c>
      <c r="B14" s="200"/>
      <c r="C14" s="199"/>
      <c r="D14" s="202">
        <f>VLOOKUP('S Cash_Non-mem'!C6,'ST. ANDREWS PL'!$C$6:$H$27,6,0)</f>
        <v>365000</v>
      </c>
      <c r="E14" s="30"/>
      <c r="F14" s="30"/>
      <c r="G14" s="71"/>
      <c r="H14" s="38"/>
    </row>
    <row r="15" spans="1:10" s="13" customFormat="1">
      <c r="A15" s="40" t="s">
        <v>84</v>
      </c>
      <c r="B15" s="40"/>
      <c r="C15" s="203">
        <v>0.05</v>
      </c>
      <c r="D15" s="202">
        <f>IF(C15&lt;=5%,((D13-D14)*C15),"BEYOND MAX DISC.")</f>
        <v>488900</v>
      </c>
      <c r="E15" s="204"/>
      <c r="F15" s="204"/>
      <c r="G15" s="204"/>
      <c r="H15" s="246"/>
    </row>
    <row r="16" spans="1:10" s="13" customFormat="1">
      <c r="A16" s="40" t="s">
        <v>85</v>
      </c>
      <c r="B16" s="40"/>
      <c r="C16" s="203">
        <v>0.02</v>
      </c>
      <c r="D16" s="234">
        <f>IF(C16&lt;=2%,((D13-D15-D14)*C16),"BEYOND MAX DISC.")</f>
        <v>185782</v>
      </c>
      <c r="E16" s="204"/>
      <c r="F16" s="204"/>
      <c r="G16" s="204"/>
      <c r="H16" s="246"/>
    </row>
    <row r="17" spans="1:19">
      <c r="A17" s="14" t="s">
        <v>229</v>
      </c>
      <c r="B17" s="31"/>
      <c r="C17" s="252"/>
      <c r="D17" s="241">
        <f>+D13-SUM(D14:D16)</f>
        <v>9103318</v>
      </c>
      <c r="E17" s="30"/>
      <c r="F17" s="30"/>
      <c r="G17" s="71"/>
      <c r="H17" s="38"/>
    </row>
    <row r="18" spans="1:19" s="13" customFormat="1">
      <c r="A18" s="48" t="s">
        <v>90</v>
      </c>
      <c r="B18" s="48"/>
      <c r="C18" s="236">
        <v>0.05</v>
      </c>
      <c r="D18" s="240">
        <f>(D17/1.12)*C18</f>
        <v>406398.125</v>
      </c>
      <c r="E18" s="204"/>
      <c r="F18" s="204"/>
      <c r="G18" s="187"/>
      <c r="H18" s="204"/>
      <c r="I18" s="204"/>
      <c r="J18" s="204"/>
      <c r="K18" s="204"/>
      <c r="L18" s="204"/>
      <c r="M18" s="204"/>
      <c r="N18" s="204"/>
      <c r="O18" s="204"/>
      <c r="P18" s="204"/>
      <c r="Q18" s="188"/>
      <c r="R18" s="188"/>
      <c r="S18" s="234"/>
    </row>
    <row r="19" spans="1:19" s="13" customFormat="1" ht="15" thickBot="1">
      <c r="A19" s="14" t="s">
        <v>91</v>
      </c>
      <c r="B19" s="14"/>
      <c r="C19" s="14"/>
      <c r="D19" s="50">
        <f>+D17+D18</f>
        <v>9509716.125</v>
      </c>
      <c r="E19" s="204"/>
      <c r="F19" s="204"/>
      <c r="G19" s="187"/>
      <c r="H19" s="204"/>
      <c r="I19" s="204"/>
      <c r="J19" s="204"/>
      <c r="K19" s="204"/>
      <c r="L19" s="204"/>
      <c r="M19" s="204"/>
      <c r="N19" s="204"/>
      <c r="O19" s="204"/>
      <c r="P19" s="204"/>
      <c r="Q19" s="188"/>
      <c r="R19" s="188"/>
      <c r="S19" s="234"/>
    </row>
    <row r="20" spans="1:19" ht="15" thickTop="1"/>
    <row r="21" spans="1:19" ht="13.5" customHeight="1">
      <c r="A21" s="51" t="s">
        <v>92</v>
      </c>
      <c r="B21" s="51" t="s">
        <v>93</v>
      </c>
      <c r="C21" s="51" t="s">
        <v>94</v>
      </c>
      <c r="D21" s="51" t="s">
        <v>95</v>
      </c>
      <c r="E21" s="51" t="s">
        <v>169</v>
      </c>
      <c r="F21" s="51" t="s">
        <v>97</v>
      </c>
      <c r="G21" s="53" t="s">
        <v>98</v>
      </c>
      <c r="H21" s="51" t="s">
        <v>99</v>
      </c>
    </row>
    <row r="22" spans="1:19" ht="13.5" customHeight="1">
      <c r="A22" s="517" t="s">
        <v>100</v>
      </c>
      <c r="B22" s="518"/>
      <c r="C22" s="518"/>
      <c r="D22" s="518"/>
      <c r="E22" s="518"/>
      <c r="F22" s="518"/>
      <c r="G22" s="519"/>
      <c r="H22" s="54">
        <f>+D19</f>
        <v>9509716.125</v>
      </c>
    </row>
    <row r="23" spans="1:19" ht="13.5" customHeight="1">
      <c r="A23" s="55">
        <v>0</v>
      </c>
      <c r="B23" s="55"/>
      <c r="C23" s="55" t="s">
        <v>101</v>
      </c>
      <c r="D23" s="56">
        <f ca="1">'DATA SHEET'!C9</f>
        <v>44238</v>
      </c>
      <c r="E23" s="57">
        <f>IF(E13="1-Bedroom",50000,100000)</f>
        <v>50000</v>
      </c>
      <c r="F23" s="57"/>
      <c r="G23" s="58">
        <f t="shared" ref="G23:G49" si="0">+SUM(E23:F23)</f>
        <v>50000</v>
      </c>
      <c r="H23" s="59">
        <f>D19-G23</f>
        <v>9459716.125</v>
      </c>
    </row>
    <row r="24" spans="1:19" ht="13.5" customHeight="1">
      <c r="A24" s="55">
        <v>1</v>
      </c>
      <c r="B24" s="60">
        <v>0.2</v>
      </c>
      <c r="C24" s="55" t="s">
        <v>190</v>
      </c>
      <c r="D24" s="175">
        <f t="shared" ref="D24:D49" ca="1" si="1">EDATE(D23,1)</f>
        <v>44266</v>
      </c>
      <c r="E24" s="57">
        <f>(D17*20%)-E23</f>
        <v>1770663.6</v>
      </c>
      <c r="F24" s="57">
        <f>(D18*20%)-F23</f>
        <v>81279.625</v>
      </c>
      <c r="G24" s="58">
        <f t="shared" si="0"/>
        <v>1851943.2250000001</v>
      </c>
      <c r="H24" s="59">
        <f t="shared" ref="H24:H49" si="2">H23-G24</f>
        <v>7607772.9000000004</v>
      </c>
    </row>
    <row r="25" spans="1:19" ht="13.5" customHeight="1">
      <c r="A25" s="55">
        <v>2</v>
      </c>
      <c r="B25" s="60">
        <v>0.1</v>
      </c>
      <c r="C25" s="55" t="s">
        <v>108</v>
      </c>
      <c r="D25" s="56">
        <f t="shared" ca="1" si="1"/>
        <v>44297</v>
      </c>
      <c r="E25" s="57">
        <f t="shared" ref="E25:E48" si="3">($D$17*10%)/24</f>
        <v>37930.491666666669</v>
      </c>
      <c r="F25" s="57">
        <f t="shared" ref="F25:F48" si="4">($D$18*10%)/24</f>
        <v>1693.3255208333333</v>
      </c>
      <c r="G25" s="58">
        <f t="shared" si="0"/>
        <v>39623.817187500004</v>
      </c>
      <c r="H25" s="59">
        <f t="shared" si="2"/>
        <v>7568149.0828125002</v>
      </c>
    </row>
    <row r="26" spans="1:19" ht="13.5" customHeight="1">
      <c r="A26" s="55">
        <v>3</v>
      </c>
      <c r="B26" s="55"/>
      <c r="C26" s="55" t="s">
        <v>109</v>
      </c>
      <c r="D26" s="56">
        <f t="shared" ca="1" si="1"/>
        <v>44327</v>
      </c>
      <c r="E26" s="57">
        <f t="shared" si="3"/>
        <v>37930.491666666669</v>
      </c>
      <c r="F26" s="57">
        <f t="shared" si="4"/>
        <v>1693.3255208333333</v>
      </c>
      <c r="G26" s="58">
        <f t="shared" si="0"/>
        <v>39623.817187500004</v>
      </c>
      <c r="H26" s="59">
        <f t="shared" si="2"/>
        <v>7528525.265625</v>
      </c>
    </row>
    <row r="27" spans="1:19" ht="13.5" customHeight="1">
      <c r="A27" s="55">
        <v>4</v>
      </c>
      <c r="B27" s="55"/>
      <c r="C27" s="55" t="s">
        <v>110</v>
      </c>
      <c r="D27" s="56">
        <f t="shared" ca="1" si="1"/>
        <v>44358</v>
      </c>
      <c r="E27" s="57">
        <f t="shared" si="3"/>
        <v>37930.491666666669</v>
      </c>
      <c r="F27" s="57">
        <f t="shared" si="4"/>
        <v>1693.3255208333333</v>
      </c>
      <c r="G27" s="58">
        <f t="shared" si="0"/>
        <v>39623.817187500004</v>
      </c>
      <c r="H27" s="59">
        <f t="shared" si="2"/>
        <v>7488901.4484374998</v>
      </c>
    </row>
    <row r="28" spans="1:19" ht="13.5" customHeight="1">
      <c r="A28" s="55">
        <v>5</v>
      </c>
      <c r="B28" s="55"/>
      <c r="C28" s="55" t="s">
        <v>111</v>
      </c>
      <c r="D28" s="56">
        <f t="shared" ca="1" si="1"/>
        <v>44388</v>
      </c>
      <c r="E28" s="57">
        <f t="shared" si="3"/>
        <v>37930.491666666669</v>
      </c>
      <c r="F28" s="57">
        <f t="shared" si="4"/>
        <v>1693.3255208333333</v>
      </c>
      <c r="G28" s="58">
        <f t="shared" si="0"/>
        <v>39623.817187500004</v>
      </c>
      <c r="H28" s="59">
        <f t="shared" si="2"/>
        <v>7449277.6312499996</v>
      </c>
    </row>
    <row r="29" spans="1:19" ht="13.5" customHeight="1">
      <c r="A29" s="55">
        <v>6</v>
      </c>
      <c r="B29" s="55"/>
      <c r="C29" s="55" t="s">
        <v>112</v>
      </c>
      <c r="D29" s="56">
        <f t="shared" ca="1" si="1"/>
        <v>44419</v>
      </c>
      <c r="E29" s="57">
        <f t="shared" si="3"/>
        <v>37930.491666666669</v>
      </c>
      <c r="F29" s="57">
        <f t="shared" si="4"/>
        <v>1693.3255208333333</v>
      </c>
      <c r="G29" s="58">
        <f t="shared" si="0"/>
        <v>39623.817187500004</v>
      </c>
      <c r="H29" s="59">
        <f t="shared" si="2"/>
        <v>7409653.8140624994</v>
      </c>
    </row>
    <row r="30" spans="1:19" ht="13.5" customHeight="1">
      <c r="A30" s="55">
        <v>7</v>
      </c>
      <c r="B30" s="55"/>
      <c r="C30" s="55" t="s">
        <v>113</v>
      </c>
      <c r="D30" s="56">
        <f t="shared" ca="1" si="1"/>
        <v>44450</v>
      </c>
      <c r="E30" s="57">
        <f t="shared" si="3"/>
        <v>37930.491666666669</v>
      </c>
      <c r="F30" s="57">
        <f t="shared" si="4"/>
        <v>1693.3255208333333</v>
      </c>
      <c r="G30" s="58">
        <f t="shared" si="0"/>
        <v>39623.817187500004</v>
      </c>
      <c r="H30" s="59">
        <f t="shared" si="2"/>
        <v>7370029.9968749993</v>
      </c>
    </row>
    <row r="31" spans="1:19" ht="13.5" customHeight="1">
      <c r="A31" s="55">
        <v>8</v>
      </c>
      <c r="B31" s="55"/>
      <c r="C31" s="55" t="s">
        <v>114</v>
      </c>
      <c r="D31" s="56">
        <f t="shared" ca="1" si="1"/>
        <v>44480</v>
      </c>
      <c r="E31" s="57">
        <f t="shared" si="3"/>
        <v>37930.491666666669</v>
      </c>
      <c r="F31" s="57">
        <f t="shared" si="4"/>
        <v>1693.3255208333333</v>
      </c>
      <c r="G31" s="58">
        <f t="shared" si="0"/>
        <v>39623.817187500004</v>
      </c>
      <c r="H31" s="59">
        <f t="shared" si="2"/>
        <v>7330406.1796874991</v>
      </c>
    </row>
    <row r="32" spans="1:19" ht="13.5" customHeight="1">
      <c r="A32" s="55">
        <v>9</v>
      </c>
      <c r="B32" s="55"/>
      <c r="C32" s="55" t="s">
        <v>115</v>
      </c>
      <c r="D32" s="56">
        <f t="shared" ca="1" si="1"/>
        <v>44511</v>
      </c>
      <c r="E32" s="57">
        <f t="shared" si="3"/>
        <v>37930.491666666669</v>
      </c>
      <c r="F32" s="57">
        <f t="shared" si="4"/>
        <v>1693.3255208333333</v>
      </c>
      <c r="G32" s="58">
        <f t="shared" si="0"/>
        <v>39623.817187500004</v>
      </c>
      <c r="H32" s="59">
        <f t="shared" si="2"/>
        <v>7290782.3624999989</v>
      </c>
    </row>
    <row r="33" spans="1:8" ht="13.5" customHeight="1">
      <c r="A33" s="55">
        <v>10</v>
      </c>
      <c r="B33" s="55"/>
      <c r="C33" s="55" t="s">
        <v>116</v>
      </c>
      <c r="D33" s="56">
        <f t="shared" ca="1" si="1"/>
        <v>44541</v>
      </c>
      <c r="E33" s="57">
        <f t="shared" si="3"/>
        <v>37930.491666666669</v>
      </c>
      <c r="F33" s="57">
        <f t="shared" si="4"/>
        <v>1693.3255208333333</v>
      </c>
      <c r="G33" s="58">
        <f t="shared" si="0"/>
        <v>39623.817187500004</v>
      </c>
      <c r="H33" s="59">
        <f t="shared" si="2"/>
        <v>7251158.5453124987</v>
      </c>
    </row>
    <row r="34" spans="1:8" ht="13.5" customHeight="1">
      <c r="A34" s="55">
        <v>11</v>
      </c>
      <c r="B34" s="55"/>
      <c r="C34" s="55" t="s">
        <v>117</v>
      </c>
      <c r="D34" s="56">
        <f t="shared" ca="1" si="1"/>
        <v>44572</v>
      </c>
      <c r="E34" s="57">
        <f t="shared" si="3"/>
        <v>37930.491666666669</v>
      </c>
      <c r="F34" s="57">
        <f t="shared" si="4"/>
        <v>1693.3255208333333</v>
      </c>
      <c r="G34" s="58">
        <f t="shared" si="0"/>
        <v>39623.817187500004</v>
      </c>
      <c r="H34" s="59">
        <f t="shared" si="2"/>
        <v>7211534.7281249985</v>
      </c>
    </row>
    <row r="35" spans="1:8" ht="13.5" customHeight="1">
      <c r="A35" s="55">
        <v>12</v>
      </c>
      <c r="B35" s="55"/>
      <c r="C35" s="55" t="s">
        <v>118</v>
      </c>
      <c r="D35" s="56">
        <f t="shared" ca="1" si="1"/>
        <v>44603</v>
      </c>
      <c r="E35" s="57">
        <f t="shared" si="3"/>
        <v>37930.491666666669</v>
      </c>
      <c r="F35" s="57">
        <f t="shared" si="4"/>
        <v>1693.3255208333333</v>
      </c>
      <c r="G35" s="58">
        <f t="shared" si="0"/>
        <v>39623.817187500004</v>
      </c>
      <c r="H35" s="59">
        <f t="shared" si="2"/>
        <v>7171910.9109374983</v>
      </c>
    </row>
    <row r="36" spans="1:8" ht="13.5" customHeight="1">
      <c r="A36" s="55">
        <v>13</v>
      </c>
      <c r="B36" s="55"/>
      <c r="C36" s="55" t="s">
        <v>119</v>
      </c>
      <c r="D36" s="56">
        <f t="shared" ca="1" si="1"/>
        <v>44631</v>
      </c>
      <c r="E36" s="57">
        <f t="shared" si="3"/>
        <v>37930.491666666669</v>
      </c>
      <c r="F36" s="57">
        <f t="shared" si="4"/>
        <v>1693.3255208333333</v>
      </c>
      <c r="G36" s="58">
        <f t="shared" si="0"/>
        <v>39623.817187500004</v>
      </c>
      <c r="H36" s="59">
        <f t="shared" si="2"/>
        <v>7132287.0937499981</v>
      </c>
    </row>
    <row r="37" spans="1:8" ht="13.5" customHeight="1">
      <c r="A37" s="55">
        <v>14</v>
      </c>
      <c r="B37" s="55"/>
      <c r="C37" s="55" t="s">
        <v>120</v>
      </c>
      <c r="D37" s="56">
        <f t="shared" ca="1" si="1"/>
        <v>44662</v>
      </c>
      <c r="E37" s="57">
        <f t="shared" si="3"/>
        <v>37930.491666666669</v>
      </c>
      <c r="F37" s="57">
        <f t="shared" si="4"/>
        <v>1693.3255208333333</v>
      </c>
      <c r="G37" s="58">
        <f t="shared" si="0"/>
        <v>39623.817187500004</v>
      </c>
      <c r="H37" s="59">
        <f t="shared" si="2"/>
        <v>7092663.276562498</v>
      </c>
    </row>
    <row r="38" spans="1:8" ht="13.5" customHeight="1">
      <c r="A38" s="55">
        <v>15</v>
      </c>
      <c r="B38" s="55"/>
      <c r="C38" s="55" t="s">
        <v>121</v>
      </c>
      <c r="D38" s="56">
        <f t="shared" ca="1" si="1"/>
        <v>44692</v>
      </c>
      <c r="E38" s="57">
        <f t="shared" si="3"/>
        <v>37930.491666666669</v>
      </c>
      <c r="F38" s="57">
        <f t="shared" si="4"/>
        <v>1693.3255208333333</v>
      </c>
      <c r="G38" s="58">
        <f t="shared" si="0"/>
        <v>39623.817187500004</v>
      </c>
      <c r="H38" s="59">
        <f t="shared" si="2"/>
        <v>7053039.4593749978</v>
      </c>
    </row>
    <row r="39" spans="1:8" ht="13.5" customHeight="1">
      <c r="A39" s="55">
        <v>16</v>
      </c>
      <c r="B39" s="55"/>
      <c r="C39" s="55" t="s">
        <v>122</v>
      </c>
      <c r="D39" s="56">
        <f t="shared" ca="1" si="1"/>
        <v>44723</v>
      </c>
      <c r="E39" s="57">
        <f t="shared" si="3"/>
        <v>37930.491666666669</v>
      </c>
      <c r="F39" s="57">
        <f t="shared" si="4"/>
        <v>1693.3255208333333</v>
      </c>
      <c r="G39" s="58">
        <f t="shared" si="0"/>
        <v>39623.817187500004</v>
      </c>
      <c r="H39" s="59">
        <f t="shared" si="2"/>
        <v>7013415.6421874976</v>
      </c>
    </row>
    <row r="40" spans="1:8" ht="13.5" customHeight="1">
      <c r="A40" s="55">
        <v>17</v>
      </c>
      <c r="B40" s="55"/>
      <c r="C40" s="55" t="s">
        <v>123</v>
      </c>
      <c r="D40" s="56">
        <f t="shared" ca="1" si="1"/>
        <v>44753</v>
      </c>
      <c r="E40" s="57">
        <f t="shared" si="3"/>
        <v>37930.491666666669</v>
      </c>
      <c r="F40" s="57">
        <f t="shared" si="4"/>
        <v>1693.3255208333333</v>
      </c>
      <c r="G40" s="58">
        <f t="shared" si="0"/>
        <v>39623.817187500004</v>
      </c>
      <c r="H40" s="59">
        <f t="shared" si="2"/>
        <v>6973791.8249999974</v>
      </c>
    </row>
    <row r="41" spans="1:8" ht="13.5" customHeight="1">
      <c r="A41" s="55">
        <v>18</v>
      </c>
      <c r="B41" s="55"/>
      <c r="C41" s="55" t="s">
        <v>124</v>
      </c>
      <c r="D41" s="56">
        <f t="shared" ca="1" si="1"/>
        <v>44784</v>
      </c>
      <c r="E41" s="57">
        <f t="shared" si="3"/>
        <v>37930.491666666669</v>
      </c>
      <c r="F41" s="57">
        <f t="shared" si="4"/>
        <v>1693.3255208333333</v>
      </c>
      <c r="G41" s="58">
        <f t="shared" si="0"/>
        <v>39623.817187500004</v>
      </c>
      <c r="H41" s="59">
        <f t="shared" si="2"/>
        <v>6934168.0078124972</v>
      </c>
    </row>
    <row r="42" spans="1:8" ht="13.5" customHeight="1">
      <c r="A42" s="55">
        <v>19</v>
      </c>
      <c r="B42" s="55"/>
      <c r="C42" s="55" t="s">
        <v>125</v>
      </c>
      <c r="D42" s="56">
        <f t="shared" ca="1" si="1"/>
        <v>44815</v>
      </c>
      <c r="E42" s="57">
        <f t="shared" si="3"/>
        <v>37930.491666666669</v>
      </c>
      <c r="F42" s="57">
        <f t="shared" si="4"/>
        <v>1693.3255208333333</v>
      </c>
      <c r="G42" s="58">
        <f t="shared" si="0"/>
        <v>39623.817187500004</v>
      </c>
      <c r="H42" s="59">
        <f t="shared" si="2"/>
        <v>6894544.190624997</v>
      </c>
    </row>
    <row r="43" spans="1:8" ht="13.5" customHeight="1">
      <c r="A43" s="55">
        <v>20</v>
      </c>
      <c r="B43" s="55"/>
      <c r="C43" s="55" t="s">
        <v>126</v>
      </c>
      <c r="D43" s="56">
        <f t="shared" ca="1" si="1"/>
        <v>44845</v>
      </c>
      <c r="E43" s="57">
        <f t="shared" si="3"/>
        <v>37930.491666666669</v>
      </c>
      <c r="F43" s="57">
        <f t="shared" si="4"/>
        <v>1693.3255208333333</v>
      </c>
      <c r="G43" s="58">
        <f t="shared" si="0"/>
        <v>39623.817187500004</v>
      </c>
      <c r="H43" s="59">
        <f t="shared" si="2"/>
        <v>6854920.3734374968</v>
      </c>
    </row>
    <row r="44" spans="1:8" ht="13.5" customHeight="1">
      <c r="A44" s="55">
        <v>21</v>
      </c>
      <c r="B44" s="55"/>
      <c r="C44" s="55" t="s">
        <v>127</v>
      </c>
      <c r="D44" s="56">
        <f t="shared" ca="1" si="1"/>
        <v>44876</v>
      </c>
      <c r="E44" s="57">
        <f t="shared" si="3"/>
        <v>37930.491666666669</v>
      </c>
      <c r="F44" s="57">
        <f t="shared" si="4"/>
        <v>1693.3255208333333</v>
      </c>
      <c r="G44" s="58">
        <f t="shared" si="0"/>
        <v>39623.817187500004</v>
      </c>
      <c r="H44" s="59">
        <f t="shared" si="2"/>
        <v>6815296.5562499966</v>
      </c>
    </row>
    <row r="45" spans="1:8" ht="13.5" customHeight="1">
      <c r="A45" s="55">
        <v>22</v>
      </c>
      <c r="B45" s="55"/>
      <c r="C45" s="55" t="s">
        <v>128</v>
      </c>
      <c r="D45" s="56">
        <f t="shared" ca="1" si="1"/>
        <v>44906</v>
      </c>
      <c r="E45" s="57">
        <f t="shared" si="3"/>
        <v>37930.491666666669</v>
      </c>
      <c r="F45" s="57">
        <f t="shared" si="4"/>
        <v>1693.3255208333333</v>
      </c>
      <c r="G45" s="58">
        <f t="shared" si="0"/>
        <v>39623.817187500004</v>
      </c>
      <c r="H45" s="59">
        <f t="shared" si="2"/>
        <v>6775672.7390624965</v>
      </c>
    </row>
    <row r="46" spans="1:8" ht="13.5" customHeight="1">
      <c r="A46" s="55">
        <v>23</v>
      </c>
      <c r="B46" s="55"/>
      <c r="C46" s="55" t="s">
        <v>129</v>
      </c>
      <c r="D46" s="56">
        <f t="shared" ca="1" si="1"/>
        <v>44937</v>
      </c>
      <c r="E46" s="57">
        <f t="shared" si="3"/>
        <v>37930.491666666669</v>
      </c>
      <c r="F46" s="57">
        <f t="shared" si="4"/>
        <v>1693.3255208333333</v>
      </c>
      <c r="G46" s="58">
        <f t="shared" si="0"/>
        <v>39623.817187500004</v>
      </c>
      <c r="H46" s="59">
        <f t="shared" si="2"/>
        <v>6736048.9218749963</v>
      </c>
    </row>
    <row r="47" spans="1:8" ht="13.5" customHeight="1">
      <c r="A47" s="55">
        <v>24</v>
      </c>
      <c r="B47" s="55"/>
      <c r="C47" s="55" t="s">
        <v>130</v>
      </c>
      <c r="D47" s="56">
        <f t="shared" ca="1" si="1"/>
        <v>44968</v>
      </c>
      <c r="E47" s="57">
        <f t="shared" si="3"/>
        <v>37930.491666666669</v>
      </c>
      <c r="F47" s="57">
        <f t="shared" si="4"/>
        <v>1693.3255208333333</v>
      </c>
      <c r="G47" s="58">
        <f t="shared" si="0"/>
        <v>39623.817187500004</v>
      </c>
      <c r="H47" s="59">
        <f t="shared" si="2"/>
        <v>6696425.1046874961</v>
      </c>
    </row>
    <row r="48" spans="1:8" ht="13.5" customHeight="1">
      <c r="A48" s="55">
        <v>25</v>
      </c>
      <c r="B48" s="55"/>
      <c r="C48" s="55" t="s">
        <v>131</v>
      </c>
      <c r="D48" s="56">
        <f t="shared" ca="1" si="1"/>
        <v>44996</v>
      </c>
      <c r="E48" s="57">
        <f t="shared" si="3"/>
        <v>37930.491666666669</v>
      </c>
      <c r="F48" s="57">
        <f t="shared" si="4"/>
        <v>1693.3255208333333</v>
      </c>
      <c r="G48" s="58">
        <f t="shared" si="0"/>
        <v>39623.817187500004</v>
      </c>
      <c r="H48" s="59">
        <f t="shared" si="2"/>
        <v>6656801.2874999959</v>
      </c>
    </row>
    <row r="49" spans="1:8" ht="13.5" customHeight="1">
      <c r="A49" s="55">
        <v>26</v>
      </c>
      <c r="B49" s="60">
        <v>0.7</v>
      </c>
      <c r="C49" s="55" t="s">
        <v>189</v>
      </c>
      <c r="D49" s="56">
        <f t="shared" ca="1" si="1"/>
        <v>45027</v>
      </c>
      <c r="E49" s="57">
        <f>$B49*D17</f>
        <v>6372322.5999999996</v>
      </c>
      <c r="F49" s="57">
        <f>$B49*D18</f>
        <v>284478.6875</v>
      </c>
      <c r="G49" s="58">
        <f t="shared" si="0"/>
        <v>6656801.2874999996</v>
      </c>
      <c r="H49" s="59">
        <f t="shared" si="2"/>
        <v>0</v>
      </c>
    </row>
    <row r="50" spans="1:8" ht="13.5" customHeight="1">
      <c r="A50" s="530" t="s">
        <v>102</v>
      </c>
      <c r="B50" s="531"/>
      <c r="C50" s="531"/>
      <c r="D50" s="532"/>
      <c r="E50" s="61">
        <f>SUM(E23:E49)</f>
        <v>9103318</v>
      </c>
      <c r="F50" s="61">
        <f>SUM(F23:F49)</f>
        <v>406398.12499999988</v>
      </c>
      <c r="G50" s="61">
        <f>SUM(G23:G49)</f>
        <v>9509716.1250000037</v>
      </c>
      <c r="H50" s="62"/>
    </row>
    <row r="51" spans="1:8" s="13" customFormat="1">
      <c r="C51" s="23"/>
      <c r="D51" s="24"/>
      <c r="E51" s="25"/>
      <c r="F51" s="25"/>
      <c r="G51" s="25"/>
    </row>
    <row r="52" spans="1:8" s="13" customFormat="1">
      <c r="A52" s="508" t="s">
        <v>66</v>
      </c>
      <c r="B52" s="508"/>
      <c r="C52" s="508"/>
      <c r="D52" s="508"/>
      <c r="E52" s="508"/>
      <c r="F52" s="508"/>
      <c r="G52" s="508"/>
      <c r="H52" s="508"/>
    </row>
    <row r="53" spans="1:8" s="13" customFormat="1" ht="31.5" customHeight="1">
      <c r="A53" s="497" t="s">
        <v>103</v>
      </c>
      <c r="B53" s="497"/>
      <c r="C53" s="497"/>
      <c r="D53" s="497"/>
      <c r="E53" s="497"/>
      <c r="F53" s="497"/>
      <c r="G53" s="497"/>
      <c r="H53" s="497"/>
    </row>
    <row r="54" spans="1:8" s="13" customFormat="1" ht="16.5" customHeight="1">
      <c r="A54" s="497"/>
      <c r="B54" s="497"/>
      <c r="C54" s="497"/>
      <c r="D54" s="497"/>
      <c r="E54" s="497"/>
      <c r="F54" s="497"/>
      <c r="G54" s="497"/>
      <c r="H54" s="497"/>
    </row>
    <row r="55" spans="1:8" s="13" customFormat="1" ht="16.5" customHeight="1">
      <c r="A55" s="497"/>
      <c r="B55" s="497"/>
      <c r="C55" s="497"/>
      <c r="D55" s="497"/>
      <c r="E55" s="497"/>
      <c r="F55" s="497"/>
      <c r="G55" s="497"/>
      <c r="H55" s="497"/>
    </row>
    <row r="56" spans="1:8" s="13" customFormat="1" ht="16.5" customHeight="1">
      <c r="A56" s="497"/>
      <c r="B56" s="497"/>
      <c r="C56" s="497"/>
      <c r="D56" s="497"/>
      <c r="E56" s="497"/>
      <c r="F56" s="497"/>
      <c r="G56" s="497"/>
      <c r="H56" s="497"/>
    </row>
    <row r="57" spans="1:8" s="13" customFormat="1" ht="108" customHeight="1">
      <c r="A57" s="497"/>
      <c r="B57" s="497"/>
      <c r="C57" s="497"/>
      <c r="D57" s="497"/>
      <c r="E57" s="497"/>
      <c r="F57" s="497"/>
      <c r="G57" s="497"/>
      <c r="H57" s="497"/>
    </row>
    <row r="58" spans="1:8" s="13" customFormat="1" ht="44.25" customHeight="1">
      <c r="A58" s="497"/>
      <c r="B58" s="497"/>
      <c r="C58" s="497"/>
      <c r="D58" s="497"/>
      <c r="E58" s="497"/>
      <c r="F58" s="497"/>
      <c r="G58" s="497"/>
      <c r="H58" s="497"/>
    </row>
    <row r="59" spans="1:8" s="13" customFormat="1" ht="19.5" customHeight="1">
      <c r="A59" s="497"/>
      <c r="B59" s="497"/>
      <c r="C59" s="497"/>
      <c r="D59" s="497"/>
      <c r="E59" s="497"/>
      <c r="F59" s="497"/>
      <c r="G59" s="497"/>
      <c r="H59" s="497"/>
    </row>
    <row r="60" spans="1:8" s="13" customFormat="1">
      <c r="A60" s="497"/>
      <c r="B60" s="497"/>
      <c r="C60" s="497"/>
      <c r="D60" s="497"/>
      <c r="E60" s="497"/>
      <c r="F60" s="497"/>
      <c r="G60" s="497"/>
      <c r="H60" s="497"/>
    </row>
    <row r="61" spans="1:8" s="13" customFormat="1">
      <c r="A61" s="13" t="s">
        <v>104</v>
      </c>
      <c r="D61" s="26"/>
      <c r="G61" s="14"/>
    </row>
    <row r="62" spans="1:8" s="13" customFormat="1">
      <c r="D62" s="26"/>
      <c r="G62" s="14"/>
    </row>
    <row r="63" spans="1:8" s="13" customFormat="1" ht="15" customHeight="1">
      <c r="A63" s="27"/>
      <c r="B63" s="27"/>
      <c r="C63" s="27"/>
      <c r="D63" s="26"/>
      <c r="E63" s="27"/>
      <c r="F63" s="27"/>
      <c r="G63" s="28"/>
    </row>
    <row r="64" spans="1:8" s="13" customFormat="1">
      <c r="A64" s="498" t="s">
        <v>105</v>
      </c>
      <c r="B64" s="498"/>
      <c r="C64" s="498"/>
      <c r="D64" s="26"/>
      <c r="E64" s="498" t="s">
        <v>106</v>
      </c>
      <c r="F64" s="498"/>
      <c r="G64" s="498"/>
    </row>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password="EA9B" sheet="1" objects="1" scenarios="1" selectLockedCells="1"/>
  <mergeCells count="14">
    <mergeCell ref="H1:H2"/>
    <mergeCell ref="C5:H5"/>
    <mergeCell ref="C6:H6"/>
    <mergeCell ref="C7:H7"/>
    <mergeCell ref="C8:H8"/>
    <mergeCell ref="A50:D50"/>
    <mergeCell ref="A9:B9"/>
    <mergeCell ref="C9:H9"/>
    <mergeCell ref="C10:H10"/>
    <mergeCell ref="A64:C64"/>
    <mergeCell ref="E64:G64"/>
    <mergeCell ref="A52:H52"/>
    <mergeCell ref="A53:H60"/>
    <mergeCell ref="A22:G22"/>
  </mergeCells>
  <hyperlinks>
    <hyperlink ref="C1" location="'DATA SHEET'!A1" display="HIGHLANDS PRIME, INC." xr:uid="{00000000-0004-0000-2500-000000000000}"/>
    <hyperlink ref="J4" location="'DATA SHEET'!A1" display="Return to Data Sheet" xr:uid="{00000000-0004-0000-2500-000001000000}"/>
  </hyperlinks>
  <printOptions horizontalCentered="1" verticalCentered="1"/>
  <pageMargins left="0.7" right="0.7" top="0.25" bottom="0.25" header="0.3" footer="0.3"/>
  <pageSetup paperSize="258" scale="72"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pageSetUpPr fitToPage="1"/>
  </sheetPr>
  <dimension ref="A1:L76"/>
  <sheetViews>
    <sheetView showGridLines="0" zoomScaleNormal="100" workbookViewId="0">
      <selection activeCell="J4" sqref="J4"/>
    </sheetView>
  </sheetViews>
  <sheetFormatPr baseColWidth="10" defaultColWidth="0" defaultRowHeight="15"/>
  <cols>
    <col min="1" max="1" width="11.83203125" style="12" customWidth="1"/>
    <col min="2" max="2" width="10.33203125" style="12" customWidth="1"/>
    <col min="3" max="3" width="24.5" style="12" customWidth="1"/>
    <col min="4" max="4" width="16.6640625" style="30" customWidth="1"/>
    <col min="5" max="6" width="15.6640625" style="12" customWidth="1"/>
    <col min="7" max="7" width="15.6640625" style="31" customWidth="1"/>
    <col min="8" max="8" width="15.6640625" style="12" customWidth="1"/>
    <col min="9" max="12" width="9.1640625" style="64" customWidth="1"/>
    <col min="13" max="16384" width="9.1640625" style="64" hidden="1"/>
  </cols>
  <sheetData>
    <row r="1" spans="1:10" ht="15" customHeight="1">
      <c r="C1" s="215" t="s">
        <v>75</v>
      </c>
      <c r="H1" s="509" t="s">
        <v>76</v>
      </c>
    </row>
    <row r="2" spans="1:10" ht="15" customHeight="1">
      <c r="C2" s="14" t="s">
        <v>192</v>
      </c>
      <c r="H2" s="509"/>
    </row>
    <row r="3" spans="1:10">
      <c r="C3" s="14" t="s">
        <v>77</v>
      </c>
    </row>
    <row r="4" spans="1:10">
      <c r="J4" s="213" t="s">
        <v>78</v>
      </c>
    </row>
    <row r="5" spans="1:10">
      <c r="A5" s="32" t="s">
        <v>4</v>
      </c>
      <c r="B5" s="124"/>
      <c r="C5" s="521">
        <f>'DATA SHEET'!$C$10</f>
        <v>0</v>
      </c>
      <c r="D5" s="521"/>
      <c r="E5" s="521"/>
      <c r="F5" s="521"/>
      <c r="G5" s="521"/>
      <c r="H5" s="522"/>
    </row>
    <row r="6" spans="1:10">
      <c r="A6" s="33" t="s">
        <v>6</v>
      </c>
      <c r="B6" s="34"/>
      <c r="C6" s="491" t="str">
        <f>'DATA SHEET'!$C$11</f>
        <v>GD</v>
      </c>
      <c r="D6" s="491"/>
      <c r="E6" s="491"/>
      <c r="F6" s="491"/>
      <c r="G6" s="491"/>
      <c r="H6" s="496"/>
    </row>
    <row r="7" spans="1:10">
      <c r="A7" s="33" t="s">
        <v>79</v>
      </c>
      <c r="B7" s="34"/>
      <c r="C7" s="492">
        <f>'DATA SHEET'!$C$13</f>
        <v>67.900000000000006</v>
      </c>
      <c r="D7" s="492"/>
      <c r="E7" s="492"/>
      <c r="F7" s="492"/>
      <c r="G7" s="492"/>
      <c r="H7" s="493"/>
    </row>
    <row r="8" spans="1:10">
      <c r="A8" s="35" t="s">
        <v>7</v>
      </c>
      <c r="B8" s="72"/>
      <c r="C8" s="492" t="str">
        <f>'DATA SHEET'!$C$12</f>
        <v>1-Bedroom Terrace Suite</v>
      </c>
      <c r="D8" s="492"/>
      <c r="E8" s="492"/>
      <c r="F8" s="492"/>
      <c r="G8" s="492"/>
      <c r="H8" s="493"/>
    </row>
    <row r="9" spans="1:10">
      <c r="A9" s="490" t="s">
        <v>80</v>
      </c>
      <c r="B9" s="491"/>
      <c r="C9" s="499">
        <f>'DATA SHEET'!$C$14</f>
        <v>10793000</v>
      </c>
      <c r="D9" s="499"/>
      <c r="E9" s="499"/>
      <c r="F9" s="499"/>
      <c r="G9" s="499"/>
      <c r="H9" s="500"/>
    </row>
    <row r="10" spans="1:10">
      <c r="A10" s="36" t="s">
        <v>81</v>
      </c>
      <c r="B10" s="37"/>
      <c r="C10" s="510" t="str">
        <f>'DATA SHEET'!C21:D21</f>
        <v>10% DP, 15% over 36 months, 75% Lump Sum</v>
      </c>
      <c r="D10" s="510"/>
      <c r="E10" s="510"/>
      <c r="F10" s="510"/>
      <c r="G10" s="510"/>
      <c r="H10" s="511"/>
    </row>
    <row r="12" spans="1:10">
      <c r="A12" s="31" t="s">
        <v>82</v>
      </c>
      <c r="B12" s="31"/>
    </row>
    <row r="13" spans="1:10">
      <c r="A13" s="13" t="s">
        <v>83</v>
      </c>
      <c r="D13" s="38">
        <f>(C9-650000)</f>
        <v>10143000</v>
      </c>
      <c r="E13" s="39" t="str">
        <f>LEFT(C8,9)</f>
        <v>1-Bedroom</v>
      </c>
      <c r="F13" s="39"/>
      <c r="G13" s="253"/>
      <c r="H13" s="38"/>
    </row>
    <row r="14" spans="1:10" s="12" customFormat="1" ht="14">
      <c r="A14" s="40" t="s">
        <v>191</v>
      </c>
      <c r="B14" s="200"/>
      <c r="C14" s="199"/>
      <c r="D14" s="202">
        <f>VLOOKUP('S Cash_Non-mem'!C6,'ST. ANDREWS PL'!$C$6:$H$27,6,0)</f>
        <v>365000</v>
      </c>
      <c r="E14" s="30"/>
      <c r="F14" s="30"/>
      <c r="G14" s="71"/>
      <c r="H14" s="30"/>
      <c r="I14" s="30"/>
      <c r="J14" s="38"/>
    </row>
    <row r="15" spans="1:10" s="13" customFormat="1" ht="14">
      <c r="A15" s="40" t="s">
        <v>84</v>
      </c>
      <c r="B15" s="40"/>
      <c r="C15" s="203">
        <v>0.05</v>
      </c>
      <c r="D15" s="202">
        <f>IF(C15&lt;=5%,((D13-D14)*C15),"BEYOND MAX DISC.")</f>
        <v>488900</v>
      </c>
      <c r="E15" s="204"/>
      <c r="F15" s="204"/>
      <c r="G15" s="204"/>
      <c r="H15" s="246"/>
    </row>
    <row r="16" spans="1:10" s="13" customFormat="1" ht="14">
      <c r="A16" s="40" t="s">
        <v>85</v>
      </c>
      <c r="B16" s="40"/>
      <c r="C16" s="203">
        <v>0.01</v>
      </c>
      <c r="D16" s="234">
        <f>IF(C16&lt;=1%,((D13-D15-D14)*C16),"BEYOND MAX DISC.")</f>
        <v>92891</v>
      </c>
      <c r="E16" s="204"/>
      <c r="F16" s="204"/>
      <c r="G16" s="204"/>
      <c r="H16" s="246"/>
    </row>
    <row r="17" spans="1:8">
      <c r="A17" s="14" t="s">
        <v>229</v>
      </c>
      <c r="B17" s="14"/>
      <c r="C17" s="13"/>
      <c r="D17" s="241">
        <f>+D13-SUM(D14:D16)</f>
        <v>9196209</v>
      </c>
      <c r="E17" s="30"/>
      <c r="F17" s="30"/>
      <c r="G17" s="71"/>
    </row>
    <row r="18" spans="1:8">
      <c r="A18" s="48" t="s">
        <v>90</v>
      </c>
      <c r="B18" s="48"/>
      <c r="C18" s="236">
        <v>0.05</v>
      </c>
      <c r="D18" s="235">
        <f>(D17/1.12)*C18</f>
        <v>410545.0446428571</v>
      </c>
      <c r="E18" s="30"/>
      <c r="F18" s="30"/>
      <c r="G18" s="71"/>
    </row>
    <row r="19" spans="1:8" ht="16" thickBot="1">
      <c r="A19" s="14" t="s">
        <v>91</v>
      </c>
      <c r="B19" s="14"/>
      <c r="C19" s="14"/>
      <c r="D19" s="50">
        <f>+SUM(D17:D18)</f>
        <v>9606754.0446428563</v>
      </c>
      <c r="E19" s="30"/>
      <c r="F19" s="30"/>
      <c r="G19" s="71"/>
    </row>
    <row r="20" spans="1:8" ht="7.5" customHeight="1" thickTop="1"/>
    <row r="21" spans="1:8">
      <c r="A21" s="51" t="s">
        <v>92</v>
      </c>
      <c r="B21" s="51" t="s">
        <v>93</v>
      </c>
      <c r="C21" s="51" t="s">
        <v>94</v>
      </c>
      <c r="D21" s="51" t="s">
        <v>95</v>
      </c>
      <c r="E21" s="51" t="s">
        <v>169</v>
      </c>
      <c r="F21" s="51" t="s">
        <v>97</v>
      </c>
      <c r="G21" s="53" t="s">
        <v>98</v>
      </c>
      <c r="H21" s="51" t="s">
        <v>99</v>
      </c>
    </row>
    <row r="22" spans="1:8">
      <c r="A22" s="517" t="s">
        <v>100</v>
      </c>
      <c r="B22" s="518"/>
      <c r="C22" s="518"/>
      <c r="D22" s="518"/>
      <c r="E22" s="518"/>
      <c r="F22" s="518"/>
      <c r="G22" s="519"/>
      <c r="H22" s="54">
        <f>+D19</f>
        <v>9606754.0446428563</v>
      </c>
    </row>
    <row r="23" spans="1:8">
      <c r="A23" s="55">
        <v>0</v>
      </c>
      <c r="B23" s="55"/>
      <c r="C23" s="55" t="s">
        <v>101</v>
      </c>
      <c r="D23" s="56">
        <f ca="1">'DATA SHEET'!C9</f>
        <v>44238</v>
      </c>
      <c r="E23" s="57">
        <f>IF(E13="1-Bedroom",50000,100000)</f>
        <v>50000</v>
      </c>
      <c r="F23" s="57"/>
      <c r="G23" s="58">
        <f t="shared" ref="G23:G61" si="0">+SUM(E23:F23)</f>
        <v>50000</v>
      </c>
      <c r="H23" s="59">
        <f>D19-G23</f>
        <v>9556754.0446428563</v>
      </c>
    </row>
    <row r="24" spans="1:8">
      <c r="A24" s="55">
        <f>A23+1</f>
        <v>1</v>
      </c>
      <c r="B24" s="60">
        <v>0.1</v>
      </c>
      <c r="C24" s="55" t="s">
        <v>230</v>
      </c>
      <c r="D24" s="175">
        <f t="shared" ref="D24:D60" ca="1" si="1">EDATE(D23,1)</f>
        <v>44266</v>
      </c>
      <c r="E24" s="57">
        <f>((D17*10%)-E23)</f>
        <v>869620.9</v>
      </c>
      <c r="F24" s="57">
        <f>((D18*10%))</f>
        <v>41054.50446428571</v>
      </c>
      <c r="G24" s="58">
        <f t="shared" si="0"/>
        <v>910675.4044642857</v>
      </c>
      <c r="H24" s="59">
        <f t="shared" ref="H24:H60" si="2">H23-G24</f>
        <v>8646078.6401785705</v>
      </c>
    </row>
    <row r="25" spans="1:8">
      <c r="A25" s="55">
        <f t="shared" ref="A25:A61" si="3">A24+1</f>
        <v>2</v>
      </c>
      <c r="B25" s="60">
        <v>0.15</v>
      </c>
      <c r="C25" s="55" t="s">
        <v>108</v>
      </c>
      <c r="D25" s="56">
        <f t="shared" ca="1" si="1"/>
        <v>44297</v>
      </c>
      <c r="E25" s="57">
        <f>($D$17*15%)/36</f>
        <v>38317.537499999999</v>
      </c>
      <c r="F25" s="57">
        <f>($D$18*15%)/36</f>
        <v>1710.6043526785713</v>
      </c>
      <c r="G25" s="58">
        <f t="shared" si="0"/>
        <v>40028.141852678571</v>
      </c>
      <c r="H25" s="59">
        <f t="shared" si="2"/>
        <v>8606050.4983258918</v>
      </c>
    </row>
    <row r="26" spans="1:8">
      <c r="A26" s="55">
        <f t="shared" si="3"/>
        <v>3</v>
      </c>
      <c r="B26" s="55"/>
      <c r="C26" s="55" t="s">
        <v>109</v>
      </c>
      <c r="D26" s="56">
        <f t="shared" ca="1" si="1"/>
        <v>44327</v>
      </c>
      <c r="E26" s="57">
        <f t="shared" ref="E26:E60" si="4">($D$17*15%)/36</f>
        <v>38317.537499999999</v>
      </c>
      <c r="F26" s="57">
        <f t="shared" ref="F26:F60" si="5">($D$18*15%)/36</f>
        <v>1710.6043526785713</v>
      </c>
      <c r="G26" s="58">
        <f t="shared" si="0"/>
        <v>40028.141852678571</v>
      </c>
      <c r="H26" s="59">
        <f t="shared" si="2"/>
        <v>8566022.3564732131</v>
      </c>
    </row>
    <row r="27" spans="1:8">
      <c r="A27" s="55">
        <f t="shared" si="3"/>
        <v>4</v>
      </c>
      <c r="B27" s="55"/>
      <c r="C27" s="55" t="s">
        <v>110</v>
      </c>
      <c r="D27" s="56">
        <f t="shared" ca="1" si="1"/>
        <v>44358</v>
      </c>
      <c r="E27" s="57">
        <f t="shared" si="4"/>
        <v>38317.537499999999</v>
      </c>
      <c r="F27" s="57">
        <f t="shared" si="5"/>
        <v>1710.6043526785713</v>
      </c>
      <c r="G27" s="58">
        <f t="shared" si="0"/>
        <v>40028.141852678571</v>
      </c>
      <c r="H27" s="59">
        <f t="shared" si="2"/>
        <v>8525994.2146205343</v>
      </c>
    </row>
    <row r="28" spans="1:8">
      <c r="A28" s="55">
        <f t="shared" si="3"/>
        <v>5</v>
      </c>
      <c r="B28" s="55"/>
      <c r="C28" s="55" t="s">
        <v>111</v>
      </c>
      <c r="D28" s="56">
        <f t="shared" ca="1" si="1"/>
        <v>44388</v>
      </c>
      <c r="E28" s="57">
        <f t="shared" si="4"/>
        <v>38317.537499999999</v>
      </c>
      <c r="F28" s="57">
        <f t="shared" si="5"/>
        <v>1710.6043526785713</v>
      </c>
      <c r="G28" s="58">
        <f t="shared" si="0"/>
        <v>40028.141852678571</v>
      </c>
      <c r="H28" s="59">
        <f t="shared" si="2"/>
        <v>8485966.0727678556</v>
      </c>
    </row>
    <row r="29" spans="1:8">
      <c r="A29" s="55">
        <f t="shared" si="3"/>
        <v>6</v>
      </c>
      <c r="B29" s="55"/>
      <c r="C29" s="55" t="s">
        <v>112</v>
      </c>
      <c r="D29" s="56">
        <f t="shared" ca="1" si="1"/>
        <v>44419</v>
      </c>
      <c r="E29" s="57">
        <f t="shared" si="4"/>
        <v>38317.537499999999</v>
      </c>
      <c r="F29" s="57">
        <f t="shared" si="5"/>
        <v>1710.6043526785713</v>
      </c>
      <c r="G29" s="58">
        <f t="shared" si="0"/>
        <v>40028.141852678571</v>
      </c>
      <c r="H29" s="59">
        <f t="shared" si="2"/>
        <v>8445937.9309151769</v>
      </c>
    </row>
    <row r="30" spans="1:8">
      <c r="A30" s="55">
        <f t="shared" si="3"/>
        <v>7</v>
      </c>
      <c r="B30" s="55"/>
      <c r="C30" s="55" t="s">
        <v>113</v>
      </c>
      <c r="D30" s="56">
        <f t="shared" ca="1" si="1"/>
        <v>44450</v>
      </c>
      <c r="E30" s="57">
        <f t="shared" si="4"/>
        <v>38317.537499999999</v>
      </c>
      <c r="F30" s="57">
        <f t="shared" si="5"/>
        <v>1710.6043526785713</v>
      </c>
      <c r="G30" s="58">
        <f t="shared" si="0"/>
        <v>40028.141852678571</v>
      </c>
      <c r="H30" s="59">
        <f t="shared" si="2"/>
        <v>8405909.7890624981</v>
      </c>
    </row>
    <row r="31" spans="1:8">
      <c r="A31" s="55">
        <f t="shared" si="3"/>
        <v>8</v>
      </c>
      <c r="B31" s="60"/>
      <c r="C31" s="55" t="s">
        <v>114</v>
      </c>
      <c r="D31" s="56">
        <f t="shared" ca="1" si="1"/>
        <v>44480</v>
      </c>
      <c r="E31" s="57">
        <f t="shared" si="4"/>
        <v>38317.537499999999</v>
      </c>
      <c r="F31" s="57">
        <f t="shared" si="5"/>
        <v>1710.6043526785713</v>
      </c>
      <c r="G31" s="58">
        <f t="shared" si="0"/>
        <v>40028.141852678571</v>
      </c>
      <c r="H31" s="59">
        <f t="shared" si="2"/>
        <v>8365881.6472098194</v>
      </c>
    </row>
    <row r="32" spans="1:8">
      <c r="A32" s="55">
        <f t="shared" si="3"/>
        <v>9</v>
      </c>
      <c r="B32" s="55"/>
      <c r="C32" s="55" t="s">
        <v>115</v>
      </c>
      <c r="D32" s="56">
        <f t="shared" ca="1" si="1"/>
        <v>44511</v>
      </c>
      <c r="E32" s="57">
        <f t="shared" si="4"/>
        <v>38317.537499999999</v>
      </c>
      <c r="F32" s="57">
        <f t="shared" si="5"/>
        <v>1710.6043526785713</v>
      </c>
      <c r="G32" s="58">
        <f t="shared" si="0"/>
        <v>40028.141852678571</v>
      </c>
      <c r="H32" s="59">
        <f t="shared" si="2"/>
        <v>8325853.5053571407</v>
      </c>
    </row>
    <row r="33" spans="1:8">
      <c r="A33" s="55">
        <f t="shared" si="3"/>
        <v>10</v>
      </c>
      <c r="B33" s="55"/>
      <c r="C33" s="55" t="s">
        <v>116</v>
      </c>
      <c r="D33" s="56">
        <f t="shared" ca="1" si="1"/>
        <v>44541</v>
      </c>
      <c r="E33" s="57">
        <f t="shared" si="4"/>
        <v>38317.537499999999</v>
      </c>
      <c r="F33" s="57">
        <f t="shared" si="5"/>
        <v>1710.6043526785713</v>
      </c>
      <c r="G33" s="58">
        <f t="shared" si="0"/>
        <v>40028.141852678571</v>
      </c>
      <c r="H33" s="59">
        <f t="shared" si="2"/>
        <v>8285825.3635044619</v>
      </c>
    </row>
    <row r="34" spans="1:8">
      <c r="A34" s="55">
        <f t="shared" si="3"/>
        <v>11</v>
      </c>
      <c r="B34" s="55"/>
      <c r="C34" s="55" t="s">
        <v>117</v>
      </c>
      <c r="D34" s="56">
        <f t="shared" ca="1" si="1"/>
        <v>44572</v>
      </c>
      <c r="E34" s="57">
        <f t="shared" si="4"/>
        <v>38317.537499999999</v>
      </c>
      <c r="F34" s="57">
        <f t="shared" si="5"/>
        <v>1710.6043526785713</v>
      </c>
      <c r="G34" s="58">
        <f t="shared" si="0"/>
        <v>40028.141852678571</v>
      </c>
      <c r="H34" s="59">
        <f t="shared" si="2"/>
        <v>8245797.2216517832</v>
      </c>
    </row>
    <row r="35" spans="1:8">
      <c r="A35" s="55">
        <f t="shared" si="3"/>
        <v>12</v>
      </c>
      <c r="B35" s="55"/>
      <c r="C35" s="55" t="s">
        <v>118</v>
      </c>
      <c r="D35" s="56">
        <f t="shared" ca="1" si="1"/>
        <v>44603</v>
      </c>
      <c r="E35" s="57">
        <f t="shared" si="4"/>
        <v>38317.537499999999</v>
      </c>
      <c r="F35" s="57">
        <f t="shared" si="5"/>
        <v>1710.6043526785713</v>
      </c>
      <c r="G35" s="58">
        <f t="shared" si="0"/>
        <v>40028.141852678571</v>
      </c>
      <c r="H35" s="59">
        <f t="shared" si="2"/>
        <v>8205769.0797991045</v>
      </c>
    </row>
    <row r="36" spans="1:8">
      <c r="A36" s="55">
        <f t="shared" si="3"/>
        <v>13</v>
      </c>
      <c r="B36" s="55"/>
      <c r="C36" s="55" t="s">
        <v>119</v>
      </c>
      <c r="D36" s="56">
        <f t="shared" ca="1" si="1"/>
        <v>44631</v>
      </c>
      <c r="E36" s="57">
        <f t="shared" si="4"/>
        <v>38317.537499999999</v>
      </c>
      <c r="F36" s="57">
        <f t="shared" si="5"/>
        <v>1710.6043526785713</v>
      </c>
      <c r="G36" s="58">
        <f t="shared" si="0"/>
        <v>40028.141852678571</v>
      </c>
      <c r="H36" s="59">
        <f t="shared" si="2"/>
        <v>8165740.9379464258</v>
      </c>
    </row>
    <row r="37" spans="1:8">
      <c r="A37" s="55">
        <f t="shared" si="3"/>
        <v>14</v>
      </c>
      <c r="B37" s="55"/>
      <c r="C37" s="55" t="s">
        <v>120</v>
      </c>
      <c r="D37" s="56">
        <f t="shared" ca="1" si="1"/>
        <v>44662</v>
      </c>
      <c r="E37" s="57">
        <f t="shared" si="4"/>
        <v>38317.537499999999</v>
      </c>
      <c r="F37" s="57">
        <f t="shared" si="5"/>
        <v>1710.6043526785713</v>
      </c>
      <c r="G37" s="58">
        <f t="shared" si="0"/>
        <v>40028.141852678571</v>
      </c>
      <c r="H37" s="59">
        <f t="shared" si="2"/>
        <v>8125712.796093747</v>
      </c>
    </row>
    <row r="38" spans="1:8">
      <c r="A38" s="55">
        <f t="shared" si="3"/>
        <v>15</v>
      </c>
      <c r="B38" s="55"/>
      <c r="C38" s="55" t="s">
        <v>121</v>
      </c>
      <c r="D38" s="56">
        <f t="shared" ca="1" si="1"/>
        <v>44692</v>
      </c>
      <c r="E38" s="57">
        <f t="shared" si="4"/>
        <v>38317.537499999999</v>
      </c>
      <c r="F38" s="57">
        <f t="shared" si="5"/>
        <v>1710.6043526785713</v>
      </c>
      <c r="G38" s="58">
        <f t="shared" si="0"/>
        <v>40028.141852678571</v>
      </c>
      <c r="H38" s="59">
        <f t="shared" si="2"/>
        <v>8085684.6542410683</v>
      </c>
    </row>
    <row r="39" spans="1:8">
      <c r="A39" s="55">
        <f t="shared" si="3"/>
        <v>16</v>
      </c>
      <c r="B39" s="55"/>
      <c r="C39" s="55" t="s">
        <v>122</v>
      </c>
      <c r="D39" s="56">
        <f t="shared" ca="1" si="1"/>
        <v>44723</v>
      </c>
      <c r="E39" s="57">
        <f t="shared" si="4"/>
        <v>38317.537499999999</v>
      </c>
      <c r="F39" s="57">
        <f t="shared" si="5"/>
        <v>1710.6043526785713</v>
      </c>
      <c r="G39" s="58">
        <f t="shared" si="0"/>
        <v>40028.141852678571</v>
      </c>
      <c r="H39" s="59">
        <f t="shared" si="2"/>
        <v>8045656.5123883896</v>
      </c>
    </row>
    <row r="40" spans="1:8">
      <c r="A40" s="55">
        <f t="shared" si="3"/>
        <v>17</v>
      </c>
      <c r="B40" s="55"/>
      <c r="C40" s="55" t="s">
        <v>123</v>
      </c>
      <c r="D40" s="56">
        <f t="shared" ca="1" si="1"/>
        <v>44753</v>
      </c>
      <c r="E40" s="57">
        <f t="shared" si="4"/>
        <v>38317.537499999999</v>
      </c>
      <c r="F40" s="57">
        <f t="shared" si="5"/>
        <v>1710.6043526785713</v>
      </c>
      <c r="G40" s="58">
        <f t="shared" si="0"/>
        <v>40028.141852678571</v>
      </c>
      <c r="H40" s="59">
        <f t="shared" si="2"/>
        <v>8005628.3705357108</v>
      </c>
    </row>
    <row r="41" spans="1:8">
      <c r="A41" s="55">
        <f t="shared" si="3"/>
        <v>18</v>
      </c>
      <c r="B41" s="55"/>
      <c r="C41" s="55" t="s">
        <v>124</v>
      </c>
      <c r="D41" s="56">
        <f t="shared" ca="1" si="1"/>
        <v>44784</v>
      </c>
      <c r="E41" s="57">
        <f t="shared" si="4"/>
        <v>38317.537499999999</v>
      </c>
      <c r="F41" s="57">
        <f t="shared" si="5"/>
        <v>1710.6043526785713</v>
      </c>
      <c r="G41" s="58">
        <f t="shared" si="0"/>
        <v>40028.141852678571</v>
      </c>
      <c r="H41" s="59">
        <f t="shared" si="2"/>
        <v>7965600.2286830321</v>
      </c>
    </row>
    <row r="42" spans="1:8">
      <c r="A42" s="55">
        <f t="shared" si="3"/>
        <v>19</v>
      </c>
      <c r="B42" s="55"/>
      <c r="C42" s="55" t="s">
        <v>125</v>
      </c>
      <c r="D42" s="56">
        <f t="shared" ca="1" si="1"/>
        <v>44815</v>
      </c>
      <c r="E42" s="57">
        <f t="shared" si="4"/>
        <v>38317.537499999999</v>
      </c>
      <c r="F42" s="57">
        <f t="shared" si="5"/>
        <v>1710.6043526785713</v>
      </c>
      <c r="G42" s="58">
        <f t="shared" si="0"/>
        <v>40028.141852678571</v>
      </c>
      <c r="H42" s="59">
        <f t="shared" si="2"/>
        <v>7925572.0868303534</v>
      </c>
    </row>
    <row r="43" spans="1:8">
      <c r="A43" s="55">
        <f t="shared" si="3"/>
        <v>20</v>
      </c>
      <c r="B43" s="55"/>
      <c r="C43" s="55" t="s">
        <v>126</v>
      </c>
      <c r="D43" s="56">
        <f t="shared" ca="1" si="1"/>
        <v>44845</v>
      </c>
      <c r="E43" s="57">
        <f t="shared" si="4"/>
        <v>38317.537499999999</v>
      </c>
      <c r="F43" s="57">
        <f t="shared" si="5"/>
        <v>1710.6043526785713</v>
      </c>
      <c r="G43" s="58">
        <f t="shared" si="0"/>
        <v>40028.141852678571</v>
      </c>
      <c r="H43" s="59">
        <f t="shared" si="2"/>
        <v>7885543.9449776746</v>
      </c>
    </row>
    <row r="44" spans="1:8">
      <c r="A44" s="55">
        <f t="shared" si="3"/>
        <v>21</v>
      </c>
      <c r="B44" s="55"/>
      <c r="C44" s="55" t="s">
        <v>127</v>
      </c>
      <c r="D44" s="56">
        <f t="shared" ca="1" si="1"/>
        <v>44876</v>
      </c>
      <c r="E44" s="57">
        <f t="shared" si="4"/>
        <v>38317.537499999999</v>
      </c>
      <c r="F44" s="57">
        <f t="shared" si="5"/>
        <v>1710.6043526785713</v>
      </c>
      <c r="G44" s="58">
        <f t="shared" si="0"/>
        <v>40028.141852678571</v>
      </c>
      <c r="H44" s="59">
        <f t="shared" si="2"/>
        <v>7845515.8031249959</v>
      </c>
    </row>
    <row r="45" spans="1:8">
      <c r="A45" s="55">
        <f t="shared" si="3"/>
        <v>22</v>
      </c>
      <c r="B45" s="55"/>
      <c r="C45" s="55" t="s">
        <v>128</v>
      </c>
      <c r="D45" s="56">
        <f t="shared" ca="1" si="1"/>
        <v>44906</v>
      </c>
      <c r="E45" s="57">
        <f t="shared" si="4"/>
        <v>38317.537499999999</v>
      </c>
      <c r="F45" s="57">
        <f t="shared" si="5"/>
        <v>1710.6043526785713</v>
      </c>
      <c r="G45" s="58">
        <f t="shared" si="0"/>
        <v>40028.141852678571</v>
      </c>
      <c r="H45" s="59">
        <f t="shared" si="2"/>
        <v>7805487.6612723172</v>
      </c>
    </row>
    <row r="46" spans="1:8">
      <c r="A46" s="55">
        <f t="shared" si="3"/>
        <v>23</v>
      </c>
      <c r="B46" s="55"/>
      <c r="C46" s="55" t="s">
        <v>129</v>
      </c>
      <c r="D46" s="56">
        <f t="shared" ca="1" si="1"/>
        <v>44937</v>
      </c>
      <c r="E46" s="57">
        <f t="shared" si="4"/>
        <v>38317.537499999999</v>
      </c>
      <c r="F46" s="57">
        <f t="shared" si="5"/>
        <v>1710.6043526785713</v>
      </c>
      <c r="G46" s="58">
        <f t="shared" si="0"/>
        <v>40028.141852678571</v>
      </c>
      <c r="H46" s="59">
        <f t="shared" si="2"/>
        <v>7765459.5194196384</v>
      </c>
    </row>
    <row r="47" spans="1:8">
      <c r="A47" s="55">
        <f t="shared" si="3"/>
        <v>24</v>
      </c>
      <c r="B47" s="55"/>
      <c r="C47" s="55" t="s">
        <v>130</v>
      </c>
      <c r="D47" s="56">
        <f t="shared" ca="1" si="1"/>
        <v>44968</v>
      </c>
      <c r="E47" s="57">
        <f t="shared" si="4"/>
        <v>38317.537499999999</v>
      </c>
      <c r="F47" s="57">
        <f t="shared" si="5"/>
        <v>1710.6043526785713</v>
      </c>
      <c r="G47" s="58">
        <f t="shared" si="0"/>
        <v>40028.141852678571</v>
      </c>
      <c r="H47" s="59">
        <f t="shared" si="2"/>
        <v>7725431.3775669597</v>
      </c>
    </row>
    <row r="48" spans="1:8">
      <c r="A48" s="55">
        <f t="shared" si="3"/>
        <v>25</v>
      </c>
      <c r="B48" s="55"/>
      <c r="C48" s="55" t="s">
        <v>131</v>
      </c>
      <c r="D48" s="56">
        <f t="shared" ca="1" si="1"/>
        <v>44996</v>
      </c>
      <c r="E48" s="57">
        <f t="shared" si="4"/>
        <v>38317.537499999999</v>
      </c>
      <c r="F48" s="57">
        <f t="shared" si="5"/>
        <v>1710.6043526785713</v>
      </c>
      <c r="G48" s="58">
        <f t="shared" si="0"/>
        <v>40028.141852678571</v>
      </c>
      <c r="H48" s="59">
        <f t="shared" si="2"/>
        <v>7685403.235714281</v>
      </c>
    </row>
    <row r="49" spans="1:8">
      <c r="A49" s="55">
        <f t="shared" si="3"/>
        <v>26</v>
      </c>
      <c r="B49" s="55"/>
      <c r="C49" s="55" t="s">
        <v>132</v>
      </c>
      <c r="D49" s="56">
        <f t="shared" ca="1" si="1"/>
        <v>45027</v>
      </c>
      <c r="E49" s="57">
        <f t="shared" si="4"/>
        <v>38317.537499999999</v>
      </c>
      <c r="F49" s="57">
        <f t="shared" si="5"/>
        <v>1710.6043526785713</v>
      </c>
      <c r="G49" s="58">
        <f t="shared" si="0"/>
        <v>40028.141852678571</v>
      </c>
      <c r="H49" s="59">
        <f t="shared" si="2"/>
        <v>7645375.0938616022</v>
      </c>
    </row>
    <row r="50" spans="1:8">
      <c r="A50" s="55">
        <f t="shared" si="3"/>
        <v>27</v>
      </c>
      <c r="B50" s="55"/>
      <c r="C50" s="55" t="s">
        <v>133</v>
      </c>
      <c r="D50" s="56">
        <f t="shared" ca="1" si="1"/>
        <v>45057</v>
      </c>
      <c r="E50" s="57">
        <f t="shared" si="4"/>
        <v>38317.537499999999</v>
      </c>
      <c r="F50" s="57">
        <f t="shared" si="5"/>
        <v>1710.6043526785713</v>
      </c>
      <c r="G50" s="58">
        <f t="shared" si="0"/>
        <v>40028.141852678571</v>
      </c>
      <c r="H50" s="59">
        <f t="shared" si="2"/>
        <v>7605346.9520089235</v>
      </c>
    </row>
    <row r="51" spans="1:8">
      <c r="A51" s="55">
        <f t="shared" si="3"/>
        <v>28</v>
      </c>
      <c r="B51" s="55"/>
      <c r="C51" s="55" t="s">
        <v>134</v>
      </c>
      <c r="D51" s="56">
        <f t="shared" ca="1" si="1"/>
        <v>45088</v>
      </c>
      <c r="E51" s="57">
        <f t="shared" si="4"/>
        <v>38317.537499999999</v>
      </c>
      <c r="F51" s="57">
        <f t="shared" si="5"/>
        <v>1710.6043526785713</v>
      </c>
      <c r="G51" s="58">
        <f t="shared" si="0"/>
        <v>40028.141852678571</v>
      </c>
      <c r="H51" s="59">
        <f t="shared" si="2"/>
        <v>7565318.8101562448</v>
      </c>
    </row>
    <row r="52" spans="1:8">
      <c r="A52" s="55">
        <f t="shared" si="3"/>
        <v>29</v>
      </c>
      <c r="B52" s="55"/>
      <c r="C52" s="55" t="s">
        <v>135</v>
      </c>
      <c r="D52" s="56">
        <f t="shared" ca="1" si="1"/>
        <v>45118</v>
      </c>
      <c r="E52" s="57">
        <f t="shared" si="4"/>
        <v>38317.537499999999</v>
      </c>
      <c r="F52" s="57">
        <f t="shared" si="5"/>
        <v>1710.6043526785713</v>
      </c>
      <c r="G52" s="58">
        <f t="shared" si="0"/>
        <v>40028.141852678571</v>
      </c>
      <c r="H52" s="59">
        <f t="shared" si="2"/>
        <v>7525290.6683035661</v>
      </c>
    </row>
    <row r="53" spans="1:8">
      <c r="A53" s="55">
        <f t="shared" si="3"/>
        <v>30</v>
      </c>
      <c r="B53" s="55"/>
      <c r="C53" s="55" t="s">
        <v>136</v>
      </c>
      <c r="D53" s="56">
        <f t="shared" ca="1" si="1"/>
        <v>45149</v>
      </c>
      <c r="E53" s="57">
        <f t="shared" si="4"/>
        <v>38317.537499999999</v>
      </c>
      <c r="F53" s="57">
        <f t="shared" si="5"/>
        <v>1710.6043526785713</v>
      </c>
      <c r="G53" s="58">
        <f t="shared" si="0"/>
        <v>40028.141852678571</v>
      </c>
      <c r="H53" s="59">
        <f t="shared" si="2"/>
        <v>7485262.5264508873</v>
      </c>
    </row>
    <row r="54" spans="1:8">
      <c r="A54" s="55">
        <f t="shared" si="3"/>
        <v>31</v>
      </c>
      <c r="B54" s="55"/>
      <c r="C54" s="55" t="s">
        <v>137</v>
      </c>
      <c r="D54" s="56">
        <f t="shared" ca="1" si="1"/>
        <v>45180</v>
      </c>
      <c r="E54" s="57">
        <f t="shared" si="4"/>
        <v>38317.537499999999</v>
      </c>
      <c r="F54" s="57">
        <f t="shared" si="5"/>
        <v>1710.6043526785713</v>
      </c>
      <c r="G54" s="58">
        <f t="shared" si="0"/>
        <v>40028.141852678571</v>
      </c>
      <c r="H54" s="59">
        <f t="shared" si="2"/>
        <v>7445234.3845982086</v>
      </c>
    </row>
    <row r="55" spans="1:8">
      <c r="A55" s="55">
        <f t="shared" si="3"/>
        <v>32</v>
      </c>
      <c r="B55" s="55"/>
      <c r="C55" s="55" t="s">
        <v>138</v>
      </c>
      <c r="D55" s="56">
        <f t="shared" ca="1" si="1"/>
        <v>45210</v>
      </c>
      <c r="E55" s="57">
        <f t="shared" si="4"/>
        <v>38317.537499999999</v>
      </c>
      <c r="F55" s="57">
        <f t="shared" si="5"/>
        <v>1710.6043526785713</v>
      </c>
      <c r="G55" s="58">
        <f t="shared" si="0"/>
        <v>40028.141852678571</v>
      </c>
      <c r="H55" s="59">
        <f t="shared" si="2"/>
        <v>7405206.2427455299</v>
      </c>
    </row>
    <row r="56" spans="1:8">
      <c r="A56" s="55">
        <f t="shared" si="3"/>
        <v>33</v>
      </c>
      <c r="B56" s="55"/>
      <c r="C56" s="55" t="s">
        <v>139</v>
      </c>
      <c r="D56" s="56">
        <f t="shared" ca="1" si="1"/>
        <v>45241</v>
      </c>
      <c r="E56" s="57">
        <f t="shared" si="4"/>
        <v>38317.537499999999</v>
      </c>
      <c r="F56" s="57">
        <f t="shared" si="5"/>
        <v>1710.6043526785713</v>
      </c>
      <c r="G56" s="58">
        <f t="shared" si="0"/>
        <v>40028.141852678571</v>
      </c>
      <c r="H56" s="59">
        <f t="shared" si="2"/>
        <v>7365178.1008928511</v>
      </c>
    </row>
    <row r="57" spans="1:8">
      <c r="A57" s="55">
        <f t="shared" si="3"/>
        <v>34</v>
      </c>
      <c r="B57" s="55"/>
      <c r="C57" s="55" t="s">
        <v>140</v>
      </c>
      <c r="D57" s="56">
        <f t="shared" ca="1" si="1"/>
        <v>45271</v>
      </c>
      <c r="E57" s="57">
        <f t="shared" si="4"/>
        <v>38317.537499999999</v>
      </c>
      <c r="F57" s="57">
        <f t="shared" si="5"/>
        <v>1710.6043526785713</v>
      </c>
      <c r="G57" s="58">
        <f t="shared" si="0"/>
        <v>40028.141852678571</v>
      </c>
      <c r="H57" s="59">
        <f t="shared" si="2"/>
        <v>7325149.9590401724</v>
      </c>
    </row>
    <row r="58" spans="1:8">
      <c r="A58" s="55">
        <f t="shared" si="3"/>
        <v>35</v>
      </c>
      <c r="B58" s="55"/>
      <c r="C58" s="55" t="s">
        <v>141</v>
      </c>
      <c r="D58" s="56">
        <f t="shared" ca="1" si="1"/>
        <v>45302</v>
      </c>
      <c r="E58" s="57">
        <f t="shared" si="4"/>
        <v>38317.537499999999</v>
      </c>
      <c r="F58" s="57">
        <f t="shared" si="5"/>
        <v>1710.6043526785713</v>
      </c>
      <c r="G58" s="58">
        <f t="shared" si="0"/>
        <v>40028.141852678571</v>
      </c>
      <c r="H58" s="59">
        <f t="shared" si="2"/>
        <v>7285121.8171874937</v>
      </c>
    </row>
    <row r="59" spans="1:8">
      <c r="A59" s="55">
        <f t="shared" si="3"/>
        <v>36</v>
      </c>
      <c r="B59" s="55"/>
      <c r="C59" s="55" t="s">
        <v>142</v>
      </c>
      <c r="D59" s="56">
        <f t="shared" ca="1" si="1"/>
        <v>45333</v>
      </c>
      <c r="E59" s="57">
        <f t="shared" si="4"/>
        <v>38317.537499999999</v>
      </c>
      <c r="F59" s="57">
        <f t="shared" si="5"/>
        <v>1710.6043526785713</v>
      </c>
      <c r="G59" s="58">
        <f t="shared" si="0"/>
        <v>40028.141852678571</v>
      </c>
      <c r="H59" s="59">
        <f t="shared" si="2"/>
        <v>7245093.6753348149</v>
      </c>
    </row>
    <row r="60" spans="1:8">
      <c r="A60" s="55">
        <f t="shared" si="3"/>
        <v>37</v>
      </c>
      <c r="B60" s="55"/>
      <c r="C60" s="55" t="s">
        <v>143</v>
      </c>
      <c r="D60" s="56">
        <f t="shared" ca="1" si="1"/>
        <v>45362</v>
      </c>
      <c r="E60" s="57">
        <f t="shared" si="4"/>
        <v>38317.537499999999</v>
      </c>
      <c r="F60" s="57">
        <f t="shared" si="5"/>
        <v>1710.6043526785713</v>
      </c>
      <c r="G60" s="58">
        <f t="shared" si="0"/>
        <v>40028.141852678571</v>
      </c>
      <c r="H60" s="59">
        <f t="shared" si="2"/>
        <v>7205065.5334821362</v>
      </c>
    </row>
    <row r="61" spans="1:8">
      <c r="A61" s="55">
        <f t="shared" si="3"/>
        <v>38</v>
      </c>
      <c r="B61" s="60">
        <f>100%-SUM(B24:B60)</f>
        <v>0.75</v>
      </c>
      <c r="C61" s="55" t="s">
        <v>189</v>
      </c>
      <c r="D61" s="56">
        <f ca="1">EDATE(D48,1)</f>
        <v>45027</v>
      </c>
      <c r="E61" s="57">
        <f>$B61*D17</f>
        <v>6897156.75</v>
      </c>
      <c r="F61" s="57">
        <f>$B61*D18</f>
        <v>307908.78348214284</v>
      </c>
      <c r="G61" s="58">
        <f t="shared" si="0"/>
        <v>7205065.5334821427</v>
      </c>
      <c r="H61" s="59">
        <f>H60-G61</f>
        <v>0</v>
      </c>
    </row>
    <row r="62" spans="1:8">
      <c r="A62" s="531" t="s">
        <v>102</v>
      </c>
      <c r="B62" s="531"/>
      <c r="C62" s="531"/>
      <c r="D62" s="532"/>
      <c r="E62" s="61">
        <f>SUM(E23:E61)</f>
        <v>9196209.0000000037</v>
      </c>
      <c r="F62" s="61">
        <f>SUM(F23:F61)</f>
        <v>410545.04464285698</v>
      </c>
      <c r="G62" s="61">
        <f>SUM(G23:G61)</f>
        <v>9606754.0446428563</v>
      </c>
      <c r="H62" s="254"/>
    </row>
    <row r="63" spans="1:8" s="13" customFormat="1" ht="14">
      <c r="C63" s="23"/>
      <c r="D63" s="24"/>
      <c r="E63" s="25"/>
      <c r="F63" s="25"/>
      <c r="G63" s="25"/>
    </row>
    <row r="64" spans="1:8" s="13" customFormat="1" ht="14">
      <c r="A64" s="508" t="s">
        <v>66</v>
      </c>
      <c r="B64" s="508"/>
      <c r="C64" s="508"/>
      <c r="D64" s="508"/>
      <c r="E64" s="508"/>
      <c r="F64" s="508"/>
      <c r="G64" s="508"/>
      <c r="H64" s="508"/>
    </row>
    <row r="65" spans="1:8" s="13" customFormat="1" ht="31.5" customHeight="1">
      <c r="A65" s="497" t="s">
        <v>103</v>
      </c>
      <c r="B65" s="497"/>
      <c r="C65" s="497"/>
      <c r="D65" s="497"/>
      <c r="E65" s="497"/>
      <c r="F65" s="497"/>
      <c r="G65" s="497"/>
      <c r="H65" s="497"/>
    </row>
    <row r="66" spans="1:8" s="13" customFormat="1" ht="16.5" customHeight="1">
      <c r="A66" s="497"/>
      <c r="B66" s="497"/>
      <c r="C66" s="497"/>
      <c r="D66" s="497"/>
      <c r="E66" s="497"/>
      <c r="F66" s="497"/>
      <c r="G66" s="497"/>
      <c r="H66" s="497"/>
    </row>
    <row r="67" spans="1:8" s="13" customFormat="1" ht="16.5" customHeight="1">
      <c r="A67" s="497"/>
      <c r="B67" s="497"/>
      <c r="C67" s="497"/>
      <c r="D67" s="497"/>
      <c r="E67" s="497"/>
      <c r="F67" s="497"/>
      <c r="G67" s="497"/>
      <c r="H67" s="497"/>
    </row>
    <row r="68" spans="1:8" s="13" customFormat="1" ht="16.5" customHeight="1">
      <c r="A68" s="497"/>
      <c r="B68" s="497"/>
      <c r="C68" s="497"/>
      <c r="D68" s="497"/>
      <c r="E68" s="497"/>
      <c r="F68" s="497"/>
      <c r="G68" s="497"/>
      <c r="H68" s="497"/>
    </row>
    <row r="69" spans="1:8" s="13" customFormat="1" ht="108" customHeight="1">
      <c r="A69" s="497"/>
      <c r="B69" s="497"/>
      <c r="C69" s="497"/>
      <c r="D69" s="497"/>
      <c r="E69" s="497"/>
      <c r="F69" s="497"/>
      <c r="G69" s="497"/>
      <c r="H69" s="497"/>
    </row>
    <row r="70" spans="1:8" s="13" customFormat="1" ht="44.25" customHeight="1">
      <c r="A70" s="497"/>
      <c r="B70" s="497"/>
      <c r="C70" s="497"/>
      <c r="D70" s="497"/>
      <c r="E70" s="497"/>
      <c r="F70" s="497"/>
      <c r="G70" s="497"/>
      <c r="H70" s="497"/>
    </row>
    <row r="71" spans="1:8" s="13" customFormat="1" ht="19.5" customHeight="1">
      <c r="A71" s="497"/>
      <c r="B71" s="497"/>
      <c r="C71" s="497"/>
      <c r="D71" s="497"/>
      <c r="E71" s="497"/>
      <c r="F71" s="497"/>
      <c r="G71" s="497"/>
      <c r="H71" s="497"/>
    </row>
    <row r="72" spans="1:8" s="13" customFormat="1" ht="14">
      <c r="A72" s="497"/>
      <c r="B72" s="497"/>
      <c r="C72" s="497"/>
      <c r="D72" s="497"/>
      <c r="E72" s="497"/>
      <c r="F72" s="497"/>
      <c r="G72" s="497"/>
      <c r="H72" s="497"/>
    </row>
    <row r="73" spans="1:8" s="13" customFormat="1" ht="14">
      <c r="A73" s="13" t="s">
        <v>104</v>
      </c>
      <c r="D73" s="26"/>
      <c r="G73" s="14"/>
    </row>
    <row r="74" spans="1:8" s="13" customFormat="1" ht="14">
      <c r="D74" s="26"/>
      <c r="G74" s="14"/>
    </row>
    <row r="75" spans="1:8" s="13" customFormat="1" ht="15" customHeight="1">
      <c r="A75" s="27"/>
      <c r="B75" s="27"/>
      <c r="C75" s="27"/>
      <c r="D75" s="26"/>
      <c r="E75" s="27"/>
      <c r="F75" s="27"/>
      <c r="G75" s="28"/>
    </row>
    <row r="76" spans="1:8" s="13" customFormat="1" ht="14">
      <c r="A76" s="498" t="s">
        <v>105</v>
      </c>
      <c r="B76" s="498"/>
      <c r="C76" s="498"/>
      <c r="D76" s="26"/>
      <c r="E76" s="498" t="s">
        <v>106</v>
      </c>
      <c r="F76" s="498"/>
      <c r="G76" s="498"/>
    </row>
  </sheetData>
  <sheetProtection password="EA9B" sheet="1" objects="1" scenarios="1" selectLockedCells="1"/>
  <mergeCells count="14">
    <mergeCell ref="H1:H2"/>
    <mergeCell ref="C10:H10"/>
    <mergeCell ref="A9:B9"/>
    <mergeCell ref="C5:H5"/>
    <mergeCell ref="C6:H6"/>
    <mergeCell ref="C7:H7"/>
    <mergeCell ref="C8:H8"/>
    <mergeCell ref="C9:H9"/>
    <mergeCell ref="A76:C76"/>
    <mergeCell ref="E76:G76"/>
    <mergeCell ref="A64:H64"/>
    <mergeCell ref="A22:G22"/>
    <mergeCell ref="A62:D62"/>
    <mergeCell ref="A65:H72"/>
  </mergeCells>
  <hyperlinks>
    <hyperlink ref="C1" location="'DATA SHEET'!A1" display="HIGHLANDS PRIME, INC." xr:uid="{00000000-0004-0000-2600-000000000000}"/>
    <hyperlink ref="J4" location="'DATA SHEET'!A1" display="Return to Data Sheet" xr:uid="{00000000-0004-0000-2600-000001000000}"/>
  </hyperlinks>
  <printOptions horizontalCentered="1" verticalCentered="1"/>
  <pageMargins left="0.7" right="0.7" top="0.25" bottom="0.25" header="0.3" footer="0.3"/>
  <pageSetup scale="6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1"/>
  </sheetPr>
  <dimension ref="A6:M46"/>
  <sheetViews>
    <sheetView workbookViewId="0">
      <selection activeCell="E17" sqref="E17"/>
    </sheetView>
  </sheetViews>
  <sheetFormatPr baseColWidth="10" defaultColWidth="8.83203125" defaultRowHeight="16"/>
  <cols>
    <col min="1" max="1" width="4.33203125" style="81" customWidth="1"/>
    <col min="2" max="2" width="12.83203125" style="81" customWidth="1"/>
    <col min="3" max="3" width="16.5" style="81" customWidth="1"/>
    <col min="4" max="4" width="8.83203125" style="83"/>
    <col min="5" max="5" width="26.83203125" style="81" bestFit="1" customWidth="1"/>
    <col min="6" max="6" width="10.5" style="81" bestFit="1" customWidth="1"/>
    <col min="7" max="7" width="17.33203125" style="81" bestFit="1" customWidth="1"/>
    <col min="8" max="8" width="15.1640625" style="81" customWidth="1"/>
    <col min="9" max="9" width="8.83203125" style="81"/>
    <col min="10" max="10" width="0" style="81" hidden="1" customWidth="1"/>
    <col min="11" max="11" width="13.1640625" style="84" hidden="1" customWidth="1"/>
    <col min="12" max="12" width="0" style="84" hidden="1" customWidth="1"/>
    <col min="13" max="13" width="14.5" style="81" bestFit="1" customWidth="1"/>
    <col min="14" max="16384" width="8.83203125" style="81"/>
  </cols>
  <sheetData>
    <row r="6" spans="1:13">
      <c r="B6" s="82" t="s">
        <v>16</v>
      </c>
    </row>
    <row r="7" spans="1:13">
      <c r="B7" s="82" t="s">
        <v>17</v>
      </c>
    </row>
    <row r="8" spans="1:13" ht="17" thickBot="1">
      <c r="C8" s="85"/>
      <c r="E8" s="83"/>
      <c r="F8" s="83"/>
      <c r="G8" s="86" t="s">
        <v>18</v>
      </c>
    </row>
    <row r="9" spans="1:13" ht="29" thickBot="1">
      <c r="B9" s="87" t="s">
        <v>19</v>
      </c>
      <c r="C9" s="88" t="s">
        <v>20</v>
      </c>
      <c r="D9" s="89" t="s">
        <v>21</v>
      </c>
      <c r="E9" s="89" t="s">
        <v>22</v>
      </c>
      <c r="F9" s="90" t="s">
        <v>23</v>
      </c>
      <c r="G9" s="91" t="s">
        <v>24</v>
      </c>
      <c r="H9" s="92" t="s">
        <v>25</v>
      </c>
      <c r="K9" s="484" t="s">
        <v>26</v>
      </c>
      <c r="L9" s="485"/>
    </row>
    <row r="10" spans="1:13">
      <c r="B10" s="93" t="s">
        <v>27</v>
      </c>
      <c r="C10" s="94" t="s">
        <v>28</v>
      </c>
      <c r="D10" s="95"/>
      <c r="E10" s="95"/>
      <c r="F10" s="95"/>
      <c r="G10" s="96"/>
    </row>
    <row r="11" spans="1:13">
      <c r="A11" s="84"/>
      <c r="B11" s="97" t="s">
        <v>29</v>
      </c>
      <c r="C11" s="98" t="s">
        <v>30</v>
      </c>
      <c r="D11" s="99" t="s">
        <v>31</v>
      </c>
      <c r="E11" s="98" t="s">
        <v>32</v>
      </c>
      <c r="F11" s="100">
        <f>VLOOKUP($D11,'[43]pricelist comp'!E4:H48,4,0)</f>
        <v>68.900000000000006</v>
      </c>
      <c r="G11" s="101">
        <f>[44]Westchase!$G$8</f>
        <v>11251390</v>
      </c>
      <c r="H11" s="102">
        <v>365000</v>
      </c>
      <c r="I11" s="103" t="s">
        <v>33</v>
      </c>
      <c r="K11" s="104">
        <f>'[43]pricelist comp'!AC4</f>
        <v>9868600</v>
      </c>
      <c r="L11" s="105">
        <f>G11-K11</f>
        <v>1382790</v>
      </c>
    </row>
    <row r="12" spans="1:13">
      <c r="A12" s="84"/>
      <c r="B12" s="106"/>
      <c r="C12" s="107"/>
      <c r="D12" s="108" t="s">
        <v>34</v>
      </c>
      <c r="E12" s="107" t="s">
        <v>32</v>
      </c>
      <c r="F12" s="109">
        <f>VLOOKUP($D12,'[43]pricelist comp'!E5:H49,4,0)</f>
        <v>67.900000000000006</v>
      </c>
      <c r="G12" s="110">
        <f>[44]Westchase!$G$9</f>
        <v>10633955</v>
      </c>
      <c r="H12" s="102">
        <v>365000</v>
      </c>
      <c r="I12" s="103" t="s">
        <v>33</v>
      </c>
      <c r="K12" s="104">
        <f>'[43]pricelist comp'!AC5</f>
        <v>9331700</v>
      </c>
      <c r="L12" s="105">
        <f t="shared" ref="L12:L33" si="0">G12-K12</f>
        <v>1302255</v>
      </c>
    </row>
    <row r="13" spans="1:13">
      <c r="A13" s="84"/>
      <c r="B13" s="106"/>
      <c r="C13" s="107"/>
      <c r="D13" s="108" t="s">
        <v>35</v>
      </c>
      <c r="E13" s="107" t="s">
        <v>32</v>
      </c>
      <c r="F13" s="109">
        <f>VLOOKUP($D13,'[43]pricelist comp'!E6:H50,4,0)</f>
        <v>67.900000000000006</v>
      </c>
      <c r="G13" s="110">
        <f>[44]Westchase!$G$10</f>
        <v>10633955</v>
      </c>
      <c r="H13" s="102">
        <v>365000</v>
      </c>
      <c r="I13" s="103" t="s">
        <v>33</v>
      </c>
      <c r="K13" s="104">
        <f>'[43]pricelist comp'!AC6</f>
        <v>9331700</v>
      </c>
      <c r="L13" s="105">
        <f t="shared" si="0"/>
        <v>1302255</v>
      </c>
    </row>
    <row r="14" spans="1:13">
      <c r="A14" s="84"/>
      <c r="B14" s="106"/>
      <c r="C14" s="107"/>
      <c r="D14" s="108" t="s">
        <v>36</v>
      </c>
      <c r="E14" s="107" t="s">
        <v>32</v>
      </c>
      <c r="F14" s="109">
        <f>VLOOKUP($D14,'[43]pricelist comp'!E7:H51,4,0)</f>
        <v>67.900000000000006</v>
      </c>
      <c r="G14" s="110">
        <f>[44]Westchase!$G$11</f>
        <v>10633955</v>
      </c>
      <c r="H14" s="102">
        <v>365000</v>
      </c>
      <c r="I14" s="103" t="s">
        <v>33</v>
      </c>
      <c r="K14" s="104">
        <f>'[43]pricelist comp'!AC7</f>
        <v>9331700</v>
      </c>
      <c r="L14" s="105">
        <f t="shared" si="0"/>
        <v>1302255</v>
      </c>
    </row>
    <row r="15" spans="1:13">
      <c r="A15" s="84"/>
      <c r="B15" s="106"/>
      <c r="C15" s="107"/>
      <c r="D15" s="108" t="s">
        <v>37</v>
      </c>
      <c r="E15" s="107" t="s">
        <v>38</v>
      </c>
      <c r="F15" s="109">
        <f>VLOOKUP($D15,'[43]pricelist comp'!E8:H52,4,0)</f>
        <v>102.86</v>
      </c>
      <c r="G15" s="110">
        <f>[44]Westchase!$G$12</f>
        <v>16937450</v>
      </c>
      <c r="H15" s="102">
        <v>550000</v>
      </c>
      <c r="I15" s="103" t="s">
        <v>39</v>
      </c>
      <c r="K15" s="104">
        <f>'[43]pricelist comp'!AC8</f>
        <v>14813000</v>
      </c>
      <c r="L15" s="105">
        <f t="shared" si="0"/>
        <v>2124450</v>
      </c>
    </row>
    <row r="16" spans="1:13">
      <c r="A16" s="84"/>
      <c r="B16" s="106"/>
      <c r="C16" s="107"/>
      <c r="D16" s="108"/>
      <c r="E16" s="107"/>
      <c r="F16" s="109"/>
      <c r="G16" s="110"/>
      <c r="H16" s="102">
        <v>300000</v>
      </c>
      <c r="I16" s="103" t="s">
        <v>41</v>
      </c>
      <c r="K16" s="104"/>
      <c r="L16" s="105"/>
      <c r="M16" s="119"/>
    </row>
    <row r="17" spans="1:13">
      <c r="A17" s="84"/>
      <c r="B17" s="111"/>
      <c r="C17" s="112"/>
      <c r="D17" s="113"/>
      <c r="E17" s="112"/>
      <c r="F17" s="114"/>
      <c r="G17" s="115"/>
      <c r="I17" s="103"/>
      <c r="K17" s="104">
        <f>'[43]pricelist comp'!AC12</f>
        <v>5385600</v>
      </c>
      <c r="L17" s="105">
        <f t="shared" si="0"/>
        <v>-5385600</v>
      </c>
      <c r="M17" s="119"/>
    </row>
    <row r="18" spans="1:13">
      <c r="A18" s="84"/>
      <c r="B18" s="97" t="s">
        <v>42</v>
      </c>
      <c r="C18" s="98" t="s">
        <v>43</v>
      </c>
      <c r="D18" s="99" t="s">
        <v>44</v>
      </c>
      <c r="E18" s="98" t="s">
        <v>40</v>
      </c>
      <c r="F18" s="100">
        <f>VLOOKUP($D18,'[43]pricelist comp'!E13:H57,4,0)</f>
        <v>49.15</v>
      </c>
      <c r="G18" s="101">
        <f>[44]Westchase!$G$13</f>
        <v>9646910</v>
      </c>
      <c r="H18" s="102">
        <v>300000</v>
      </c>
      <c r="I18" s="103" t="s">
        <v>41</v>
      </c>
      <c r="K18" s="104">
        <f>'[43]pricelist comp'!AC13</f>
        <v>8473400</v>
      </c>
      <c r="L18" s="105">
        <f t="shared" si="0"/>
        <v>1173510</v>
      </c>
    </row>
    <row r="19" spans="1:13">
      <c r="A19" s="84"/>
      <c r="B19" s="106"/>
      <c r="C19" s="107"/>
      <c r="D19" s="108" t="s">
        <v>45</v>
      </c>
      <c r="E19" s="107" t="s">
        <v>40</v>
      </c>
      <c r="F19" s="109">
        <f>VLOOKUP($D19,'[43]pricelist comp'!E14:H58,4,0)</f>
        <v>48.15</v>
      </c>
      <c r="G19" s="110">
        <f>[44]Westchase!$G$14</f>
        <v>9075820</v>
      </c>
      <c r="H19" s="102">
        <v>300000</v>
      </c>
      <c r="I19" s="103" t="s">
        <v>41</v>
      </c>
      <c r="K19" s="104">
        <f>'[43]pricelist comp'!AC14</f>
        <v>7976800</v>
      </c>
      <c r="L19" s="105">
        <f t="shared" si="0"/>
        <v>1099020</v>
      </c>
    </row>
    <row r="20" spans="1:13">
      <c r="A20" s="84"/>
      <c r="B20" s="106"/>
      <c r="C20" s="107"/>
      <c r="D20" s="108" t="s">
        <v>46</v>
      </c>
      <c r="E20" s="107" t="s">
        <v>40</v>
      </c>
      <c r="F20" s="109">
        <f>'[45]WESTCHASE (Suites 3)'!$F$21</f>
        <v>48.15</v>
      </c>
      <c r="G20" s="110">
        <f>[44]Westchase!$G$15</f>
        <v>9075820</v>
      </c>
      <c r="H20" s="102">
        <v>300000</v>
      </c>
      <c r="I20" s="103" t="s">
        <v>41</v>
      </c>
      <c r="K20" s="104"/>
      <c r="L20" s="105"/>
    </row>
    <row r="21" spans="1:13">
      <c r="A21" s="84"/>
      <c r="B21" s="106"/>
      <c r="C21" s="107"/>
      <c r="D21" s="108" t="s">
        <v>47</v>
      </c>
      <c r="E21" s="107" t="s">
        <v>40</v>
      </c>
      <c r="F21" s="109">
        <f>VLOOKUP($D21,'[43]pricelist comp'!E16:H60,4,0)</f>
        <v>48.15</v>
      </c>
      <c r="G21" s="110">
        <f>[44]Westchase!$G$16</f>
        <v>9075820</v>
      </c>
      <c r="H21" s="102">
        <v>300000</v>
      </c>
      <c r="I21" s="103" t="s">
        <v>41</v>
      </c>
      <c r="K21" s="104">
        <f>'[43]pricelist comp'!AC16</f>
        <v>7976800</v>
      </c>
      <c r="L21" s="105">
        <f t="shared" si="0"/>
        <v>1099020</v>
      </c>
    </row>
    <row r="22" spans="1:13">
      <c r="A22" s="84"/>
      <c r="B22" s="106"/>
      <c r="C22" s="107"/>
      <c r="D22" s="108" t="s">
        <v>48</v>
      </c>
      <c r="E22" s="107" t="s">
        <v>49</v>
      </c>
      <c r="F22" s="109">
        <f>VLOOKUP($D22,'[43]pricelist comp'!E17:H61,4,0)</f>
        <v>69.37</v>
      </c>
      <c r="G22" s="110">
        <f>[44]Westchase!$G$17</f>
        <v>14360299.999999998</v>
      </c>
      <c r="H22" s="102">
        <v>450000</v>
      </c>
      <c r="I22" s="103" t="s">
        <v>50</v>
      </c>
      <c r="K22" s="104">
        <f>'[43]pricelist comp'!AC17</f>
        <v>12572000</v>
      </c>
      <c r="L22" s="105">
        <f t="shared" si="0"/>
        <v>1788299.9999999981</v>
      </c>
    </row>
    <row r="23" spans="1:13">
      <c r="A23" s="84"/>
      <c r="B23" s="111"/>
      <c r="C23" s="112"/>
      <c r="D23" s="113"/>
      <c r="E23" s="112"/>
      <c r="F23" s="114"/>
      <c r="G23" s="115"/>
      <c r="I23" s="103"/>
      <c r="K23" s="104">
        <f>'[43]pricelist comp'!AC21</f>
        <v>5510300</v>
      </c>
      <c r="L23" s="105">
        <f t="shared" si="0"/>
        <v>-5510300</v>
      </c>
    </row>
    <row r="24" spans="1:13">
      <c r="A24" s="84"/>
      <c r="B24" s="97" t="s">
        <v>51</v>
      </c>
      <c r="C24" s="98" t="s">
        <v>52</v>
      </c>
      <c r="D24" s="99" t="s">
        <v>53</v>
      </c>
      <c r="E24" s="98" t="s">
        <v>40</v>
      </c>
      <c r="F24" s="100">
        <f>VLOOKUP($D24,'[43]pricelist comp'!E22:H66,4,0)</f>
        <v>49.15</v>
      </c>
      <c r="G24" s="101">
        <f>[44]Westchase!$G$18</f>
        <v>9907960</v>
      </c>
      <c r="H24" s="102">
        <v>300000</v>
      </c>
      <c r="I24" s="103" t="s">
        <v>41</v>
      </c>
      <c r="K24" s="104">
        <f>'[43]pricelist comp'!AC22</f>
        <v>8700400</v>
      </c>
      <c r="L24" s="105">
        <f t="shared" si="0"/>
        <v>1207560</v>
      </c>
    </row>
    <row r="25" spans="1:13">
      <c r="A25" s="84"/>
      <c r="B25" s="106"/>
      <c r="C25" s="107"/>
      <c r="D25" s="108" t="s">
        <v>54</v>
      </c>
      <c r="E25" s="107" t="s">
        <v>40</v>
      </c>
      <c r="F25" s="109">
        <f>VLOOKUP($D25,'[43]pricelist comp'!E25:H69,4,0)</f>
        <v>48.15</v>
      </c>
      <c r="G25" s="110">
        <f>[44]Westchase!$G$19</f>
        <v>9235670</v>
      </c>
      <c r="H25" s="102">
        <v>300000</v>
      </c>
      <c r="I25" s="103" t="s">
        <v>41</v>
      </c>
      <c r="K25" s="104">
        <f>'[43]pricelist comp'!AC25</f>
        <v>8115800</v>
      </c>
      <c r="L25" s="105">
        <f t="shared" si="0"/>
        <v>1119870</v>
      </c>
    </row>
    <row r="26" spans="1:13">
      <c r="A26" s="84"/>
      <c r="B26" s="106"/>
      <c r="C26" s="107"/>
      <c r="D26" s="108" t="s">
        <v>55</v>
      </c>
      <c r="E26" s="107" t="s">
        <v>49</v>
      </c>
      <c r="F26" s="109">
        <f>VLOOKUP($D26,'[43]pricelist comp'!E26:H70,4,0)</f>
        <v>69.37</v>
      </c>
      <c r="G26" s="110">
        <f>[44]Westchase!$G$20</f>
        <v>15097219.999999998</v>
      </c>
      <c r="H26" s="102">
        <v>450000</v>
      </c>
      <c r="I26" s="103" t="s">
        <v>50</v>
      </c>
      <c r="K26" s="104">
        <f>'[43]pricelist comp'!AC26</f>
        <v>13212800</v>
      </c>
      <c r="L26" s="105">
        <f t="shared" si="0"/>
        <v>1884419.9999999981</v>
      </c>
    </row>
    <row r="27" spans="1:13">
      <c r="A27" s="84"/>
      <c r="B27" s="111"/>
      <c r="C27" s="112"/>
      <c r="D27" s="113"/>
      <c r="E27" s="112"/>
      <c r="F27" s="114"/>
      <c r="G27" s="115"/>
      <c r="I27" s="103"/>
      <c r="K27" s="104">
        <f>'[43]pricelist comp'!AC30</f>
        <v>5635000</v>
      </c>
      <c r="L27" s="105">
        <f t="shared" si="0"/>
        <v>-5635000</v>
      </c>
    </row>
    <row r="28" spans="1:13">
      <c r="A28" s="84"/>
      <c r="B28" s="97" t="s">
        <v>56</v>
      </c>
      <c r="C28" s="98" t="s">
        <v>57</v>
      </c>
      <c r="D28" s="99" t="s">
        <v>58</v>
      </c>
      <c r="E28" s="98" t="s">
        <v>40</v>
      </c>
      <c r="F28" s="100">
        <f>'[46]WESTCHASE (Suites 3)'!$F$40</f>
        <v>48.15</v>
      </c>
      <c r="G28" s="101">
        <f>[44]Westchase!$G$21</f>
        <v>9832796</v>
      </c>
      <c r="H28" s="102">
        <v>300000</v>
      </c>
      <c r="I28" s="103" t="s">
        <v>41</v>
      </c>
      <c r="K28" s="104">
        <f>'[43]pricelist comp'!AC31</f>
        <v>8927400</v>
      </c>
      <c r="L28" s="105">
        <f t="shared" si="0"/>
        <v>905396</v>
      </c>
    </row>
    <row r="29" spans="1:13">
      <c r="A29" s="84"/>
      <c r="B29" s="111"/>
      <c r="C29" s="112"/>
      <c r="D29" s="113"/>
      <c r="E29" s="112"/>
      <c r="F29" s="114"/>
      <c r="G29" s="115"/>
      <c r="I29" s="103"/>
      <c r="K29" s="104">
        <f>'[43]pricelist comp'!AC39</f>
        <v>5759700</v>
      </c>
      <c r="L29" s="105">
        <f t="shared" si="0"/>
        <v>-5759700</v>
      </c>
    </row>
    <row r="30" spans="1:13">
      <c r="A30" s="84"/>
      <c r="B30" s="97" t="s">
        <v>59</v>
      </c>
      <c r="C30" s="98" t="s">
        <v>60</v>
      </c>
      <c r="D30" s="99" t="s">
        <v>61</v>
      </c>
      <c r="E30" s="98" t="s">
        <v>40</v>
      </c>
      <c r="F30" s="100">
        <f>VLOOKUP($D30,'[43]pricelist comp'!E40:H84,4,0)</f>
        <v>49.15</v>
      </c>
      <c r="G30" s="101">
        <f>[44]Westchase!$G$22</f>
        <v>12847934.999999998</v>
      </c>
      <c r="H30" s="102">
        <v>300000</v>
      </c>
      <c r="I30" s="103" t="s">
        <v>41</v>
      </c>
      <c r="K30" s="104">
        <f>'[43]pricelist comp'!AC40</f>
        <v>11256900</v>
      </c>
      <c r="L30" s="105">
        <f t="shared" si="0"/>
        <v>1591034.9999999981</v>
      </c>
    </row>
    <row r="31" spans="1:13">
      <c r="A31" s="84"/>
      <c r="B31" s="106"/>
      <c r="C31" s="107"/>
      <c r="D31" s="108" t="s">
        <v>62</v>
      </c>
      <c r="E31" s="107" t="s">
        <v>40</v>
      </c>
      <c r="F31" s="109">
        <f>VLOOKUP($D31,'[43]pricelist comp'!E41:H85,4,0)</f>
        <v>48.15</v>
      </c>
      <c r="G31" s="110">
        <f>[44]Westchase!$G$23</f>
        <v>12449115</v>
      </c>
      <c r="H31" s="102">
        <v>300000</v>
      </c>
      <c r="I31" s="103" t="s">
        <v>41</v>
      </c>
      <c r="K31" s="104">
        <f>'[43]pricelist comp'!AC41</f>
        <v>10910100</v>
      </c>
      <c r="L31" s="105">
        <f t="shared" si="0"/>
        <v>1539015</v>
      </c>
    </row>
    <row r="32" spans="1:13">
      <c r="A32" s="84"/>
      <c r="B32" s="106"/>
      <c r="C32" s="107"/>
      <c r="D32" s="108" t="s">
        <v>63</v>
      </c>
      <c r="E32" s="107" t="s">
        <v>40</v>
      </c>
      <c r="F32" s="109">
        <f>VLOOKUP($D32,'[43]pricelist comp'!E42:H86,4,0)</f>
        <v>48.15</v>
      </c>
      <c r="G32" s="110">
        <f>[44]Westchase!$G$24</f>
        <v>12449115</v>
      </c>
      <c r="H32" s="102">
        <v>300000</v>
      </c>
      <c r="I32" s="103" t="s">
        <v>41</v>
      </c>
      <c r="K32" s="104">
        <f>'[43]pricelist comp'!AC42</f>
        <v>10910100</v>
      </c>
      <c r="L32" s="105">
        <f t="shared" si="0"/>
        <v>1539015</v>
      </c>
    </row>
    <row r="33" spans="1:12">
      <c r="A33" s="84"/>
      <c r="B33" s="106"/>
      <c r="C33" s="107"/>
      <c r="D33" s="108" t="s">
        <v>64</v>
      </c>
      <c r="E33" s="107" t="s">
        <v>40</v>
      </c>
      <c r="F33" s="109">
        <f>VLOOKUP($D33,'[43]pricelist comp'!E43:H87,4,0)</f>
        <v>48.15</v>
      </c>
      <c r="G33" s="110">
        <f>[44]Westchase!$G$25</f>
        <v>12449115</v>
      </c>
      <c r="H33" s="102">
        <v>300000</v>
      </c>
      <c r="I33" s="103" t="s">
        <v>41</v>
      </c>
      <c r="K33" s="104">
        <f>'[43]pricelist comp'!AC43</f>
        <v>10910100</v>
      </c>
      <c r="L33" s="105">
        <f t="shared" si="0"/>
        <v>1539015</v>
      </c>
    </row>
    <row r="34" spans="1:12">
      <c r="A34" s="84"/>
      <c r="B34" s="106"/>
      <c r="C34" s="107"/>
      <c r="D34" s="108"/>
      <c r="E34" s="107"/>
      <c r="F34" s="109"/>
      <c r="G34" s="110"/>
      <c r="H34" s="102"/>
      <c r="I34" s="103"/>
      <c r="K34" s="104"/>
      <c r="L34" s="105"/>
    </row>
    <row r="35" spans="1:12">
      <c r="B35" s="116"/>
    </row>
    <row r="36" spans="1:12" ht="36.75" customHeight="1">
      <c r="B36" s="486" t="s">
        <v>65</v>
      </c>
      <c r="C36" s="486"/>
      <c r="D36" s="486"/>
      <c r="E36" s="486"/>
      <c r="F36" s="486"/>
      <c r="G36" s="486"/>
    </row>
    <row r="37" spans="1:12">
      <c r="B37" s="117"/>
      <c r="C37" s="117"/>
      <c r="D37" s="117"/>
      <c r="E37" s="117"/>
      <c r="F37" s="117"/>
      <c r="G37" s="116"/>
    </row>
    <row r="38" spans="1:12">
      <c r="B38" s="118" t="s">
        <v>66</v>
      </c>
      <c r="C38" s="117"/>
      <c r="D38" s="117"/>
      <c r="E38" s="117"/>
      <c r="F38" s="117"/>
      <c r="G38" s="116"/>
    </row>
    <row r="39" spans="1:12">
      <c r="B39" s="118" t="s">
        <v>67</v>
      </c>
      <c r="C39" s="117"/>
      <c r="D39" s="117"/>
      <c r="E39" s="117"/>
      <c r="F39" s="117"/>
      <c r="G39" s="116"/>
    </row>
    <row r="40" spans="1:12">
      <c r="B40" s="118" t="s">
        <v>68</v>
      </c>
      <c r="C40" s="117"/>
      <c r="D40" s="117"/>
      <c r="E40" s="117"/>
      <c r="F40" s="117"/>
      <c r="G40" s="116"/>
    </row>
    <row r="41" spans="1:12">
      <c r="B41" s="118" t="s">
        <v>69</v>
      </c>
      <c r="C41" s="117"/>
      <c r="D41" s="117"/>
      <c r="E41" s="117"/>
      <c r="F41" s="117"/>
      <c r="G41" s="116"/>
    </row>
    <row r="42" spans="1:12">
      <c r="B42" s="118" t="s">
        <v>70</v>
      </c>
      <c r="C42" s="117"/>
      <c r="D42" s="117"/>
      <c r="E42" s="117"/>
      <c r="F42" s="117"/>
      <c r="G42" s="116"/>
    </row>
    <row r="43" spans="1:12">
      <c r="B43" s="118" t="s">
        <v>71</v>
      </c>
      <c r="C43" s="117"/>
      <c r="D43" s="117"/>
      <c r="E43" s="117"/>
      <c r="F43" s="117"/>
      <c r="G43" s="116"/>
    </row>
    <row r="44" spans="1:12">
      <c r="B44" s="118" t="s">
        <v>72</v>
      </c>
      <c r="C44" s="117"/>
      <c r="D44" s="117"/>
      <c r="E44" s="117"/>
      <c r="F44" s="117"/>
      <c r="G44" s="116"/>
    </row>
    <row r="45" spans="1:12">
      <c r="B45" s="118" t="s">
        <v>73</v>
      </c>
      <c r="C45" s="117"/>
      <c r="D45" s="117"/>
      <c r="E45" s="117"/>
      <c r="F45" s="117"/>
      <c r="G45" s="116"/>
    </row>
    <row r="46" spans="1:12">
      <c r="B46" s="118" t="s">
        <v>74</v>
      </c>
      <c r="C46" s="117"/>
      <c r="D46" s="117"/>
      <c r="E46" s="117"/>
      <c r="F46" s="117"/>
      <c r="G46" s="116"/>
    </row>
  </sheetData>
  <sheetProtection password="EA9B" sheet="1" objects="1" scenarios="1" selectLockedCells="1" selectUnlockedCells="1"/>
  <mergeCells count="2">
    <mergeCell ref="K9:L9"/>
    <mergeCell ref="B36:G3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pageSetUpPr fitToPage="1"/>
  </sheetPr>
  <dimension ref="A1:L100"/>
  <sheetViews>
    <sheetView showGridLines="0" zoomScaleNormal="100" workbookViewId="0">
      <selection activeCell="J3" sqref="J3"/>
    </sheetView>
  </sheetViews>
  <sheetFormatPr baseColWidth="10" defaultColWidth="0" defaultRowHeight="15" customHeight="1" zeroHeight="1"/>
  <cols>
    <col min="1" max="1" width="12.33203125" style="12" customWidth="1"/>
    <col min="2" max="2" width="10.5" style="12" customWidth="1"/>
    <col min="3" max="3" width="24.164062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2" width="9.1640625" style="64" customWidth="1"/>
    <col min="13" max="16384" width="9.1640625" style="64" hidden="1"/>
  </cols>
  <sheetData>
    <row r="1" spans="1:10" ht="15" customHeight="1">
      <c r="C1" s="29" t="s">
        <v>75</v>
      </c>
      <c r="H1" s="509" t="s">
        <v>76</v>
      </c>
    </row>
    <row r="2" spans="1:10" ht="15" customHeight="1">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4"/>
      <c r="C5" s="521">
        <f>'DATA SHEET'!$C$10</f>
        <v>0</v>
      </c>
      <c r="D5" s="521"/>
      <c r="E5" s="521"/>
      <c r="F5" s="521"/>
      <c r="G5" s="521"/>
      <c r="H5" s="522"/>
    </row>
    <row r="6" spans="1:10">
      <c r="A6" s="33" t="s">
        <v>6</v>
      </c>
      <c r="B6" s="34"/>
      <c r="C6" s="491" t="str">
        <f>'DATA SHEET'!$C$11</f>
        <v>GD</v>
      </c>
      <c r="D6" s="491"/>
      <c r="E6" s="491"/>
      <c r="F6" s="491"/>
      <c r="G6" s="491"/>
      <c r="H6" s="496"/>
    </row>
    <row r="7" spans="1:10">
      <c r="A7" s="33" t="s">
        <v>79</v>
      </c>
      <c r="B7" s="34"/>
      <c r="C7" s="492">
        <f>'DATA SHEET'!$C$13</f>
        <v>67.900000000000006</v>
      </c>
      <c r="D7" s="492"/>
      <c r="E7" s="492"/>
      <c r="F7" s="492"/>
      <c r="G7" s="492"/>
      <c r="H7" s="493"/>
    </row>
    <row r="8" spans="1:10">
      <c r="A8" s="33" t="s">
        <v>7</v>
      </c>
      <c r="B8" s="34"/>
      <c r="C8" s="492" t="str">
        <f>'DATA SHEET'!$C$12</f>
        <v>1-Bedroom Terrace Suite</v>
      </c>
      <c r="D8" s="492"/>
      <c r="E8" s="492"/>
      <c r="F8" s="492"/>
      <c r="G8" s="492"/>
      <c r="H8" s="493"/>
    </row>
    <row r="9" spans="1:10">
      <c r="A9" s="35" t="s">
        <v>80</v>
      </c>
      <c r="B9" s="34"/>
      <c r="C9" s="499">
        <f>'DATA SHEET'!$C$14</f>
        <v>10793000</v>
      </c>
      <c r="D9" s="499"/>
      <c r="E9" s="499"/>
      <c r="F9" s="499"/>
      <c r="G9" s="499"/>
      <c r="H9" s="500"/>
    </row>
    <row r="10" spans="1:10">
      <c r="A10" s="36" t="s">
        <v>81</v>
      </c>
      <c r="B10" s="37"/>
      <c r="C10" s="510" t="str">
        <f>'DATA SHEET'!C22:D22</f>
        <v>100% over 60 months</v>
      </c>
      <c r="D10" s="510"/>
      <c r="E10" s="510"/>
      <c r="F10" s="510"/>
      <c r="G10" s="510"/>
      <c r="H10" s="511"/>
    </row>
    <row r="11" spans="1:10"/>
    <row r="12" spans="1:10">
      <c r="A12" s="31" t="s">
        <v>82</v>
      </c>
      <c r="B12" s="31"/>
    </row>
    <row r="13" spans="1:10" s="12" customFormat="1" ht="14">
      <c r="A13" s="13" t="s">
        <v>83</v>
      </c>
      <c r="D13" s="38">
        <f>(C9-650000)</f>
        <v>10143000</v>
      </c>
      <c r="E13" s="39" t="str">
        <f>LEFT(C8,9)</f>
        <v>1-Bedroom</v>
      </c>
      <c r="G13" s="31"/>
    </row>
    <row r="14" spans="1:10" s="12" customFormat="1" ht="14">
      <c r="A14" s="40" t="s">
        <v>86</v>
      </c>
      <c r="B14" s="41"/>
      <c r="C14" s="79"/>
      <c r="D14" s="202">
        <f>VLOOKUP('S Cash_Non-mem'!C6,'ST. ANDREWS PL'!$C$6:$H$27,6,0)</f>
        <v>365000</v>
      </c>
      <c r="E14" s="39"/>
      <c r="G14" s="31"/>
    </row>
    <row r="15" spans="1:10" s="12" customFormat="1" ht="14">
      <c r="A15" s="40" t="s">
        <v>168</v>
      </c>
      <c r="B15" s="41"/>
      <c r="C15" s="79">
        <v>0.05</v>
      </c>
      <c r="D15" s="42">
        <f>IF(C15&lt;=5%,((D13-D14)*C15),"BEYOND MAX DISC.")</f>
        <v>488900</v>
      </c>
      <c r="E15" s="30"/>
      <c r="G15" s="31"/>
    </row>
    <row r="16" spans="1:10" s="12" customFormat="1" ht="14">
      <c r="A16" s="46" t="s">
        <v>170</v>
      </c>
      <c r="B16" s="14"/>
      <c r="C16" s="14"/>
      <c r="D16" s="47">
        <f>+D13-SUM(D14:D15)</f>
        <v>9289100</v>
      </c>
      <c r="E16" s="44"/>
      <c r="G16" s="31"/>
    </row>
    <row r="17" spans="1:8" s="12" customFormat="1" ht="14">
      <c r="A17" s="48" t="s">
        <v>90</v>
      </c>
      <c r="B17" s="48"/>
      <c r="C17" s="15">
        <v>0.05</v>
      </c>
      <c r="D17" s="49">
        <f>D16/1.12*C17</f>
        <v>414691.96428571426</v>
      </c>
      <c r="E17" s="44"/>
      <c r="G17" s="31"/>
    </row>
    <row r="18" spans="1:8" s="12" customFormat="1" thickBot="1">
      <c r="A18" s="14" t="s">
        <v>91</v>
      </c>
      <c r="B18" s="14"/>
      <c r="C18" s="14"/>
      <c r="D18" s="50">
        <f>+SUM(D16:D17)</f>
        <v>9703791.9642857146</v>
      </c>
      <c r="E18" s="30"/>
      <c r="G18" s="31"/>
    </row>
    <row r="19" spans="1:8" ht="7.5" customHeight="1" thickTop="1"/>
    <row r="20" spans="1:8">
      <c r="A20" s="51" t="s">
        <v>92</v>
      </c>
      <c r="B20" s="51" t="s">
        <v>93</v>
      </c>
      <c r="C20" s="51" t="s">
        <v>94</v>
      </c>
      <c r="D20" s="51" t="s">
        <v>95</v>
      </c>
      <c r="E20" s="51" t="s">
        <v>169</v>
      </c>
      <c r="F20" s="51" t="s">
        <v>97</v>
      </c>
      <c r="G20" s="53" t="s">
        <v>98</v>
      </c>
      <c r="H20" s="51" t="s">
        <v>99</v>
      </c>
    </row>
    <row r="21" spans="1:8">
      <c r="A21" s="512" t="s">
        <v>100</v>
      </c>
      <c r="B21" s="512"/>
      <c r="C21" s="512"/>
      <c r="D21" s="512"/>
      <c r="E21" s="512"/>
      <c r="F21" s="512"/>
      <c r="G21" s="512"/>
      <c r="H21" s="54">
        <f>+D18</f>
        <v>9703791.9642857146</v>
      </c>
    </row>
    <row r="22" spans="1:8">
      <c r="A22" s="55">
        <v>0</v>
      </c>
      <c r="B22" s="55"/>
      <c r="C22" s="55" t="s">
        <v>101</v>
      </c>
      <c r="D22" s="56">
        <f ca="1">'DATA SHEET'!C9</f>
        <v>44238</v>
      </c>
      <c r="E22" s="57">
        <f>IF(E13="1-Bedroom",50000,100000)</f>
        <v>50000</v>
      </c>
      <c r="F22" s="57"/>
      <c r="G22" s="57">
        <f>+SUM(E22:F22)</f>
        <v>50000</v>
      </c>
      <c r="H22" s="59">
        <f>D18-G22</f>
        <v>9653791.9642857146</v>
      </c>
    </row>
    <row r="23" spans="1:8">
      <c r="A23" s="55"/>
      <c r="B23" s="60">
        <v>1</v>
      </c>
      <c r="C23" s="55" t="s">
        <v>107</v>
      </c>
      <c r="D23" s="56"/>
      <c r="E23" s="57"/>
      <c r="F23" s="57"/>
      <c r="G23" s="57"/>
      <c r="H23" s="59"/>
    </row>
    <row r="24" spans="1:8">
      <c r="A24" s="55">
        <v>1</v>
      </c>
      <c r="B24" s="55"/>
      <c r="C24" s="55" t="s">
        <v>108</v>
      </c>
      <c r="D24" s="56">
        <f ca="1">EDATE(D22,1)</f>
        <v>44266</v>
      </c>
      <c r="E24" s="57">
        <f t="shared" ref="E24:E83" si="0">($D$16-$E$22)/60</f>
        <v>153985</v>
      </c>
      <c r="F24" s="57">
        <f>($D$17)/60</f>
        <v>6911.5327380952376</v>
      </c>
      <c r="G24" s="57">
        <f>+SUM(E24:F24)</f>
        <v>160896.53273809524</v>
      </c>
      <c r="H24" s="59">
        <f>H22-G24</f>
        <v>9492895.4315476194</v>
      </c>
    </row>
    <row r="25" spans="1:8">
      <c r="A25" s="55">
        <f>+A24+1</f>
        <v>2</v>
      </c>
      <c r="B25" s="55"/>
      <c r="C25" s="55" t="s">
        <v>109</v>
      </c>
      <c r="D25" s="56">
        <f t="shared" ref="D25:D83" ca="1" si="1">EDATE(D24,1)</f>
        <v>44297</v>
      </c>
      <c r="E25" s="57">
        <f t="shared" si="0"/>
        <v>153985</v>
      </c>
      <c r="F25" s="57">
        <f t="shared" ref="F25:F83" si="2">($D$17)/60</f>
        <v>6911.5327380952376</v>
      </c>
      <c r="G25" s="57">
        <f t="shared" ref="G25:G83" si="3">+SUM(E25:F25)</f>
        <v>160896.53273809524</v>
      </c>
      <c r="H25" s="59">
        <f t="shared" ref="H25:H83" si="4">H24-G25</f>
        <v>9331998.8988095243</v>
      </c>
    </row>
    <row r="26" spans="1:8">
      <c r="A26" s="55">
        <f t="shared" ref="A26:A83" si="5">+A25+1</f>
        <v>3</v>
      </c>
      <c r="B26" s="55"/>
      <c r="C26" s="55" t="s">
        <v>110</v>
      </c>
      <c r="D26" s="56">
        <f t="shared" ca="1" si="1"/>
        <v>44327</v>
      </c>
      <c r="E26" s="57">
        <f t="shared" si="0"/>
        <v>153985</v>
      </c>
      <c r="F26" s="57">
        <f t="shared" si="2"/>
        <v>6911.5327380952376</v>
      </c>
      <c r="G26" s="57">
        <f t="shared" si="3"/>
        <v>160896.53273809524</v>
      </c>
      <c r="H26" s="59">
        <f t="shared" si="4"/>
        <v>9171102.3660714291</v>
      </c>
    </row>
    <row r="27" spans="1:8">
      <c r="A27" s="55">
        <f t="shared" si="5"/>
        <v>4</v>
      </c>
      <c r="B27" s="55"/>
      <c r="C27" s="55" t="s">
        <v>111</v>
      </c>
      <c r="D27" s="56">
        <f t="shared" ca="1" si="1"/>
        <v>44358</v>
      </c>
      <c r="E27" s="57">
        <f t="shared" si="0"/>
        <v>153985</v>
      </c>
      <c r="F27" s="57">
        <f t="shared" si="2"/>
        <v>6911.5327380952376</v>
      </c>
      <c r="G27" s="57">
        <f t="shared" si="3"/>
        <v>160896.53273809524</v>
      </c>
      <c r="H27" s="59">
        <f t="shared" si="4"/>
        <v>9010205.833333334</v>
      </c>
    </row>
    <row r="28" spans="1:8">
      <c r="A28" s="55">
        <f t="shared" si="5"/>
        <v>5</v>
      </c>
      <c r="B28" s="55"/>
      <c r="C28" s="55" t="s">
        <v>112</v>
      </c>
      <c r="D28" s="56">
        <f t="shared" ca="1" si="1"/>
        <v>44388</v>
      </c>
      <c r="E28" s="57">
        <f t="shared" si="0"/>
        <v>153985</v>
      </c>
      <c r="F28" s="57">
        <f t="shared" si="2"/>
        <v>6911.5327380952376</v>
      </c>
      <c r="G28" s="57">
        <f t="shared" si="3"/>
        <v>160896.53273809524</v>
      </c>
      <c r="H28" s="59">
        <f t="shared" si="4"/>
        <v>8849309.3005952388</v>
      </c>
    </row>
    <row r="29" spans="1:8">
      <c r="A29" s="55">
        <f t="shared" si="5"/>
        <v>6</v>
      </c>
      <c r="B29" s="55"/>
      <c r="C29" s="55" t="s">
        <v>113</v>
      </c>
      <c r="D29" s="56">
        <f t="shared" ca="1" si="1"/>
        <v>44419</v>
      </c>
      <c r="E29" s="57">
        <f t="shared" si="0"/>
        <v>153985</v>
      </c>
      <c r="F29" s="57">
        <f t="shared" si="2"/>
        <v>6911.5327380952376</v>
      </c>
      <c r="G29" s="57">
        <f t="shared" si="3"/>
        <v>160896.53273809524</v>
      </c>
      <c r="H29" s="59">
        <f t="shared" si="4"/>
        <v>8688412.7678571437</v>
      </c>
    </row>
    <row r="30" spans="1:8">
      <c r="A30" s="55">
        <f t="shared" si="5"/>
        <v>7</v>
      </c>
      <c r="B30" s="55"/>
      <c r="C30" s="55" t="s">
        <v>114</v>
      </c>
      <c r="D30" s="56">
        <f t="shared" ca="1" si="1"/>
        <v>44450</v>
      </c>
      <c r="E30" s="57">
        <f t="shared" si="0"/>
        <v>153985</v>
      </c>
      <c r="F30" s="57">
        <f t="shared" si="2"/>
        <v>6911.5327380952376</v>
      </c>
      <c r="G30" s="57">
        <f t="shared" si="3"/>
        <v>160896.53273809524</v>
      </c>
      <c r="H30" s="59">
        <f t="shared" si="4"/>
        <v>8527516.2351190485</v>
      </c>
    </row>
    <row r="31" spans="1:8">
      <c r="A31" s="55">
        <f t="shared" si="5"/>
        <v>8</v>
      </c>
      <c r="B31" s="55"/>
      <c r="C31" s="55" t="s">
        <v>115</v>
      </c>
      <c r="D31" s="56">
        <f t="shared" ca="1" si="1"/>
        <v>44480</v>
      </c>
      <c r="E31" s="57">
        <f t="shared" si="0"/>
        <v>153985</v>
      </c>
      <c r="F31" s="57">
        <f t="shared" si="2"/>
        <v>6911.5327380952376</v>
      </c>
      <c r="G31" s="57">
        <f t="shared" si="3"/>
        <v>160896.53273809524</v>
      </c>
      <c r="H31" s="59">
        <f t="shared" si="4"/>
        <v>8366619.7023809534</v>
      </c>
    </row>
    <row r="32" spans="1:8">
      <c r="A32" s="55">
        <f t="shared" si="5"/>
        <v>9</v>
      </c>
      <c r="B32" s="55"/>
      <c r="C32" s="55" t="s">
        <v>116</v>
      </c>
      <c r="D32" s="56">
        <f t="shared" ca="1" si="1"/>
        <v>44511</v>
      </c>
      <c r="E32" s="57">
        <f t="shared" si="0"/>
        <v>153985</v>
      </c>
      <c r="F32" s="57">
        <f t="shared" si="2"/>
        <v>6911.5327380952376</v>
      </c>
      <c r="G32" s="57">
        <f t="shared" si="3"/>
        <v>160896.53273809524</v>
      </c>
      <c r="H32" s="59">
        <f t="shared" si="4"/>
        <v>8205723.1696428582</v>
      </c>
    </row>
    <row r="33" spans="1:8">
      <c r="A33" s="55">
        <f t="shared" si="5"/>
        <v>10</v>
      </c>
      <c r="B33" s="55"/>
      <c r="C33" s="55" t="s">
        <v>117</v>
      </c>
      <c r="D33" s="56">
        <f t="shared" ca="1" si="1"/>
        <v>44541</v>
      </c>
      <c r="E33" s="57">
        <f t="shared" si="0"/>
        <v>153985</v>
      </c>
      <c r="F33" s="57">
        <f t="shared" si="2"/>
        <v>6911.5327380952376</v>
      </c>
      <c r="G33" s="57">
        <f t="shared" si="3"/>
        <v>160896.53273809524</v>
      </c>
      <c r="H33" s="59">
        <f t="shared" si="4"/>
        <v>8044826.6369047631</v>
      </c>
    </row>
    <row r="34" spans="1:8">
      <c r="A34" s="55">
        <f t="shared" si="5"/>
        <v>11</v>
      </c>
      <c r="B34" s="55"/>
      <c r="C34" s="55" t="s">
        <v>118</v>
      </c>
      <c r="D34" s="56">
        <f t="shared" ca="1" si="1"/>
        <v>44572</v>
      </c>
      <c r="E34" s="57">
        <f t="shared" si="0"/>
        <v>153985</v>
      </c>
      <c r="F34" s="57">
        <f t="shared" si="2"/>
        <v>6911.5327380952376</v>
      </c>
      <c r="G34" s="57">
        <f t="shared" si="3"/>
        <v>160896.53273809524</v>
      </c>
      <c r="H34" s="59">
        <f t="shared" si="4"/>
        <v>7883930.1041666679</v>
      </c>
    </row>
    <row r="35" spans="1:8">
      <c r="A35" s="55">
        <f t="shared" si="5"/>
        <v>12</v>
      </c>
      <c r="B35" s="55"/>
      <c r="C35" s="55" t="s">
        <v>119</v>
      </c>
      <c r="D35" s="56">
        <f t="shared" ca="1" si="1"/>
        <v>44603</v>
      </c>
      <c r="E35" s="57">
        <f t="shared" si="0"/>
        <v>153985</v>
      </c>
      <c r="F35" s="57">
        <f t="shared" si="2"/>
        <v>6911.5327380952376</v>
      </c>
      <c r="G35" s="57">
        <f t="shared" si="3"/>
        <v>160896.53273809524</v>
      </c>
      <c r="H35" s="59">
        <f t="shared" si="4"/>
        <v>7723033.5714285728</v>
      </c>
    </row>
    <row r="36" spans="1:8">
      <c r="A36" s="55">
        <f t="shared" si="5"/>
        <v>13</v>
      </c>
      <c r="B36" s="55"/>
      <c r="C36" s="55" t="s">
        <v>120</v>
      </c>
      <c r="D36" s="56">
        <f t="shared" ca="1" si="1"/>
        <v>44631</v>
      </c>
      <c r="E36" s="57">
        <f t="shared" si="0"/>
        <v>153985</v>
      </c>
      <c r="F36" s="57">
        <f t="shared" si="2"/>
        <v>6911.5327380952376</v>
      </c>
      <c r="G36" s="57">
        <f t="shared" si="3"/>
        <v>160896.53273809524</v>
      </c>
      <c r="H36" s="59">
        <f t="shared" si="4"/>
        <v>7562137.0386904776</v>
      </c>
    </row>
    <row r="37" spans="1:8">
      <c r="A37" s="55">
        <f t="shared" si="5"/>
        <v>14</v>
      </c>
      <c r="B37" s="55"/>
      <c r="C37" s="55" t="s">
        <v>121</v>
      </c>
      <c r="D37" s="56">
        <f t="shared" ca="1" si="1"/>
        <v>44662</v>
      </c>
      <c r="E37" s="57">
        <f t="shared" si="0"/>
        <v>153985</v>
      </c>
      <c r="F37" s="57">
        <f t="shared" si="2"/>
        <v>6911.5327380952376</v>
      </c>
      <c r="G37" s="57">
        <f t="shared" si="3"/>
        <v>160896.53273809524</v>
      </c>
      <c r="H37" s="59">
        <f t="shared" si="4"/>
        <v>7401240.5059523825</v>
      </c>
    </row>
    <row r="38" spans="1:8">
      <c r="A38" s="55">
        <f t="shared" si="5"/>
        <v>15</v>
      </c>
      <c r="B38" s="55"/>
      <c r="C38" s="55" t="s">
        <v>122</v>
      </c>
      <c r="D38" s="56">
        <f t="shared" ca="1" si="1"/>
        <v>44692</v>
      </c>
      <c r="E38" s="57">
        <f t="shared" si="0"/>
        <v>153985</v>
      </c>
      <c r="F38" s="57">
        <f t="shared" si="2"/>
        <v>6911.5327380952376</v>
      </c>
      <c r="G38" s="57">
        <f t="shared" si="3"/>
        <v>160896.53273809524</v>
      </c>
      <c r="H38" s="59">
        <f t="shared" si="4"/>
        <v>7240343.9732142873</v>
      </c>
    </row>
    <row r="39" spans="1:8">
      <c r="A39" s="55">
        <f t="shared" si="5"/>
        <v>16</v>
      </c>
      <c r="B39" s="55"/>
      <c r="C39" s="55" t="s">
        <v>123</v>
      </c>
      <c r="D39" s="56">
        <f t="shared" ca="1" si="1"/>
        <v>44723</v>
      </c>
      <c r="E39" s="57">
        <f t="shared" si="0"/>
        <v>153985</v>
      </c>
      <c r="F39" s="57">
        <f t="shared" si="2"/>
        <v>6911.5327380952376</v>
      </c>
      <c r="G39" s="57">
        <f t="shared" si="3"/>
        <v>160896.53273809524</v>
      </c>
      <c r="H39" s="59">
        <f t="shared" si="4"/>
        <v>7079447.4404761922</v>
      </c>
    </row>
    <row r="40" spans="1:8">
      <c r="A40" s="55">
        <f t="shared" si="5"/>
        <v>17</v>
      </c>
      <c r="B40" s="55"/>
      <c r="C40" s="55" t="s">
        <v>124</v>
      </c>
      <c r="D40" s="56">
        <f t="shared" ca="1" si="1"/>
        <v>44753</v>
      </c>
      <c r="E40" s="57">
        <f t="shared" si="0"/>
        <v>153985</v>
      </c>
      <c r="F40" s="57">
        <f t="shared" si="2"/>
        <v>6911.5327380952376</v>
      </c>
      <c r="G40" s="57">
        <f t="shared" si="3"/>
        <v>160896.53273809524</v>
      </c>
      <c r="H40" s="59">
        <f t="shared" si="4"/>
        <v>6918550.907738097</v>
      </c>
    </row>
    <row r="41" spans="1:8">
      <c r="A41" s="55">
        <f t="shared" si="5"/>
        <v>18</v>
      </c>
      <c r="B41" s="55"/>
      <c r="C41" s="55" t="s">
        <v>125</v>
      </c>
      <c r="D41" s="56">
        <f t="shared" ca="1" si="1"/>
        <v>44784</v>
      </c>
      <c r="E41" s="57">
        <f t="shared" si="0"/>
        <v>153985</v>
      </c>
      <c r="F41" s="57">
        <f t="shared" si="2"/>
        <v>6911.5327380952376</v>
      </c>
      <c r="G41" s="57">
        <f t="shared" si="3"/>
        <v>160896.53273809524</v>
      </c>
      <c r="H41" s="59">
        <f t="shared" si="4"/>
        <v>6757654.3750000019</v>
      </c>
    </row>
    <row r="42" spans="1:8">
      <c r="A42" s="55">
        <f t="shared" si="5"/>
        <v>19</v>
      </c>
      <c r="B42" s="55"/>
      <c r="C42" s="55" t="s">
        <v>126</v>
      </c>
      <c r="D42" s="56">
        <f t="shared" ca="1" si="1"/>
        <v>44815</v>
      </c>
      <c r="E42" s="57">
        <f t="shared" si="0"/>
        <v>153985</v>
      </c>
      <c r="F42" s="57">
        <f t="shared" si="2"/>
        <v>6911.5327380952376</v>
      </c>
      <c r="G42" s="57">
        <f t="shared" si="3"/>
        <v>160896.53273809524</v>
      </c>
      <c r="H42" s="59">
        <f t="shared" si="4"/>
        <v>6596757.8422619067</v>
      </c>
    </row>
    <row r="43" spans="1:8">
      <c r="A43" s="55">
        <f t="shared" si="5"/>
        <v>20</v>
      </c>
      <c r="B43" s="55"/>
      <c r="C43" s="55" t="s">
        <v>127</v>
      </c>
      <c r="D43" s="56">
        <f t="shared" ca="1" si="1"/>
        <v>44845</v>
      </c>
      <c r="E43" s="57">
        <f t="shared" si="0"/>
        <v>153985</v>
      </c>
      <c r="F43" s="57">
        <f t="shared" si="2"/>
        <v>6911.5327380952376</v>
      </c>
      <c r="G43" s="57">
        <f t="shared" si="3"/>
        <v>160896.53273809524</v>
      </c>
      <c r="H43" s="59">
        <f t="shared" si="4"/>
        <v>6435861.3095238116</v>
      </c>
    </row>
    <row r="44" spans="1:8">
      <c r="A44" s="55">
        <f t="shared" si="5"/>
        <v>21</v>
      </c>
      <c r="B44" s="55"/>
      <c r="C44" s="55" t="s">
        <v>128</v>
      </c>
      <c r="D44" s="56">
        <f t="shared" ca="1" si="1"/>
        <v>44876</v>
      </c>
      <c r="E44" s="57">
        <f t="shared" si="0"/>
        <v>153985</v>
      </c>
      <c r="F44" s="57">
        <f t="shared" si="2"/>
        <v>6911.5327380952376</v>
      </c>
      <c r="G44" s="57">
        <f t="shared" si="3"/>
        <v>160896.53273809524</v>
      </c>
      <c r="H44" s="59">
        <f t="shared" si="4"/>
        <v>6274964.7767857164</v>
      </c>
    </row>
    <row r="45" spans="1:8">
      <c r="A45" s="55">
        <f t="shared" si="5"/>
        <v>22</v>
      </c>
      <c r="B45" s="55"/>
      <c r="C45" s="55" t="s">
        <v>129</v>
      </c>
      <c r="D45" s="56">
        <f t="shared" ca="1" si="1"/>
        <v>44906</v>
      </c>
      <c r="E45" s="57">
        <f t="shared" si="0"/>
        <v>153985</v>
      </c>
      <c r="F45" s="57">
        <f t="shared" si="2"/>
        <v>6911.5327380952376</v>
      </c>
      <c r="G45" s="57">
        <f t="shared" si="3"/>
        <v>160896.53273809524</v>
      </c>
      <c r="H45" s="59">
        <f t="shared" si="4"/>
        <v>6114068.2440476213</v>
      </c>
    </row>
    <row r="46" spans="1:8">
      <c r="A46" s="55">
        <f t="shared" si="5"/>
        <v>23</v>
      </c>
      <c r="B46" s="55"/>
      <c r="C46" s="55" t="s">
        <v>130</v>
      </c>
      <c r="D46" s="56">
        <f t="shared" ca="1" si="1"/>
        <v>44937</v>
      </c>
      <c r="E46" s="57">
        <f t="shared" si="0"/>
        <v>153985</v>
      </c>
      <c r="F46" s="57">
        <f t="shared" si="2"/>
        <v>6911.5327380952376</v>
      </c>
      <c r="G46" s="57">
        <f t="shared" si="3"/>
        <v>160896.53273809524</v>
      </c>
      <c r="H46" s="59">
        <f t="shared" si="4"/>
        <v>5953171.7113095261</v>
      </c>
    </row>
    <row r="47" spans="1:8">
      <c r="A47" s="55">
        <f t="shared" si="5"/>
        <v>24</v>
      </c>
      <c r="B47" s="55"/>
      <c r="C47" s="55" t="s">
        <v>131</v>
      </c>
      <c r="D47" s="56">
        <f t="shared" ca="1" si="1"/>
        <v>44968</v>
      </c>
      <c r="E47" s="57">
        <f t="shared" si="0"/>
        <v>153985</v>
      </c>
      <c r="F47" s="57">
        <f t="shared" si="2"/>
        <v>6911.5327380952376</v>
      </c>
      <c r="G47" s="57">
        <f t="shared" si="3"/>
        <v>160896.53273809524</v>
      </c>
      <c r="H47" s="59">
        <f t="shared" si="4"/>
        <v>5792275.178571431</v>
      </c>
    </row>
    <row r="48" spans="1:8">
      <c r="A48" s="55">
        <f t="shared" si="5"/>
        <v>25</v>
      </c>
      <c r="B48" s="55"/>
      <c r="C48" s="55" t="s">
        <v>132</v>
      </c>
      <c r="D48" s="56">
        <f t="shared" ca="1" si="1"/>
        <v>44996</v>
      </c>
      <c r="E48" s="57">
        <f t="shared" si="0"/>
        <v>153985</v>
      </c>
      <c r="F48" s="57">
        <f t="shared" si="2"/>
        <v>6911.5327380952376</v>
      </c>
      <c r="G48" s="57">
        <f t="shared" si="3"/>
        <v>160896.53273809524</v>
      </c>
      <c r="H48" s="59">
        <f t="shared" si="4"/>
        <v>5631378.6458333358</v>
      </c>
    </row>
    <row r="49" spans="1:8">
      <c r="A49" s="55">
        <f t="shared" si="5"/>
        <v>26</v>
      </c>
      <c r="B49" s="55"/>
      <c r="C49" s="55" t="s">
        <v>133</v>
      </c>
      <c r="D49" s="56">
        <f t="shared" ca="1" si="1"/>
        <v>45027</v>
      </c>
      <c r="E49" s="57">
        <f t="shared" si="0"/>
        <v>153985</v>
      </c>
      <c r="F49" s="57">
        <f t="shared" si="2"/>
        <v>6911.5327380952376</v>
      </c>
      <c r="G49" s="57">
        <f t="shared" si="3"/>
        <v>160896.53273809524</v>
      </c>
      <c r="H49" s="59">
        <f t="shared" si="4"/>
        <v>5470482.1130952407</v>
      </c>
    </row>
    <row r="50" spans="1:8">
      <c r="A50" s="55">
        <f t="shared" si="5"/>
        <v>27</v>
      </c>
      <c r="B50" s="55"/>
      <c r="C50" s="55" t="s">
        <v>134</v>
      </c>
      <c r="D50" s="56">
        <f t="shared" ca="1" si="1"/>
        <v>45057</v>
      </c>
      <c r="E50" s="57">
        <f t="shared" si="0"/>
        <v>153985</v>
      </c>
      <c r="F50" s="57">
        <f t="shared" si="2"/>
        <v>6911.5327380952376</v>
      </c>
      <c r="G50" s="57">
        <f t="shared" si="3"/>
        <v>160896.53273809524</v>
      </c>
      <c r="H50" s="59">
        <f t="shared" si="4"/>
        <v>5309585.5803571455</v>
      </c>
    </row>
    <row r="51" spans="1:8">
      <c r="A51" s="55">
        <f t="shared" si="5"/>
        <v>28</v>
      </c>
      <c r="B51" s="55"/>
      <c r="C51" s="55" t="s">
        <v>135</v>
      </c>
      <c r="D51" s="56">
        <f t="shared" ca="1" si="1"/>
        <v>45088</v>
      </c>
      <c r="E51" s="57">
        <f t="shared" si="0"/>
        <v>153985</v>
      </c>
      <c r="F51" s="57">
        <f t="shared" si="2"/>
        <v>6911.5327380952376</v>
      </c>
      <c r="G51" s="57">
        <f t="shared" si="3"/>
        <v>160896.53273809524</v>
      </c>
      <c r="H51" s="59">
        <f t="shared" si="4"/>
        <v>5148689.0476190504</v>
      </c>
    </row>
    <row r="52" spans="1:8">
      <c r="A52" s="55">
        <f t="shared" si="5"/>
        <v>29</v>
      </c>
      <c r="B52" s="55"/>
      <c r="C52" s="55" t="s">
        <v>136</v>
      </c>
      <c r="D52" s="56">
        <f t="shared" ca="1" si="1"/>
        <v>45118</v>
      </c>
      <c r="E52" s="57">
        <f t="shared" si="0"/>
        <v>153985</v>
      </c>
      <c r="F52" s="57">
        <f t="shared" si="2"/>
        <v>6911.5327380952376</v>
      </c>
      <c r="G52" s="57">
        <f t="shared" si="3"/>
        <v>160896.53273809524</v>
      </c>
      <c r="H52" s="59">
        <f t="shared" si="4"/>
        <v>4987792.5148809552</v>
      </c>
    </row>
    <row r="53" spans="1:8">
      <c r="A53" s="55">
        <f t="shared" si="5"/>
        <v>30</v>
      </c>
      <c r="B53" s="55"/>
      <c r="C53" s="55" t="s">
        <v>137</v>
      </c>
      <c r="D53" s="56">
        <f t="shared" ca="1" si="1"/>
        <v>45149</v>
      </c>
      <c r="E53" s="57">
        <f t="shared" si="0"/>
        <v>153985</v>
      </c>
      <c r="F53" s="57">
        <f t="shared" si="2"/>
        <v>6911.5327380952376</v>
      </c>
      <c r="G53" s="57">
        <f t="shared" si="3"/>
        <v>160896.53273809524</v>
      </c>
      <c r="H53" s="59">
        <f t="shared" si="4"/>
        <v>4826895.9821428601</v>
      </c>
    </row>
    <row r="54" spans="1:8">
      <c r="A54" s="55">
        <f t="shared" si="5"/>
        <v>31</v>
      </c>
      <c r="B54" s="55"/>
      <c r="C54" s="55" t="s">
        <v>138</v>
      </c>
      <c r="D54" s="56">
        <f t="shared" ca="1" si="1"/>
        <v>45180</v>
      </c>
      <c r="E54" s="57">
        <f t="shared" si="0"/>
        <v>153985</v>
      </c>
      <c r="F54" s="57">
        <f t="shared" si="2"/>
        <v>6911.5327380952376</v>
      </c>
      <c r="G54" s="57">
        <f t="shared" si="3"/>
        <v>160896.53273809524</v>
      </c>
      <c r="H54" s="59">
        <f t="shared" si="4"/>
        <v>4665999.4494047649</v>
      </c>
    </row>
    <row r="55" spans="1:8">
      <c r="A55" s="55">
        <f t="shared" si="5"/>
        <v>32</v>
      </c>
      <c r="B55" s="55"/>
      <c r="C55" s="55" t="s">
        <v>139</v>
      </c>
      <c r="D55" s="56">
        <f t="shared" ca="1" si="1"/>
        <v>45210</v>
      </c>
      <c r="E55" s="57">
        <f t="shared" si="0"/>
        <v>153985</v>
      </c>
      <c r="F55" s="57">
        <f t="shared" si="2"/>
        <v>6911.5327380952376</v>
      </c>
      <c r="G55" s="57">
        <f t="shared" si="3"/>
        <v>160896.53273809524</v>
      </c>
      <c r="H55" s="59">
        <f t="shared" si="4"/>
        <v>4505102.9166666698</v>
      </c>
    </row>
    <row r="56" spans="1:8">
      <c r="A56" s="55">
        <f t="shared" si="5"/>
        <v>33</v>
      </c>
      <c r="B56" s="55"/>
      <c r="C56" s="55" t="s">
        <v>140</v>
      </c>
      <c r="D56" s="56">
        <f t="shared" ca="1" si="1"/>
        <v>45241</v>
      </c>
      <c r="E56" s="57">
        <f t="shared" si="0"/>
        <v>153985</v>
      </c>
      <c r="F56" s="57">
        <f t="shared" si="2"/>
        <v>6911.5327380952376</v>
      </c>
      <c r="G56" s="57">
        <f t="shared" si="3"/>
        <v>160896.53273809524</v>
      </c>
      <c r="H56" s="59">
        <f t="shared" si="4"/>
        <v>4344206.3839285746</v>
      </c>
    </row>
    <row r="57" spans="1:8">
      <c r="A57" s="55">
        <f t="shared" si="5"/>
        <v>34</v>
      </c>
      <c r="B57" s="55"/>
      <c r="C57" s="55" t="s">
        <v>141</v>
      </c>
      <c r="D57" s="56">
        <f t="shared" ca="1" si="1"/>
        <v>45271</v>
      </c>
      <c r="E57" s="57">
        <f t="shared" si="0"/>
        <v>153985</v>
      </c>
      <c r="F57" s="57">
        <f t="shared" si="2"/>
        <v>6911.5327380952376</v>
      </c>
      <c r="G57" s="57">
        <f t="shared" si="3"/>
        <v>160896.53273809524</v>
      </c>
      <c r="H57" s="59">
        <f t="shared" si="4"/>
        <v>4183309.8511904795</v>
      </c>
    </row>
    <row r="58" spans="1:8">
      <c r="A58" s="55">
        <f t="shared" si="5"/>
        <v>35</v>
      </c>
      <c r="B58" s="55"/>
      <c r="C58" s="55" t="s">
        <v>142</v>
      </c>
      <c r="D58" s="56">
        <f t="shared" ca="1" si="1"/>
        <v>45302</v>
      </c>
      <c r="E58" s="57">
        <f t="shared" si="0"/>
        <v>153985</v>
      </c>
      <c r="F58" s="57">
        <f t="shared" si="2"/>
        <v>6911.5327380952376</v>
      </c>
      <c r="G58" s="57">
        <f t="shared" si="3"/>
        <v>160896.53273809524</v>
      </c>
      <c r="H58" s="59">
        <f t="shared" si="4"/>
        <v>4022413.3184523843</v>
      </c>
    </row>
    <row r="59" spans="1:8">
      <c r="A59" s="55">
        <f t="shared" si="5"/>
        <v>36</v>
      </c>
      <c r="B59" s="55"/>
      <c r="C59" s="55" t="s">
        <v>143</v>
      </c>
      <c r="D59" s="56">
        <f t="shared" ca="1" si="1"/>
        <v>45333</v>
      </c>
      <c r="E59" s="57">
        <f t="shared" si="0"/>
        <v>153985</v>
      </c>
      <c r="F59" s="57">
        <f t="shared" si="2"/>
        <v>6911.5327380952376</v>
      </c>
      <c r="G59" s="57">
        <f t="shared" si="3"/>
        <v>160896.53273809524</v>
      </c>
      <c r="H59" s="59">
        <f t="shared" si="4"/>
        <v>3861516.7857142892</v>
      </c>
    </row>
    <row r="60" spans="1:8">
      <c r="A60" s="55">
        <f t="shared" si="5"/>
        <v>37</v>
      </c>
      <c r="B60" s="55"/>
      <c r="C60" s="55" t="s">
        <v>144</v>
      </c>
      <c r="D60" s="56">
        <f t="shared" ca="1" si="1"/>
        <v>45362</v>
      </c>
      <c r="E60" s="57">
        <f t="shared" si="0"/>
        <v>153985</v>
      </c>
      <c r="F60" s="57">
        <f t="shared" si="2"/>
        <v>6911.5327380952376</v>
      </c>
      <c r="G60" s="57">
        <f t="shared" si="3"/>
        <v>160896.53273809524</v>
      </c>
      <c r="H60" s="59">
        <f t="shared" si="4"/>
        <v>3700620.252976194</v>
      </c>
    </row>
    <row r="61" spans="1:8">
      <c r="A61" s="55">
        <f t="shared" si="5"/>
        <v>38</v>
      </c>
      <c r="B61" s="55"/>
      <c r="C61" s="55" t="s">
        <v>145</v>
      </c>
      <c r="D61" s="56">
        <f t="shared" ca="1" si="1"/>
        <v>45393</v>
      </c>
      <c r="E61" s="57">
        <f t="shared" si="0"/>
        <v>153985</v>
      </c>
      <c r="F61" s="57">
        <f t="shared" si="2"/>
        <v>6911.5327380952376</v>
      </c>
      <c r="G61" s="57">
        <f t="shared" si="3"/>
        <v>160896.53273809524</v>
      </c>
      <c r="H61" s="59">
        <f t="shared" si="4"/>
        <v>3539723.7202380989</v>
      </c>
    </row>
    <row r="62" spans="1:8">
      <c r="A62" s="55">
        <f t="shared" si="5"/>
        <v>39</v>
      </c>
      <c r="B62" s="55"/>
      <c r="C62" s="55" t="s">
        <v>146</v>
      </c>
      <c r="D62" s="56">
        <f t="shared" ca="1" si="1"/>
        <v>45423</v>
      </c>
      <c r="E62" s="57">
        <f t="shared" si="0"/>
        <v>153985</v>
      </c>
      <c r="F62" s="57">
        <f t="shared" si="2"/>
        <v>6911.5327380952376</v>
      </c>
      <c r="G62" s="57">
        <f t="shared" si="3"/>
        <v>160896.53273809524</v>
      </c>
      <c r="H62" s="59">
        <f t="shared" si="4"/>
        <v>3378827.1875000037</v>
      </c>
    </row>
    <row r="63" spans="1:8">
      <c r="A63" s="55">
        <f t="shared" si="5"/>
        <v>40</v>
      </c>
      <c r="B63" s="55"/>
      <c r="C63" s="55" t="s">
        <v>147</v>
      </c>
      <c r="D63" s="56">
        <f t="shared" ca="1" si="1"/>
        <v>45454</v>
      </c>
      <c r="E63" s="57">
        <f t="shared" si="0"/>
        <v>153985</v>
      </c>
      <c r="F63" s="57">
        <f t="shared" si="2"/>
        <v>6911.5327380952376</v>
      </c>
      <c r="G63" s="57">
        <f t="shared" si="3"/>
        <v>160896.53273809524</v>
      </c>
      <c r="H63" s="59">
        <f t="shared" si="4"/>
        <v>3217930.6547619086</v>
      </c>
    </row>
    <row r="64" spans="1:8">
      <c r="A64" s="55">
        <f t="shared" si="5"/>
        <v>41</v>
      </c>
      <c r="B64" s="55"/>
      <c r="C64" s="55" t="s">
        <v>148</v>
      </c>
      <c r="D64" s="56">
        <f t="shared" ca="1" si="1"/>
        <v>45484</v>
      </c>
      <c r="E64" s="57">
        <f t="shared" si="0"/>
        <v>153985</v>
      </c>
      <c r="F64" s="57">
        <f t="shared" si="2"/>
        <v>6911.5327380952376</v>
      </c>
      <c r="G64" s="57">
        <f t="shared" si="3"/>
        <v>160896.53273809524</v>
      </c>
      <c r="H64" s="59">
        <f t="shared" si="4"/>
        <v>3057034.1220238134</v>
      </c>
    </row>
    <row r="65" spans="1:8">
      <c r="A65" s="55">
        <f t="shared" si="5"/>
        <v>42</v>
      </c>
      <c r="B65" s="55"/>
      <c r="C65" s="55" t="s">
        <v>149</v>
      </c>
      <c r="D65" s="56">
        <f t="shared" ca="1" si="1"/>
        <v>45515</v>
      </c>
      <c r="E65" s="57">
        <f t="shared" si="0"/>
        <v>153985</v>
      </c>
      <c r="F65" s="57">
        <f t="shared" si="2"/>
        <v>6911.5327380952376</v>
      </c>
      <c r="G65" s="57">
        <f t="shared" si="3"/>
        <v>160896.53273809524</v>
      </c>
      <c r="H65" s="59">
        <f t="shared" si="4"/>
        <v>2896137.5892857183</v>
      </c>
    </row>
    <row r="66" spans="1:8">
      <c r="A66" s="55">
        <f t="shared" si="5"/>
        <v>43</v>
      </c>
      <c r="B66" s="55"/>
      <c r="C66" s="55" t="s">
        <v>150</v>
      </c>
      <c r="D66" s="56">
        <f t="shared" ca="1" si="1"/>
        <v>45546</v>
      </c>
      <c r="E66" s="57">
        <f t="shared" si="0"/>
        <v>153985</v>
      </c>
      <c r="F66" s="57">
        <f t="shared" si="2"/>
        <v>6911.5327380952376</v>
      </c>
      <c r="G66" s="57">
        <f t="shared" si="3"/>
        <v>160896.53273809524</v>
      </c>
      <c r="H66" s="59">
        <f t="shared" si="4"/>
        <v>2735241.0565476231</v>
      </c>
    </row>
    <row r="67" spans="1:8">
      <c r="A67" s="55">
        <f t="shared" si="5"/>
        <v>44</v>
      </c>
      <c r="B67" s="55"/>
      <c r="C67" s="55" t="s">
        <v>151</v>
      </c>
      <c r="D67" s="56">
        <f t="shared" ca="1" si="1"/>
        <v>45576</v>
      </c>
      <c r="E67" s="57">
        <f t="shared" si="0"/>
        <v>153985</v>
      </c>
      <c r="F67" s="57">
        <f t="shared" si="2"/>
        <v>6911.5327380952376</v>
      </c>
      <c r="G67" s="57">
        <f t="shared" si="3"/>
        <v>160896.53273809524</v>
      </c>
      <c r="H67" s="59">
        <f t="shared" si="4"/>
        <v>2574344.523809528</v>
      </c>
    </row>
    <row r="68" spans="1:8">
      <c r="A68" s="55">
        <f t="shared" si="5"/>
        <v>45</v>
      </c>
      <c r="B68" s="55"/>
      <c r="C68" s="55" t="s">
        <v>152</v>
      </c>
      <c r="D68" s="56">
        <f t="shared" ca="1" si="1"/>
        <v>45607</v>
      </c>
      <c r="E68" s="57">
        <f t="shared" si="0"/>
        <v>153985</v>
      </c>
      <c r="F68" s="57">
        <f t="shared" si="2"/>
        <v>6911.5327380952376</v>
      </c>
      <c r="G68" s="57">
        <f t="shared" si="3"/>
        <v>160896.53273809524</v>
      </c>
      <c r="H68" s="59">
        <f t="shared" si="4"/>
        <v>2413447.9910714328</v>
      </c>
    </row>
    <row r="69" spans="1:8">
      <c r="A69" s="55">
        <f t="shared" si="5"/>
        <v>46</v>
      </c>
      <c r="B69" s="55"/>
      <c r="C69" s="55" t="s">
        <v>153</v>
      </c>
      <c r="D69" s="56">
        <f t="shared" ca="1" si="1"/>
        <v>45637</v>
      </c>
      <c r="E69" s="57">
        <f t="shared" si="0"/>
        <v>153985</v>
      </c>
      <c r="F69" s="57">
        <f t="shared" si="2"/>
        <v>6911.5327380952376</v>
      </c>
      <c r="G69" s="57">
        <f t="shared" si="3"/>
        <v>160896.53273809524</v>
      </c>
      <c r="H69" s="59">
        <f t="shared" si="4"/>
        <v>2252551.4583333377</v>
      </c>
    </row>
    <row r="70" spans="1:8">
      <c r="A70" s="55">
        <f t="shared" si="5"/>
        <v>47</v>
      </c>
      <c r="B70" s="55"/>
      <c r="C70" s="55" t="s">
        <v>154</v>
      </c>
      <c r="D70" s="56">
        <f t="shared" ca="1" si="1"/>
        <v>45668</v>
      </c>
      <c r="E70" s="57">
        <f t="shared" si="0"/>
        <v>153985</v>
      </c>
      <c r="F70" s="57">
        <f t="shared" si="2"/>
        <v>6911.5327380952376</v>
      </c>
      <c r="G70" s="57">
        <f t="shared" si="3"/>
        <v>160896.53273809524</v>
      </c>
      <c r="H70" s="59">
        <f t="shared" si="4"/>
        <v>2091654.9255952425</v>
      </c>
    </row>
    <row r="71" spans="1:8">
      <c r="A71" s="55">
        <f t="shared" si="5"/>
        <v>48</v>
      </c>
      <c r="B71" s="55"/>
      <c r="C71" s="55" t="s">
        <v>155</v>
      </c>
      <c r="D71" s="56">
        <f t="shared" ca="1" si="1"/>
        <v>45699</v>
      </c>
      <c r="E71" s="57">
        <f t="shared" si="0"/>
        <v>153985</v>
      </c>
      <c r="F71" s="57">
        <f t="shared" si="2"/>
        <v>6911.5327380952376</v>
      </c>
      <c r="G71" s="57">
        <f t="shared" si="3"/>
        <v>160896.53273809524</v>
      </c>
      <c r="H71" s="59">
        <f t="shared" si="4"/>
        <v>1930758.3928571474</v>
      </c>
    </row>
    <row r="72" spans="1:8">
      <c r="A72" s="55">
        <f t="shared" si="5"/>
        <v>49</v>
      </c>
      <c r="B72" s="55"/>
      <c r="C72" s="55" t="s">
        <v>156</v>
      </c>
      <c r="D72" s="56">
        <f t="shared" ca="1" si="1"/>
        <v>45727</v>
      </c>
      <c r="E72" s="57">
        <f t="shared" si="0"/>
        <v>153985</v>
      </c>
      <c r="F72" s="57">
        <f t="shared" si="2"/>
        <v>6911.5327380952376</v>
      </c>
      <c r="G72" s="57">
        <f t="shared" si="3"/>
        <v>160896.53273809524</v>
      </c>
      <c r="H72" s="59">
        <f t="shared" si="4"/>
        <v>1769861.8601190522</v>
      </c>
    </row>
    <row r="73" spans="1:8">
      <c r="A73" s="55">
        <f t="shared" si="5"/>
        <v>50</v>
      </c>
      <c r="B73" s="55"/>
      <c r="C73" s="55" t="s">
        <v>157</v>
      </c>
      <c r="D73" s="56">
        <f t="shared" ca="1" si="1"/>
        <v>45758</v>
      </c>
      <c r="E73" s="57">
        <f t="shared" si="0"/>
        <v>153985</v>
      </c>
      <c r="F73" s="57">
        <f t="shared" si="2"/>
        <v>6911.5327380952376</v>
      </c>
      <c r="G73" s="57">
        <f t="shared" si="3"/>
        <v>160896.53273809524</v>
      </c>
      <c r="H73" s="59">
        <f t="shared" si="4"/>
        <v>1608965.3273809571</v>
      </c>
    </row>
    <row r="74" spans="1:8">
      <c r="A74" s="55">
        <f t="shared" si="5"/>
        <v>51</v>
      </c>
      <c r="B74" s="55"/>
      <c r="C74" s="55" t="s">
        <v>158</v>
      </c>
      <c r="D74" s="56">
        <f t="shared" ca="1" si="1"/>
        <v>45788</v>
      </c>
      <c r="E74" s="57">
        <f t="shared" si="0"/>
        <v>153985</v>
      </c>
      <c r="F74" s="57">
        <f t="shared" si="2"/>
        <v>6911.5327380952376</v>
      </c>
      <c r="G74" s="57">
        <f t="shared" si="3"/>
        <v>160896.53273809524</v>
      </c>
      <c r="H74" s="59">
        <f t="shared" si="4"/>
        <v>1448068.7946428619</v>
      </c>
    </row>
    <row r="75" spans="1:8">
      <c r="A75" s="55">
        <f t="shared" si="5"/>
        <v>52</v>
      </c>
      <c r="B75" s="55"/>
      <c r="C75" s="55" t="s">
        <v>159</v>
      </c>
      <c r="D75" s="56">
        <f t="shared" ca="1" si="1"/>
        <v>45819</v>
      </c>
      <c r="E75" s="57">
        <f t="shared" si="0"/>
        <v>153985</v>
      </c>
      <c r="F75" s="57">
        <f t="shared" si="2"/>
        <v>6911.5327380952376</v>
      </c>
      <c r="G75" s="57">
        <f t="shared" si="3"/>
        <v>160896.53273809524</v>
      </c>
      <c r="H75" s="59">
        <f t="shared" si="4"/>
        <v>1287172.2619047668</v>
      </c>
    </row>
    <row r="76" spans="1:8">
      <c r="A76" s="55">
        <f t="shared" si="5"/>
        <v>53</v>
      </c>
      <c r="B76" s="55"/>
      <c r="C76" s="55" t="s">
        <v>160</v>
      </c>
      <c r="D76" s="56">
        <f t="shared" ca="1" si="1"/>
        <v>45849</v>
      </c>
      <c r="E76" s="57">
        <f t="shared" si="0"/>
        <v>153985</v>
      </c>
      <c r="F76" s="57">
        <f t="shared" si="2"/>
        <v>6911.5327380952376</v>
      </c>
      <c r="G76" s="57">
        <f t="shared" si="3"/>
        <v>160896.53273809524</v>
      </c>
      <c r="H76" s="59">
        <f t="shared" si="4"/>
        <v>1126275.7291666716</v>
      </c>
    </row>
    <row r="77" spans="1:8">
      <c r="A77" s="55">
        <f t="shared" si="5"/>
        <v>54</v>
      </c>
      <c r="B77" s="55"/>
      <c r="C77" s="55" t="s">
        <v>161</v>
      </c>
      <c r="D77" s="56">
        <f t="shared" ca="1" si="1"/>
        <v>45880</v>
      </c>
      <c r="E77" s="57">
        <f t="shared" si="0"/>
        <v>153985</v>
      </c>
      <c r="F77" s="57">
        <f t="shared" si="2"/>
        <v>6911.5327380952376</v>
      </c>
      <c r="G77" s="57">
        <f t="shared" si="3"/>
        <v>160896.53273809524</v>
      </c>
      <c r="H77" s="59">
        <f t="shared" si="4"/>
        <v>965379.19642857637</v>
      </c>
    </row>
    <row r="78" spans="1:8">
      <c r="A78" s="55">
        <f t="shared" si="5"/>
        <v>55</v>
      </c>
      <c r="B78" s="55"/>
      <c r="C78" s="55" t="s">
        <v>162</v>
      </c>
      <c r="D78" s="56">
        <f t="shared" ca="1" si="1"/>
        <v>45911</v>
      </c>
      <c r="E78" s="57">
        <f t="shared" si="0"/>
        <v>153985</v>
      </c>
      <c r="F78" s="57">
        <f t="shared" si="2"/>
        <v>6911.5327380952376</v>
      </c>
      <c r="G78" s="57">
        <f t="shared" si="3"/>
        <v>160896.53273809524</v>
      </c>
      <c r="H78" s="59">
        <f t="shared" si="4"/>
        <v>804482.6636904811</v>
      </c>
    </row>
    <row r="79" spans="1:8">
      <c r="A79" s="55">
        <f t="shared" si="5"/>
        <v>56</v>
      </c>
      <c r="B79" s="55"/>
      <c r="C79" s="55" t="s">
        <v>163</v>
      </c>
      <c r="D79" s="56">
        <f t="shared" ca="1" si="1"/>
        <v>45941</v>
      </c>
      <c r="E79" s="57">
        <f t="shared" si="0"/>
        <v>153985</v>
      </c>
      <c r="F79" s="57">
        <f t="shared" si="2"/>
        <v>6911.5327380952376</v>
      </c>
      <c r="G79" s="57">
        <f t="shared" si="3"/>
        <v>160896.53273809524</v>
      </c>
      <c r="H79" s="59">
        <f t="shared" si="4"/>
        <v>643586.13095238584</v>
      </c>
    </row>
    <row r="80" spans="1:8">
      <c r="A80" s="55">
        <f t="shared" si="5"/>
        <v>57</v>
      </c>
      <c r="B80" s="55"/>
      <c r="C80" s="55" t="s">
        <v>164</v>
      </c>
      <c r="D80" s="56">
        <f t="shared" ca="1" si="1"/>
        <v>45972</v>
      </c>
      <c r="E80" s="57">
        <f t="shared" si="0"/>
        <v>153985</v>
      </c>
      <c r="F80" s="57">
        <f t="shared" si="2"/>
        <v>6911.5327380952376</v>
      </c>
      <c r="G80" s="57">
        <f t="shared" si="3"/>
        <v>160896.53273809524</v>
      </c>
      <c r="H80" s="59">
        <f t="shared" si="4"/>
        <v>482689.59821429057</v>
      </c>
    </row>
    <row r="81" spans="1:8">
      <c r="A81" s="55">
        <f t="shared" si="5"/>
        <v>58</v>
      </c>
      <c r="B81" s="55"/>
      <c r="C81" s="55" t="s">
        <v>165</v>
      </c>
      <c r="D81" s="56">
        <f t="shared" ca="1" si="1"/>
        <v>46002</v>
      </c>
      <c r="E81" s="57">
        <f t="shared" si="0"/>
        <v>153985</v>
      </c>
      <c r="F81" s="57">
        <f t="shared" si="2"/>
        <v>6911.5327380952376</v>
      </c>
      <c r="G81" s="57">
        <f t="shared" si="3"/>
        <v>160896.53273809524</v>
      </c>
      <c r="H81" s="59">
        <f t="shared" si="4"/>
        <v>321793.0654761953</v>
      </c>
    </row>
    <row r="82" spans="1:8">
      <c r="A82" s="55">
        <f t="shared" si="5"/>
        <v>59</v>
      </c>
      <c r="B82" s="55"/>
      <c r="C82" s="55" t="s">
        <v>166</v>
      </c>
      <c r="D82" s="56">
        <f t="shared" ca="1" si="1"/>
        <v>46033</v>
      </c>
      <c r="E82" s="57">
        <f t="shared" si="0"/>
        <v>153985</v>
      </c>
      <c r="F82" s="57">
        <f t="shared" si="2"/>
        <v>6911.5327380952376</v>
      </c>
      <c r="G82" s="57">
        <f t="shared" si="3"/>
        <v>160896.53273809524</v>
      </c>
      <c r="H82" s="59">
        <f t="shared" si="4"/>
        <v>160896.53273810007</v>
      </c>
    </row>
    <row r="83" spans="1:8">
      <c r="A83" s="55">
        <f t="shared" si="5"/>
        <v>60</v>
      </c>
      <c r="B83" s="55"/>
      <c r="C83" s="55" t="s">
        <v>167</v>
      </c>
      <c r="D83" s="56">
        <f t="shared" ca="1" si="1"/>
        <v>46064</v>
      </c>
      <c r="E83" s="57">
        <f t="shared" si="0"/>
        <v>153985</v>
      </c>
      <c r="F83" s="57">
        <f t="shared" si="2"/>
        <v>6911.5327380952376</v>
      </c>
      <c r="G83" s="57">
        <f t="shared" si="3"/>
        <v>160896.53273809524</v>
      </c>
      <c r="H83" s="59">
        <f t="shared" si="4"/>
        <v>4.8312358558177948E-9</v>
      </c>
    </row>
    <row r="84" spans="1:8">
      <c r="A84" s="513" t="s">
        <v>102</v>
      </c>
      <c r="B84" s="513"/>
      <c r="C84" s="513"/>
      <c r="D84" s="513"/>
      <c r="E84" s="61">
        <f>SUM(E22:E83)</f>
        <v>9289100</v>
      </c>
      <c r="F84" s="61">
        <f t="shared" ref="F84" si="6">SUM(F22:F83)</f>
        <v>414691.9642857149</v>
      </c>
      <c r="G84" s="61">
        <f>SUM(G22:G83)</f>
        <v>9703791.9642857108</v>
      </c>
      <c r="H84" s="62"/>
    </row>
    <row r="85" spans="1:8" s="13" customFormat="1" ht="14">
      <c r="C85" s="23"/>
      <c r="D85" s="24"/>
      <c r="E85" s="25"/>
      <c r="F85" s="25"/>
      <c r="G85" s="25"/>
    </row>
    <row r="86" spans="1:8" s="13" customFormat="1" ht="14">
      <c r="A86" s="508" t="s">
        <v>66</v>
      </c>
      <c r="B86" s="508"/>
      <c r="C86" s="508"/>
      <c r="D86" s="508"/>
      <c r="E86" s="508"/>
      <c r="F86" s="508"/>
      <c r="G86" s="508"/>
      <c r="H86" s="508"/>
    </row>
    <row r="87" spans="1:8" s="13" customFormat="1" ht="29.25" customHeight="1">
      <c r="A87" s="497" t="s">
        <v>103</v>
      </c>
      <c r="B87" s="497"/>
      <c r="C87" s="497"/>
      <c r="D87" s="497"/>
      <c r="E87" s="497"/>
      <c r="F87" s="497"/>
      <c r="G87" s="497"/>
      <c r="H87" s="497"/>
    </row>
    <row r="88" spans="1:8" s="13" customFormat="1" ht="16.5" customHeight="1">
      <c r="A88" s="497"/>
      <c r="B88" s="497"/>
      <c r="C88" s="497"/>
      <c r="D88" s="497"/>
      <c r="E88" s="497"/>
      <c r="F88" s="497"/>
      <c r="G88" s="497"/>
      <c r="H88" s="497"/>
    </row>
    <row r="89" spans="1:8" s="13" customFormat="1" ht="16.5" customHeight="1">
      <c r="A89" s="497"/>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07.25" customHeight="1">
      <c r="A91" s="497"/>
      <c r="B91" s="497"/>
      <c r="C91" s="497"/>
      <c r="D91" s="497"/>
      <c r="E91" s="497"/>
      <c r="F91" s="497"/>
      <c r="G91" s="497"/>
      <c r="H91" s="497"/>
    </row>
    <row r="92" spans="1:8" s="13" customFormat="1" ht="42" customHeight="1">
      <c r="A92" s="497"/>
      <c r="B92" s="497"/>
      <c r="C92" s="497"/>
      <c r="D92" s="497"/>
      <c r="E92" s="497"/>
      <c r="F92" s="497"/>
      <c r="G92" s="497"/>
      <c r="H92" s="497"/>
    </row>
    <row r="93" spans="1:8" s="13" customFormat="1" ht="17.25" customHeight="1">
      <c r="A93" s="497"/>
      <c r="B93" s="497"/>
      <c r="C93" s="497"/>
      <c r="D93" s="497"/>
      <c r="E93" s="497"/>
      <c r="F93" s="497"/>
      <c r="G93" s="497"/>
      <c r="H93" s="497"/>
    </row>
    <row r="94" spans="1:8" s="13" customFormat="1" ht="14">
      <c r="A94" s="497"/>
      <c r="B94" s="497"/>
      <c r="C94" s="497"/>
      <c r="D94" s="497"/>
      <c r="E94" s="497"/>
      <c r="F94" s="497"/>
      <c r="G94" s="497"/>
      <c r="H94" s="497"/>
    </row>
    <row r="95" spans="1:8" s="13" customFormat="1" ht="14">
      <c r="A95" s="13" t="s">
        <v>104</v>
      </c>
      <c r="D95" s="26"/>
      <c r="G95" s="14"/>
    </row>
    <row r="96" spans="1:8" s="13" customFormat="1" ht="14">
      <c r="D96" s="26"/>
      <c r="G96" s="14"/>
    </row>
    <row r="97" spans="1:7" s="13" customFormat="1" ht="15" customHeight="1">
      <c r="A97" s="27"/>
      <c r="B97" s="27"/>
      <c r="C97" s="27"/>
      <c r="D97" s="26"/>
      <c r="E97" s="27"/>
      <c r="F97" s="27"/>
      <c r="G97" s="28"/>
    </row>
    <row r="98" spans="1:7" s="13" customFormat="1" ht="14">
      <c r="A98" s="498" t="s">
        <v>105</v>
      </c>
      <c r="B98" s="498"/>
      <c r="C98" s="498"/>
      <c r="D98" s="26"/>
      <c r="E98" s="498" t="s">
        <v>106</v>
      </c>
      <c r="F98" s="498"/>
      <c r="G98" s="498"/>
    </row>
    <row r="99" spans="1:7"/>
    <row r="100" spans="1:7"/>
  </sheetData>
  <sheetProtection password="EA9B" sheet="1" objects="1" scenarios="1" selectLockedCells="1"/>
  <mergeCells count="13">
    <mergeCell ref="A98:C98"/>
    <mergeCell ref="E98:G98"/>
    <mergeCell ref="H1:H2"/>
    <mergeCell ref="C5:H5"/>
    <mergeCell ref="C6:H6"/>
    <mergeCell ref="C7:H7"/>
    <mergeCell ref="C8:H8"/>
    <mergeCell ref="C9:H9"/>
    <mergeCell ref="C10:H10"/>
    <mergeCell ref="A21:G21"/>
    <mergeCell ref="A84:D84"/>
    <mergeCell ref="A86:H86"/>
    <mergeCell ref="A87:H94"/>
  </mergeCells>
  <hyperlinks>
    <hyperlink ref="C1" location="'DATA SHEET'!A1" display="HIGHLANDS PRIME, INC." xr:uid="{00000000-0004-0000-2700-000000000000}"/>
    <hyperlink ref="J3" location="'DATA SHEET'!A1" display="Return to Data Sheet" xr:uid="{00000000-0004-0000-2700-000001000000}"/>
  </hyperlinks>
  <printOptions horizontalCentered="1" verticalCentered="1"/>
  <pageMargins left="0.7" right="0.7" top="0.25" bottom="0.25" header="0.3" footer="0.3"/>
  <pageSetup scale="5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tabColor theme="6"/>
    <pageSetUpPr fitToPage="1"/>
  </sheetPr>
  <dimension ref="A1:L46"/>
  <sheetViews>
    <sheetView showGridLines="0" zoomScaleNormal="100" workbookViewId="0">
      <selection activeCell="J3" sqref="J3"/>
    </sheetView>
  </sheetViews>
  <sheetFormatPr baseColWidth="10" defaultColWidth="0" defaultRowHeight="14" zeroHeight="1"/>
  <cols>
    <col min="1" max="1" width="12.83203125" style="12" customWidth="1"/>
    <col min="2" max="2" width="11" style="12" customWidth="1"/>
    <col min="3" max="3" width="13.83203125" style="12" customWidth="1"/>
    <col min="4" max="4" width="13.5" style="30" bestFit="1" customWidth="1"/>
    <col min="5" max="5" width="13.5" style="12" bestFit="1" customWidth="1"/>
    <col min="6" max="6" width="14.83203125" style="12" bestFit="1" customWidth="1"/>
    <col min="7" max="7" width="13.5" style="12"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1"/>
      <c r="C5" s="521">
        <f>'DATA SHEET'!C31</f>
        <v>0</v>
      </c>
      <c r="D5" s="521"/>
      <c r="E5" s="521"/>
      <c r="F5" s="521"/>
      <c r="G5" s="521"/>
      <c r="H5" s="522"/>
    </row>
    <row r="6" spans="1:10">
      <c r="A6" s="33" t="s">
        <v>6</v>
      </c>
      <c r="B6" s="34"/>
      <c r="C6" s="540" t="str">
        <f>'DATA SHEET'!C32</f>
        <v>3E</v>
      </c>
      <c r="D6" s="540"/>
      <c r="E6" s="540"/>
      <c r="F6" s="540"/>
      <c r="G6" s="540"/>
      <c r="H6" s="545"/>
    </row>
    <row r="7" spans="1:10">
      <c r="A7" s="33" t="s">
        <v>79</v>
      </c>
      <c r="B7" s="34"/>
      <c r="C7" s="546">
        <f>'DATA SHEET'!C34</f>
        <v>69.37</v>
      </c>
      <c r="D7" s="546"/>
      <c r="E7" s="546"/>
      <c r="F7" s="546"/>
      <c r="G7" s="546"/>
      <c r="H7" s="547"/>
    </row>
    <row r="8" spans="1:10">
      <c r="A8" s="33" t="s">
        <v>7</v>
      </c>
      <c r="B8" s="34"/>
      <c r="C8" s="548" t="str">
        <f>'DATA SHEET'!C33</f>
        <v>2-Bedroom</v>
      </c>
      <c r="D8" s="548"/>
      <c r="E8" s="548"/>
      <c r="F8" s="548"/>
      <c r="G8" s="548"/>
      <c r="H8" s="549"/>
    </row>
    <row r="9" spans="1:10">
      <c r="A9" s="35" t="s">
        <v>80</v>
      </c>
      <c r="B9" s="34"/>
      <c r="C9" s="550">
        <f>'DATA SHEET'!C35</f>
        <v>15097219.999999998</v>
      </c>
      <c r="D9" s="550"/>
      <c r="E9" s="550"/>
      <c r="F9" s="550"/>
      <c r="G9" s="550"/>
      <c r="H9" s="551"/>
    </row>
    <row r="10" spans="1:10">
      <c r="A10" s="36" t="s">
        <v>81</v>
      </c>
      <c r="B10" s="37"/>
      <c r="C10" s="510" t="str">
        <f>'DATA SHEET'!B39</f>
        <v>Cash: 80% DP, 20% after 60 months or upon turnover</v>
      </c>
      <c r="D10" s="510"/>
      <c r="E10" s="510"/>
      <c r="F10" s="510"/>
      <c r="G10" s="510"/>
      <c r="H10" s="511"/>
    </row>
    <row r="11" spans="1:10"/>
    <row r="12" spans="1:10">
      <c r="A12" s="31" t="s">
        <v>82</v>
      </c>
      <c r="B12" s="31"/>
    </row>
    <row r="13" spans="1:10">
      <c r="A13" s="13" t="s">
        <v>83</v>
      </c>
      <c r="D13" s="38">
        <f>(C9-650000)</f>
        <v>14447219.999999998</v>
      </c>
      <c r="E13" s="39" t="str">
        <f>LEFT(C8,9)</f>
        <v>2-Bedroom</v>
      </c>
      <c r="F13" s="434"/>
      <c r="G13" s="434"/>
      <c r="H13" s="434"/>
    </row>
    <row r="14" spans="1:10">
      <c r="A14" s="40" t="s">
        <v>86</v>
      </c>
      <c r="D14" s="38">
        <f>IF('DATA SHEET'!$C$29='DATA SHEET'!$G$29,VLOOKUP('DATA SHEET'!$C$32,'GLENVIEW PL'!$C$6:$G$41,5,0),VLOOKUP('DATA SHEET'!$C$32,'WESTCHASE PL'!$D$11:$H$34,5,0))</f>
        <v>450000</v>
      </c>
      <c r="E14" s="433"/>
      <c r="F14" s="434"/>
      <c r="G14" s="434"/>
      <c r="H14" s="434"/>
    </row>
    <row r="15" spans="1:10">
      <c r="A15" s="40" t="s">
        <v>84</v>
      </c>
      <c r="B15" s="41"/>
      <c r="C15" s="79">
        <f>IF(C8="2-Bedroom",10%,5%)</f>
        <v>0.1</v>
      </c>
      <c r="D15" s="42">
        <f>IF(C15&gt;10%,"BEYOND MAX DISCOUNT",((D13-D14)*C15))</f>
        <v>1399722</v>
      </c>
      <c r="E15" s="433"/>
      <c r="F15" s="434"/>
      <c r="G15" s="434"/>
      <c r="H15" s="434"/>
    </row>
    <row r="16" spans="1:10">
      <c r="A16" s="40" t="s">
        <v>85</v>
      </c>
      <c r="B16" s="41"/>
      <c r="C16" s="79">
        <v>0.15</v>
      </c>
      <c r="D16" s="42">
        <f>IF(C16&lt;=15%,((D13-D14-D15)*C16),"BEYOND MAX")</f>
        <v>1889624.6999999997</v>
      </c>
      <c r="E16" s="433"/>
      <c r="F16" s="434"/>
      <c r="G16" s="434"/>
      <c r="H16" s="434"/>
      <c r="J16" s="122">
        <v>0.05</v>
      </c>
    </row>
    <row r="17" spans="1:8">
      <c r="A17" s="13" t="s">
        <v>87</v>
      </c>
      <c r="B17" s="13"/>
      <c r="C17" s="13"/>
      <c r="D17" s="43">
        <f>IF(OR(AND(C8="1-Bedroom",C15&gt;5%),AND(C8="1-Bedroom Terrace Suite",C15&gt;5%),AND(C8="2-Bedroom Terrace Suite",C15&gt;5%)),"BEYOND MAX DISCOUNT",D13-SUM(D14:D16))</f>
        <v>10707873.299999999</v>
      </c>
      <c r="E17" s="435"/>
      <c r="F17" s="434"/>
      <c r="G17" s="434"/>
      <c r="H17" s="434"/>
    </row>
    <row r="18" spans="1:8">
      <c r="A18" s="41" t="s">
        <v>88</v>
      </c>
      <c r="B18" s="41"/>
      <c r="D18" s="45">
        <v>650000</v>
      </c>
      <c r="E18" s="435"/>
      <c r="F18" s="434"/>
      <c r="G18" s="434"/>
      <c r="H18" s="434"/>
    </row>
    <row r="19" spans="1:8">
      <c r="A19" s="46" t="s">
        <v>89</v>
      </c>
      <c r="B19" s="14"/>
      <c r="C19" s="14"/>
      <c r="D19" s="47">
        <f>+SUM(D17:D18)</f>
        <v>11357873.299999999</v>
      </c>
      <c r="E19" s="435"/>
      <c r="F19" s="434"/>
      <c r="G19" s="434"/>
      <c r="H19" s="434"/>
    </row>
    <row r="20" spans="1:8">
      <c r="A20" s="48" t="s">
        <v>90</v>
      </c>
      <c r="B20" s="48"/>
      <c r="C20" s="15">
        <v>0.05</v>
      </c>
      <c r="D20" s="49">
        <f>(D17/1.12)*C20</f>
        <v>478030.0580357142</v>
      </c>
      <c r="E20" s="435"/>
      <c r="F20" s="434"/>
      <c r="G20" s="434"/>
      <c r="H20" s="434"/>
    </row>
    <row r="21" spans="1:8" ht="15" thickBot="1">
      <c r="A21" s="14" t="s">
        <v>91</v>
      </c>
      <c r="B21" s="14"/>
      <c r="C21" s="14"/>
      <c r="D21" s="50">
        <f>SUM(D19:D20)</f>
        <v>11835903.358035713</v>
      </c>
      <c r="E21" s="433"/>
      <c r="F21" s="434"/>
      <c r="G21" s="434"/>
      <c r="H21" s="434"/>
    </row>
    <row r="22" spans="1:8" ht="15" thickTop="1"/>
    <row r="23" spans="1:8">
      <c r="A23" s="51" t="s">
        <v>92</v>
      </c>
      <c r="B23" s="51" t="s">
        <v>93</v>
      </c>
      <c r="C23" s="51" t="s">
        <v>94</v>
      </c>
      <c r="D23" s="51" t="s">
        <v>95</v>
      </c>
      <c r="E23" s="51" t="s">
        <v>96</v>
      </c>
      <c r="F23" s="52" t="s">
        <v>97</v>
      </c>
      <c r="G23" s="53" t="s">
        <v>98</v>
      </c>
      <c r="H23" s="51" t="s">
        <v>99</v>
      </c>
    </row>
    <row r="24" spans="1:8">
      <c r="A24" s="512" t="s">
        <v>100</v>
      </c>
      <c r="B24" s="512"/>
      <c r="C24" s="512"/>
      <c r="D24" s="512"/>
      <c r="E24" s="512"/>
      <c r="F24" s="512"/>
      <c r="G24" s="512"/>
      <c r="H24" s="54">
        <f>+D21</f>
        <v>11835903.358035713</v>
      </c>
    </row>
    <row r="25" spans="1:8" ht="13.5" customHeight="1">
      <c r="A25" s="55">
        <v>0</v>
      </c>
      <c r="B25" s="55"/>
      <c r="C25" s="55" t="s">
        <v>101</v>
      </c>
      <c r="D25" s="56">
        <f ca="1">'DATA SHEET'!C30</f>
        <v>44238</v>
      </c>
      <c r="E25" s="57">
        <f>IF(E13="1-Bedroom",50000,100000)</f>
        <v>100000</v>
      </c>
      <c r="F25" s="57"/>
      <c r="G25" s="58">
        <f>+SUM(E25:F25)</f>
        <v>100000</v>
      </c>
      <c r="H25" s="59">
        <f>D21-G25</f>
        <v>11735903.358035713</v>
      </c>
    </row>
    <row r="26" spans="1:8">
      <c r="A26" s="55">
        <v>1</v>
      </c>
      <c r="B26" s="60">
        <v>0.8</v>
      </c>
      <c r="C26" s="55" t="s">
        <v>190</v>
      </c>
      <c r="D26" s="56">
        <f ca="1">EDATE(D25,1)</f>
        <v>44266</v>
      </c>
      <c r="E26" s="57">
        <f>(D19*80%)-E25</f>
        <v>8986298.6399999987</v>
      </c>
      <c r="F26" s="57">
        <f>(D20*80%)</f>
        <v>382424.0464285714</v>
      </c>
      <c r="G26" s="58">
        <f t="shared" ref="G26:G27" si="0">+SUM(E26:F26)</f>
        <v>9368722.6864285693</v>
      </c>
      <c r="H26" s="59">
        <f>H25-G26</f>
        <v>2367180.6716071442</v>
      </c>
    </row>
    <row r="27" spans="1:8">
      <c r="A27" s="55">
        <v>60</v>
      </c>
      <c r="B27" s="60">
        <v>0.2</v>
      </c>
      <c r="C27" s="55" t="s">
        <v>189</v>
      </c>
      <c r="D27" s="56">
        <f ca="1">D26+(60*30)</f>
        <v>46066</v>
      </c>
      <c r="E27" s="57">
        <f>D19*0.2</f>
        <v>2271574.6599999997</v>
      </c>
      <c r="F27" s="57">
        <f>D20*0.2</f>
        <v>95606.011607142849</v>
      </c>
      <c r="G27" s="58">
        <f t="shared" si="0"/>
        <v>2367180.6716071423</v>
      </c>
      <c r="H27" s="59">
        <f>H26-G27</f>
        <v>0</v>
      </c>
    </row>
    <row r="28" spans="1:8">
      <c r="A28" s="513" t="s">
        <v>102</v>
      </c>
      <c r="B28" s="513"/>
      <c r="C28" s="513"/>
      <c r="D28" s="513"/>
      <c r="E28" s="61">
        <f>SUM(E25:E27)</f>
        <v>11357873.299999999</v>
      </c>
      <c r="F28" s="61">
        <f>SUM(F25:F27)</f>
        <v>478030.05803571426</v>
      </c>
      <c r="G28" s="61">
        <f>SUM(G25:G27)</f>
        <v>11835903.358035712</v>
      </c>
      <c r="H28" s="62"/>
    </row>
    <row r="29" spans="1:8" s="13" customFormat="1">
      <c r="C29" s="23"/>
      <c r="D29" s="24"/>
      <c r="E29" s="25"/>
      <c r="F29" s="25"/>
      <c r="G29" s="25"/>
    </row>
    <row r="30" spans="1:8" s="13" customFormat="1">
      <c r="A30" s="508" t="s">
        <v>66</v>
      </c>
      <c r="B30" s="508"/>
      <c r="C30" s="508"/>
      <c r="D30" s="508"/>
      <c r="E30" s="508"/>
      <c r="F30" s="508"/>
      <c r="G30" s="508"/>
      <c r="H30" s="508"/>
    </row>
    <row r="31" spans="1:8" s="13" customFormat="1" ht="29.25" customHeight="1">
      <c r="A31" s="497" t="s">
        <v>103</v>
      </c>
      <c r="B31" s="497"/>
      <c r="C31" s="497"/>
      <c r="D31" s="497"/>
      <c r="E31" s="497"/>
      <c r="F31" s="497"/>
      <c r="G31" s="497"/>
      <c r="H31" s="497"/>
    </row>
    <row r="32" spans="1:8" s="13" customFormat="1" ht="16.5" customHeight="1">
      <c r="A32" s="497"/>
      <c r="B32" s="497"/>
      <c r="C32" s="497"/>
      <c r="D32" s="497"/>
      <c r="E32" s="497"/>
      <c r="F32" s="497"/>
      <c r="G32" s="497"/>
      <c r="H32" s="497"/>
    </row>
    <row r="33" spans="1:8" s="13" customFormat="1" ht="16.5" customHeight="1">
      <c r="A33" s="497"/>
      <c r="B33" s="497"/>
      <c r="C33" s="497"/>
      <c r="D33" s="497"/>
      <c r="E33" s="497"/>
      <c r="F33" s="497"/>
      <c r="G33" s="497"/>
      <c r="H33" s="497"/>
    </row>
    <row r="34" spans="1:8" s="13" customFormat="1" ht="16.5" customHeight="1">
      <c r="A34" s="497"/>
      <c r="B34" s="497"/>
      <c r="C34" s="497"/>
      <c r="D34" s="497"/>
      <c r="E34" s="497"/>
      <c r="F34" s="497"/>
      <c r="G34" s="497"/>
      <c r="H34" s="497"/>
    </row>
    <row r="35" spans="1:8" s="13" customFormat="1" ht="107.25" customHeight="1">
      <c r="A35" s="497"/>
      <c r="B35" s="497"/>
      <c r="C35" s="497"/>
      <c r="D35" s="497"/>
      <c r="E35" s="497"/>
      <c r="F35" s="497"/>
      <c r="G35" s="497"/>
      <c r="H35" s="497"/>
    </row>
    <row r="36" spans="1:8" s="13" customFormat="1" ht="42" customHeight="1">
      <c r="A36" s="497"/>
      <c r="B36" s="497"/>
      <c r="C36" s="497"/>
      <c r="D36" s="497"/>
      <c r="E36" s="497"/>
      <c r="F36" s="497"/>
      <c r="G36" s="497"/>
      <c r="H36" s="497"/>
    </row>
    <row r="37" spans="1:8" s="13" customFormat="1" ht="33" customHeight="1">
      <c r="A37" s="497"/>
      <c r="B37" s="497"/>
      <c r="C37" s="497"/>
      <c r="D37" s="497"/>
      <c r="E37" s="497"/>
      <c r="F37" s="497"/>
      <c r="G37" s="497"/>
      <c r="H37" s="497"/>
    </row>
    <row r="38" spans="1:8" s="13" customFormat="1">
      <c r="A38" s="497"/>
      <c r="B38" s="497"/>
      <c r="C38" s="497"/>
      <c r="D38" s="497"/>
      <c r="E38" s="497"/>
      <c r="F38" s="497"/>
      <c r="G38" s="497"/>
      <c r="H38" s="497"/>
    </row>
    <row r="39" spans="1:8" s="13" customFormat="1">
      <c r="A39" s="13" t="s">
        <v>104</v>
      </c>
      <c r="D39" s="26"/>
      <c r="G39" s="14"/>
    </row>
    <row r="40" spans="1:8" s="13" customFormat="1">
      <c r="D40" s="26"/>
      <c r="G40" s="14"/>
    </row>
    <row r="41" spans="1:8" s="13" customFormat="1" ht="15" customHeight="1">
      <c r="A41" s="27"/>
      <c r="B41" s="27"/>
      <c r="C41" s="27"/>
      <c r="D41" s="26"/>
      <c r="E41" s="27"/>
      <c r="F41" s="27"/>
      <c r="G41" s="28"/>
    </row>
    <row r="42" spans="1:8" s="13" customFormat="1">
      <c r="A42" s="498" t="s">
        <v>105</v>
      </c>
      <c r="B42" s="498"/>
      <c r="C42" s="498"/>
      <c r="D42" s="26"/>
      <c r="E42" s="498" t="s">
        <v>106</v>
      </c>
      <c r="F42" s="498"/>
      <c r="G42" s="498"/>
    </row>
    <row r="43" spans="1:8" s="13" customFormat="1">
      <c r="D43" s="26"/>
      <c r="G43" s="14"/>
    </row>
    <row r="44" spans="1:8"/>
    <row r="45" spans="1:8"/>
    <row r="46" spans="1:8"/>
  </sheetData>
  <sheetProtection password="EA9B" sheet="1" objects="1" scenarios="1" selectLockedCells="1"/>
  <sortState xmlns:xlrd2="http://schemas.microsoft.com/office/spreadsheetml/2017/richdata2" ref="A19:E88">
    <sortCondition ref="A51:A80" customList="1,2,3,4,5"/>
  </sortState>
  <mergeCells count="13">
    <mergeCell ref="A31:H38"/>
    <mergeCell ref="A42:C42"/>
    <mergeCell ref="E42:G42"/>
    <mergeCell ref="H1:H2"/>
    <mergeCell ref="A30:H30"/>
    <mergeCell ref="A24:G24"/>
    <mergeCell ref="A28:D28"/>
    <mergeCell ref="C5:H5"/>
    <mergeCell ref="C6:H6"/>
    <mergeCell ref="C7:H7"/>
    <mergeCell ref="C8:H8"/>
    <mergeCell ref="C9:H9"/>
    <mergeCell ref="C10:H10"/>
  </mergeCells>
  <hyperlinks>
    <hyperlink ref="C1" location="'DATA SHEET'!A1" display="HIGHLANDS PRIME, INC." xr:uid="{00000000-0004-0000-2800-000000000000}"/>
    <hyperlink ref="J3" location="'DATA SHEET'!A1" display="Return to Data Sheet" xr:uid="{00000000-0004-0000-2800-000001000000}"/>
  </hyperlinks>
  <printOptions horizontalCentered="1"/>
  <pageMargins left="0.7" right="0.7" top="0.75" bottom="0.5" header="0.3" footer="0.3"/>
  <pageSetup paperSize="258" scale="77" orientation="portrait" r:id="rId1"/>
  <drawing r:id="rId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
    <tabColor theme="6"/>
    <pageSetUpPr fitToPage="1"/>
  </sheetPr>
  <dimension ref="A1:L107"/>
  <sheetViews>
    <sheetView showGridLines="0" zoomScaleNormal="100" workbookViewId="0">
      <selection activeCell="C15" sqref="C15"/>
    </sheetView>
  </sheetViews>
  <sheetFormatPr baseColWidth="10" defaultColWidth="0" defaultRowHeight="14"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1"/>
      <c r="C5" s="521">
        <f>'DATA SHEET'!C31</f>
        <v>0</v>
      </c>
      <c r="D5" s="521"/>
      <c r="E5" s="521"/>
      <c r="F5" s="521"/>
      <c r="G5" s="521"/>
      <c r="H5" s="522"/>
    </row>
    <row r="6" spans="1:10">
      <c r="A6" s="33" t="s">
        <v>6</v>
      </c>
      <c r="B6" s="34"/>
      <c r="C6" s="540" t="str">
        <f>'DATA SHEET'!C32</f>
        <v>3E</v>
      </c>
      <c r="D6" s="540"/>
      <c r="E6" s="540"/>
      <c r="F6" s="540"/>
      <c r="G6" s="540"/>
      <c r="H6" s="545"/>
    </row>
    <row r="7" spans="1:10">
      <c r="A7" s="33" t="s">
        <v>79</v>
      </c>
      <c r="B7" s="34"/>
      <c r="C7" s="546">
        <f>'DATA SHEET'!C34</f>
        <v>69.37</v>
      </c>
      <c r="D7" s="546"/>
      <c r="E7" s="546"/>
      <c r="F7" s="546"/>
      <c r="G7" s="546"/>
      <c r="H7" s="547"/>
    </row>
    <row r="8" spans="1:10">
      <c r="A8" s="33" t="s">
        <v>7</v>
      </c>
      <c r="B8" s="34"/>
      <c r="C8" s="548" t="str">
        <f>'DATA SHEET'!C33</f>
        <v>2-Bedroom</v>
      </c>
      <c r="D8" s="548"/>
      <c r="E8" s="548"/>
      <c r="F8" s="548"/>
      <c r="G8" s="548"/>
      <c r="H8" s="549"/>
    </row>
    <row r="9" spans="1:10">
      <c r="A9" s="35" t="s">
        <v>80</v>
      </c>
      <c r="B9" s="34"/>
      <c r="C9" s="550">
        <f>'DATA SHEET'!C35</f>
        <v>15097219.999999998</v>
      </c>
      <c r="D9" s="550"/>
      <c r="E9" s="550"/>
      <c r="F9" s="550"/>
      <c r="G9" s="550"/>
      <c r="H9" s="551"/>
    </row>
    <row r="10" spans="1:10">
      <c r="A10" s="36" t="s">
        <v>81</v>
      </c>
      <c r="B10" s="37"/>
      <c r="C10" s="510" t="str">
        <f>'DATA SHEET'!B40</f>
        <v>50% DP, 50% over 60 months</v>
      </c>
      <c r="D10" s="510"/>
      <c r="E10" s="510"/>
      <c r="F10" s="510"/>
      <c r="G10" s="510"/>
      <c r="H10" s="511"/>
    </row>
    <row r="11" spans="1:10"/>
    <row r="12" spans="1:10">
      <c r="A12" s="31" t="s">
        <v>82</v>
      </c>
      <c r="B12" s="31"/>
    </row>
    <row r="13" spans="1:10">
      <c r="A13" s="13" t="s">
        <v>83</v>
      </c>
      <c r="D13" s="38">
        <f>(C9-650000)</f>
        <v>14447219.999999998</v>
      </c>
      <c r="E13" s="39" t="str">
        <f>LEFT(C8,9)</f>
        <v>2-Bedroom</v>
      </c>
    </row>
    <row r="14" spans="1:10">
      <c r="A14" s="40" t="s">
        <v>86</v>
      </c>
      <c r="D14" s="38">
        <f>IF('DATA SHEET'!$C$29='DATA SHEET'!$G$29,VLOOKUP('DATA SHEET'!$C$32,'GLENVIEW PL'!$C$6:$G$41,5,0),VLOOKUP('DATA SHEET'!$C$32,'WESTCHASE PL'!$D$11:$H$34,5,0))</f>
        <v>450000</v>
      </c>
      <c r="E14" s="39"/>
    </row>
    <row r="15" spans="1:10">
      <c r="A15" s="40" t="s">
        <v>84</v>
      </c>
      <c r="B15" s="41"/>
      <c r="C15" s="79">
        <f>IF(C8="2-Bedroom",10%,5%)</f>
        <v>0.1</v>
      </c>
      <c r="D15" s="42">
        <f>IF(C15&gt;10%,"BEYOND MAX DISCOUNT",((D13-D14)*C15))</f>
        <v>1399722</v>
      </c>
      <c r="E15" s="30"/>
      <c r="G15" s="12"/>
    </row>
    <row r="16" spans="1:10">
      <c r="A16" s="40" t="s">
        <v>85</v>
      </c>
      <c r="B16" s="41"/>
      <c r="C16" s="79">
        <v>7.4999999999999997E-2</v>
      </c>
      <c r="D16" s="42">
        <f>IF(C16&lt;=7.5%,((D13-D14-D15)*C16),"BEYOND MAX")</f>
        <v>944812.34999999986</v>
      </c>
      <c r="E16" s="30"/>
      <c r="G16" s="12"/>
      <c r="J16" s="122">
        <v>0.05</v>
      </c>
    </row>
    <row r="17" spans="1:8">
      <c r="A17" s="13" t="s">
        <v>87</v>
      </c>
      <c r="B17" s="13"/>
      <c r="C17" s="13"/>
      <c r="D17" s="43">
        <f>IF(OR(AND(C8="1-Bedroom",C15&gt;5%),AND(C8="1-Bedroom Terrace Suite",C15&gt;5%),AND(C8="2-Bedroom Terrace Suite",C15&gt;5%)),"BEYOND MAX DISCOUNT",D13-SUM(D14:D16))</f>
        <v>11652685.649999999</v>
      </c>
      <c r="E17" s="44"/>
    </row>
    <row r="18" spans="1:8">
      <c r="A18" s="41" t="s">
        <v>88</v>
      </c>
      <c r="B18" s="41"/>
      <c r="D18" s="45">
        <v>650000</v>
      </c>
      <c r="E18" s="44"/>
    </row>
    <row r="19" spans="1:8">
      <c r="A19" s="46" t="s">
        <v>89</v>
      </c>
      <c r="B19" s="14"/>
      <c r="C19" s="14"/>
      <c r="D19" s="47">
        <f>+SUM(D17:D18)</f>
        <v>12302685.649999999</v>
      </c>
      <c r="E19" s="44"/>
    </row>
    <row r="20" spans="1:8">
      <c r="A20" s="48" t="s">
        <v>90</v>
      </c>
      <c r="B20" s="48"/>
      <c r="C20" s="15">
        <v>0.05</v>
      </c>
      <c r="D20" s="49">
        <f>(D17/1.12)*C20</f>
        <v>520209.1808035713</v>
      </c>
      <c r="E20" s="44"/>
    </row>
    <row r="21" spans="1:8" ht="15" thickBot="1">
      <c r="A21" s="14" t="s">
        <v>91</v>
      </c>
      <c r="B21" s="14"/>
      <c r="C21" s="14"/>
      <c r="D21" s="50">
        <f>SUM(D19:D20)</f>
        <v>12822894.830803569</v>
      </c>
      <c r="E21" s="30"/>
    </row>
    <row r="22" spans="1:8" ht="15" thickTop="1"/>
    <row r="23" spans="1:8">
      <c r="A23" s="51" t="s">
        <v>92</v>
      </c>
      <c r="B23" s="51" t="s">
        <v>93</v>
      </c>
      <c r="C23" s="51" t="s">
        <v>94</v>
      </c>
      <c r="D23" s="51" t="s">
        <v>95</v>
      </c>
      <c r="E23" s="51" t="s">
        <v>96</v>
      </c>
      <c r="F23" s="51" t="s">
        <v>97</v>
      </c>
      <c r="G23" s="53" t="s">
        <v>98</v>
      </c>
      <c r="H23" s="51" t="s">
        <v>99</v>
      </c>
    </row>
    <row r="24" spans="1:8">
      <c r="A24" s="512" t="s">
        <v>100</v>
      </c>
      <c r="B24" s="512"/>
      <c r="C24" s="512"/>
      <c r="D24" s="512"/>
      <c r="E24" s="512"/>
      <c r="F24" s="512"/>
      <c r="G24" s="512"/>
      <c r="H24" s="54">
        <f>+D21</f>
        <v>12822894.830803569</v>
      </c>
    </row>
    <row r="25" spans="1:8" ht="13.5" customHeight="1">
      <c r="A25" s="55">
        <v>0</v>
      </c>
      <c r="B25" s="55"/>
      <c r="C25" s="55" t="s">
        <v>101</v>
      </c>
      <c r="D25" s="56">
        <f ca="1">'DATA SHEET'!C30</f>
        <v>44238</v>
      </c>
      <c r="E25" s="57">
        <f>IF(E13="1-Bedroom",50000,100000)</f>
        <v>100000</v>
      </c>
      <c r="F25" s="57"/>
      <c r="G25" s="58">
        <f>+SUM(E25:F25)</f>
        <v>100000</v>
      </c>
      <c r="H25" s="59">
        <f>D21-G25</f>
        <v>12722894.830803569</v>
      </c>
    </row>
    <row r="26" spans="1:8">
      <c r="A26" s="55">
        <f>+A25+1</f>
        <v>1</v>
      </c>
      <c r="B26" s="60">
        <v>0.5</v>
      </c>
      <c r="C26" s="55" t="s">
        <v>190</v>
      </c>
      <c r="D26" s="56">
        <f ca="1">EDATE(D25,1)</f>
        <v>44266</v>
      </c>
      <c r="E26" s="57">
        <f>(($D$19*B26)-$E$25)</f>
        <v>6051342.8249999993</v>
      </c>
      <c r="F26" s="57">
        <f>(($D$20*B26))</f>
        <v>260104.59040178565</v>
      </c>
      <c r="G26" s="58">
        <f t="shared" ref="G26:G28" si="0">+SUM(E26:F26)</f>
        <v>6311447.4154017847</v>
      </c>
      <c r="H26" s="59">
        <f>H25-G26</f>
        <v>6411447.4154017847</v>
      </c>
    </row>
    <row r="27" spans="1:8">
      <c r="A27" s="55">
        <f>+A26+1</f>
        <v>2</v>
      </c>
      <c r="B27" s="60">
        <v>0.5</v>
      </c>
      <c r="C27" s="55" t="s">
        <v>108</v>
      </c>
      <c r="D27" s="56">
        <f ca="1">EDATE(D26,1)</f>
        <v>44297</v>
      </c>
      <c r="E27" s="57">
        <f>($D$19*B27)/60</f>
        <v>102522.38041666665</v>
      </c>
      <c r="F27" s="57">
        <f>($D$20*B27/60)</f>
        <v>4335.0765066964277</v>
      </c>
      <c r="G27" s="58">
        <f t="shared" si="0"/>
        <v>106857.45692336308</v>
      </c>
      <c r="H27" s="59">
        <f>H26-G27</f>
        <v>6304589.9584784219</v>
      </c>
    </row>
    <row r="28" spans="1:8">
      <c r="A28" s="55">
        <f t="shared" ref="A28:A86" si="1">+A27+1</f>
        <v>3</v>
      </c>
      <c r="B28" s="55"/>
      <c r="C28" s="55" t="s">
        <v>109</v>
      </c>
      <c r="D28" s="56">
        <f ca="1">EDATE(D27,1)</f>
        <v>44327</v>
      </c>
      <c r="E28" s="57">
        <f>E27</f>
        <v>102522.38041666665</v>
      </c>
      <c r="F28" s="57">
        <f>F27</f>
        <v>4335.0765066964277</v>
      </c>
      <c r="G28" s="58">
        <f t="shared" si="0"/>
        <v>106857.45692336308</v>
      </c>
      <c r="H28" s="59">
        <f t="shared" ref="H28" si="2">H27-G28</f>
        <v>6197732.5015550591</v>
      </c>
    </row>
    <row r="29" spans="1:8">
      <c r="A29" s="55">
        <f t="shared" si="1"/>
        <v>4</v>
      </c>
      <c r="B29" s="55"/>
      <c r="C29" s="55" t="s">
        <v>110</v>
      </c>
      <c r="D29" s="56">
        <f ca="1">EDATE(D28,1)</f>
        <v>44358</v>
      </c>
      <c r="E29" s="57">
        <f t="shared" ref="E29:E86" si="3">E28</f>
        <v>102522.38041666665</v>
      </c>
      <c r="F29" s="57">
        <f t="shared" ref="F29:F86" si="4">F28</f>
        <v>4335.0765066964277</v>
      </c>
      <c r="G29" s="58">
        <f t="shared" ref="G29:G86" si="5">+SUM(E29:F29)</f>
        <v>106857.45692336308</v>
      </c>
      <c r="H29" s="59">
        <f t="shared" ref="H29:H86" si="6">H28-G29</f>
        <v>6090875.0446316963</v>
      </c>
    </row>
    <row r="30" spans="1:8">
      <c r="A30" s="55">
        <f t="shared" si="1"/>
        <v>5</v>
      </c>
      <c r="B30" s="55"/>
      <c r="C30" s="55" t="s">
        <v>111</v>
      </c>
      <c r="D30" s="56">
        <f t="shared" ref="D30:D86" ca="1" si="7">EDATE(D29,1)</f>
        <v>44388</v>
      </c>
      <c r="E30" s="57">
        <f t="shared" si="3"/>
        <v>102522.38041666665</v>
      </c>
      <c r="F30" s="57">
        <f t="shared" si="4"/>
        <v>4335.0765066964277</v>
      </c>
      <c r="G30" s="58">
        <f t="shared" si="5"/>
        <v>106857.45692336308</v>
      </c>
      <c r="H30" s="59">
        <f t="shared" si="6"/>
        <v>5984017.5877083335</v>
      </c>
    </row>
    <row r="31" spans="1:8">
      <c r="A31" s="55">
        <f t="shared" si="1"/>
        <v>6</v>
      </c>
      <c r="B31" s="55"/>
      <c r="C31" s="55" t="s">
        <v>112</v>
      </c>
      <c r="D31" s="56">
        <f t="shared" ca="1" si="7"/>
        <v>44419</v>
      </c>
      <c r="E31" s="57">
        <f t="shared" si="3"/>
        <v>102522.38041666665</v>
      </c>
      <c r="F31" s="57">
        <f t="shared" si="4"/>
        <v>4335.0765066964277</v>
      </c>
      <c r="G31" s="58">
        <f t="shared" si="5"/>
        <v>106857.45692336308</v>
      </c>
      <c r="H31" s="59">
        <f t="shared" si="6"/>
        <v>5877160.1307849707</v>
      </c>
    </row>
    <row r="32" spans="1:8">
      <c r="A32" s="55">
        <f t="shared" si="1"/>
        <v>7</v>
      </c>
      <c r="B32" s="55"/>
      <c r="C32" s="55" t="s">
        <v>113</v>
      </c>
      <c r="D32" s="56">
        <f t="shared" ca="1" si="7"/>
        <v>44450</v>
      </c>
      <c r="E32" s="57">
        <f t="shared" si="3"/>
        <v>102522.38041666665</v>
      </c>
      <c r="F32" s="57">
        <f t="shared" si="4"/>
        <v>4335.0765066964277</v>
      </c>
      <c r="G32" s="58">
        <f t="shared" si="5"/>
        <v>106857.45692336308</v>
      </c>
      <c r="H32" s="59">
        <f t="shared" si="6"/>
        <v>5770302.6738616079</v>
      </c>
    </row>
    <row r="33" spans="1:8">
      <c r="A33" s="55">
        <f t="shared" si="1"/>
        <v>8</v>
      </c>
      <c r="B33" s="55"/>
      <c r="C33" s="55" t="s">
        <v>114</v>
      </c>
      <c r="D33" s="56">
        <f t="shared" ca="1" si="7"/>
        <v>44480</v>
      </c>
      <c r="E33" s="57">
        <f t="shared" si="3"/>
        <v>102522.38041666665</v>
      </c>
      <c r="F33" s="57">
        <f t="shared" si="4"/>
        <v>4335.0765066964277</v>
      </c>
      <c r="G33" s="58">
        <f t="shared" si="5"/>
        <v>106857.45692336308</v>
      </c>
      <c r="H33" s="59">
        <f t="shared" si="6"/>
        <v>5663445.2169382451</v>
      </c>
    </row>
    <row r="34" spans="1:8">
      <c r="A34" s="55">
        <f t="shared" si="1"/>
        <v>9</v>
      </c>
      <c r="B34" s="55"/>
      <c r="C34" s="55" t="s">
        <v>115</v>
      </c>
      <c r="D34" s="56">
        <f t="shared" ca="1" si="7"/>
        <v>44511</v>
      </c>
      <c r="E34" s="57">
        <f t="shared" si="3"/>
        <v>102522.38041666665</v>
      </c>
      <c r="F34" s="57">
        <f t="shared" si="4"/>
        <v>4335.0765066964277</v>
      </c>
      <c r="G34" s="58">
        <f t="shared" si="5"/>
        <v>106857.45692336308</v>
      </c>
      <c r="H34" s="59">
        <f t="shared" si="6"/>
        <v>5556587.7600148823</v>
      </c>
    </row>
    <row r="35" spans="1:8">
      <c r="A35" s="55">
        <f t="shared" si="1"/>
        <v>10</v>
      </c>
      <c r="B35" s="55"/>
      <c r="C35" s="55" t="s">
        <v>116</v>
      </c>
      <c r="D35" s="56">
        <f t="shared" ca="1" si="7"/>
        <v>44541</v>
      </c>
      <c r="E35" s="57">
        <f t="shared" si="3"/>
        <v>102522.38041666665</v>
      </c>
      <c r="F35" s="57">
        <f t="shared" si="4"/>
        <v>4335.0765066964277</v>
      </c>
      <c r="G35" s="58">
        <f t="shared" si="5"/>
        <v>106857.45692336308</v>
      </c>
      <c r="H35" s="59">
        <f t="shared" si="6"/>
        <v>5449730.3030915195</v>
      </c>
    </row>
    <row r="36" spans="1:8">
      <c r="A36" s="55">
        <f t="shared" si="1"/>
        <v>11</v>
      </c>
      <c r="B36" s="55"/>
      <c r="C36" s="55" t="s">
        <v>117</v>
      </c>
      <c r="D36" s="56">
        <f t="shared" ca="1" si="7"/>
        <v>44572</v>
      </c>
      <c r="E36" s="57">
        <f t="shared" si="3"/>
        <v>102522.38041666665</v>
      </c>
      <c r="F36" s="57">
        <f t="shared" si="4"/>
        <v>4335.0765066964277</v>
      </c>
      <c r="G36" s="58">
        <f t="shared" si="5"/>
        <v>106857.45692336308</v>
      </c>
      <c r="H36" s="59">
        <f t="shared" si="6"/>
        <v>5342872.8461681567</v>
      </c>
    </row>
    <row r="37" spans="1:8">
      <c r="A37" s="55">
        <f t="shared" si="1"/>
        <v>12</v>
      </c>
      <c r="B37" s="55"/>
      <c r="C37" s="55" t="s">
        <v>118</v>
      </c>
      <c r="D37" s="56">
        <f t="shared" ca="1" si="7"/>
        <v>44603</v>
      </c>
      <c r="E37" s="57">
        <f t="shared" si="3"/>
        <v>102522.38041666665</v>
      </c>
      <c r="F37" s="57">
        <f t="shared" si="4"/>
        <v>4335.0765066964277</v>
      </c>
      <c r="G37" s="58">
        <f t="shared" si="5"/>
        <v>106857.45692336308</v>
      </c>
      <c r="H37" s="59">
        <f t="shared" si="6"/>
        <v>5236015.3892447939</v>
      </c>
    </row>
    <row r="38" spans="1:8">
      <c r="A38" s="55">
        <f t="shared" si="1"/>
        <v>13</v>
      </c>
      <c r="B38" s="55"/>
      <c r="C38" s="55" t="s">
        <v>119</v>
      </c>
      <c r="D38" s="56">
        <f t="shared" ca="1" si="7"/>
        <v>44631</v>
      </c>
      <c r="E38" s="57">
        <f t="shared" si="3"/>
        <v>102522.38041666665</v>
      </c>
      <c r="F38" s="57">
        <f t="shared" si="4"/>
        <v>4335.0765066964277</v>
      </c>
      <c r="G38" s="58">
        <f t="shared" si="5"/>
        <v>106857.45692336308</v>
      </c>
      <c r="H38" s="59">
        <f t="shared" si="6"/>
        <v>5129157.9323214311</v>
      </c>
    </row>
    <row r="39" spans="1:8">
      <c r="A39" s="55">
        <f t="shared" si="1"/>
        <v>14</v>
      </c>
      <c r="B39" s="55"/>
      <c r="C39" s="55" t="s">
        <v>120</v>
      </c>
      <c r="D39" s="56">
        <f t="shared" ca="1" si="7"/>
        <v>44662</v>
      </c>
      <c r="E39" s="57">
        <f t="shared" si="3"/>
        <v>102522.38041666665</v>
      </c>
      <c r="F39" s="57">
        <f t="shared" si="4"/>
        <v>4335.0765066964277</v>
      </c>
      <c r="G39" s="58">
        <f t="shared" si="5"/>
        <v>106857.45692336308</v>
      </c>
      <c r="H39" s="59">
        <f t="shared" si="6"/>
        <v>5022300.4753980683</v>
      </c>
    </row>
    <row r="40" spans="1:8">
      <c r="A40" s="55">
        <f t="shared" si="1"/>
        <v>15</v>
      </c>
      <c r="B40" s="55"/>
      <c r="C40" s="55" t="s">
        <v>121</v>
      </c>
      <c r="D40" s="56">
        <f t="shared" ca="1" si="7"/>
        <v>44692</v>
      </c>
      <c r="E40" s="57">
        <f t="shared" si="3"/>
        <v>102522.38041666665</v>
      </c>
      <c r="F40" s="57">
        <f t="shared" si="4"/>
        <v>4335.0765066964277</v>
      </c>
      <c r="G40" s="58">
        <f t="shared" si="5"/>
        <v>106857.45692336308</v>
      </c>
      <c r="H40" s="59">
        <f t="shared" si="6"/>
        <v>4915443.0184747055</v>
      </c>
    </row>
    <row r="41" spans="1:8">
      <c r="A41" s="55">
        <f t="shared" si="1"/>
        <v>16</v>
      </c>
      <c r="B41" s="55"/>
      <c r="C41" s="55" t="s">
        <v>122</v>
      </c>
      <c r="D41" s="56">
        <f t="shared" ca="1" si="7"/>
        <v>44723</v>
      </c>
      <c r="E41" s="57">
        <f t="shared" si="3"/>
        <v>102522.38041666665</v>
      </c>
      <c r="F41" s="57">
        <f t="shared" si="4"/>
        <v>4335.0765066964277</v>
      </c>
      <c r="G41" s="58">
        <f t="shared" si="5"/>
        <v>106857.45692336308</v>
      </c>
      <c r="H41" s="59">
        <f t="shared" si="6"/>
        <v>4808585.5615513427</v>
      </c>
    </row>
    <row r="42" spans="1:8">
      <c r="A42" s="55">
        <f t="shared" si="1"/>
        <v>17</v>
      </c>
      <c r="B42" s="55"/>
      <c r="C42" s="55" t="s">
        <v>123</v>
      </c>
      <c r="D42" s="56">
        <f t="shared" ca="1" si="7"/>
        <v>44753</v>
      </c>
      <c r="E42" s="57">
        <f t="shared" si="3"/>
        <v>102522.38041666665</v>
      </c>
      <c r="F42" s="57">
        <f t="shared" si="4"/>
        <v>4335.0765066964277</v>
      </c>
      <c r="G42" s="58">
        <f t="shared" si="5"/>
        <v>106857.45692336308</v>
      </c>
      <c r="H42" s="59">
        <f t="shared" si="6"/>
        <v>4701728.1046279799</v>
      </c>
    </row>
    <row r="43" spans="1:8">
      <c r="A43" s="55">
        <f t="shared" si="1"/>
        <v>18</v>
      </c>
      <c r="B43" s="55"/>
      <c r="C43" s="55" t="s">
        <v>124</v>
      </c>
      <c r="D43" s="56">
        <f t="shared" ca="1" si="7"/>
        <v>44784</v>
      </c>
      <c r="E43" s="57">
        <f t="shared" si="3"/>
        <v>102522.38041666665</v>
      </c>
      <c r="F43" s="57">
        <f t="shared" si="4"/>
        <v>4335.0765066964277</v>
      </c>
      <c r="G43" s="58">
        <f t="shared" si="5"/>
        <v>106857.45692336308</v>
      </c>
      <c r="H43" s="59">
        <f t="shared" si="6"/>
        <v>4594870.6477046171</v>
      </c>
    </row>
    <row r="44" spans="1:8">
      <c r="A44" s="55">
        <f t="shared" si="1"/>
        <v>19</v>
      </c>
      <c r="B44" s="55"/>
      <c r="C44" s="55" t="s">
        <v>125</v>
      </c>
      <c r="D44" s="56">
        <f t="shared" ca="1" si="7"/>
        <v>44815</v>
      </c>
      <c r="E44" s="57">
        <f t="shared" si="3"/>
        <v>102522.38041666665</v>
      </c>
      <c r="F44" s="57">
        <f t="shared" si="4"/>
        <v>4335.0765066964277</v>
      </c>
      <c r="G44" s="58">
        <f t="shared" si="5"/>
        <v>106857.45692336308</v>
      </c>
      <c r="H44" s="59">
        <f t="shared" si="6"/>
        <v>4488013.1907812543</v>
      </c>
    </row>
    <row r="45" spans="1:8">
      <c r="A45" s="55">
        <f t="shared" si="1"/>
        <v>20</v>
      </c>
      <c r="B45" s="55"/>
      <c r="C45" s="55" t="s">
        <v>126</v>
      </c>
      <c r="D45" s="56">
        <f t="shared" ca="1" si="7"/>
        <v>44845</v>
      </c>
      <c r="E45" s="57">
        <f t="shared" si="3"/>
        <v>102522.38041666665</v>
      </c>
      <c r="F45" s="57">
        <f t="shared" si="4"/>
        <v>4335.0765066964277</v>
      </c>
      <c r="G45" s="58">
        <f t="shared" si="5"/>
        <v>106857.45692336308</v>
      </c>
      <c r="H45" s="59">
        <f t="shared" si="6"/>
        <v>4381155.7338578915</v>
      </c>
    </row>
    <row r="46" spans="1:8">
      <c r="A46" s="55">
        <f t="shared" si="1"/>
        <v>21</v>
      </c>
      <c r="B46" s="55"/>
      <c r="C46" s="55" t="s">
        <v>127</v>
      </c>
      <c r="D46" s="56">
        <f t="shared" ca="1" si="7"/>
        <v>44876</v>
      </c>
      <c r="E46" s="57">
        <f t="shared" si="3"/>
        <v>102522.38041666665</v>
      </c>
      <c r="F46" s="57">
        <f t="shared" si="4"/>
        <v>4335.0765066964277</v>
      </c>
      <c r="G46" s="58">
        <f t="shared" si="5"/>
        <v>106857.45692336308</v>
      </c>
      <c r="H46" s="59">
        <f t="shared" si="6"/>
        <v>4274298.2769345287</v>
      </c>
    </row>
    <row r="47" spans="1:8">
      <c r="A47" s="55">
        <f t="shared" si="1"/>
        <v>22</v>
      </c>
      <c r="B47" s="55"/>
      <c r="C47" s="55" t="s">
        <v>128</v>
      </c>
      <c r="D47" s="56">
        <f t="shared" ca="1" si="7"/>
        <v>44906</v>
      </c>
      <c r="E47" s="57">
        <f t="shared" si="3"/>
        <v>102522.38041666665</v>
      </c>
      <c r="F47" s="57">
        <f t="shared" si="4"/>
        <v>4335.0765066964277</v>
      </c>
      <c r="G47" s="58">
        <f t="shared" si="5"/>
        <v>106857.45692336308</v>
      </c>
      <c r="H47" s="59">
        <f t="shared" si="6"/>
        <v>4167440.8200111655</v>
      </c>
    </row>
    <row r="48" spans="1:8">
      <c r="A48" s="55">
        <f t="shared" si="1"/>
        <v>23</v>
      </c>
      <c r="B48" s="55"/>
      <c r="C48" s="55" t="s">
        <v>129</v>
      </c>
      <c r="D48" s="56">
        <f t="shared" ca="1" si="7"/>
        <v>44937</v>
      </c>
      <c r="E48" s="57">
        <f t="shared" si="3"/>
        <v>102522.38041666665</v>
      </c>
      <c r="F48" s="57">
        <f t="shared" si="4"/>
        <v>4335.0765066964277</v>
      </c>
      <c r="G48" s="58">
        <f t="shared" si="5"/>
        <v>106857.45692336308</v>
      </c>
      <c r="H48" s="59">
        <f t="shared" si="6"/>
        <v>4060583.3630878022</v>
      </c>
    </row>
    <row r="49" spans="1:8">
      <c r="A49" s="55">
        <f t="shared" si="1"/>
        <v>24</v>
      </c>
      <c r="B49" s="55"/>
      <c r="C49" s="55" t="s">
        <v>130</v>
      </c>
      <c r="D49" s="56">
        <f t="shared" ca="1" si="7"/>
        <v>44968</v>
      </c>
      <c r="E49" s="57">
        <f t="shared" si="3"/>
        <v>102522.38041666665</v>
      </c>
      <c r="F49" s="57">
        <f t="shared" si="4"/>
        <v>4335.0765066964277</v>
      </c>
      <c r="G49" s="58">
        <f t="shared" si="5"/>
        <v>106857.45692336308</v>
      </c>
      <c r="H49" s="59">
        <f t="shared" si="6"/>
        <v>3953725.9061644389</v>
      </c>
    </row>
    <row r="50" spans="1:8">
      <c r="A50" s="55">
        <f t="shared" si="1"/>
        <v>25</v>
      </c>
      <c r="B50" s="55"/>
      <c r="C50" s="55" t="s">
        <v>131</v>
      </c>
      <c r="D50" s="56">
        <f t="shared" ca="1" si="7"/>
        <v>44996</v>
      </c>
      <c r="E50" s="57">
        <f t="shared" si="3"/>
        <v>102522.38041666665</v>
      </c>
      <c r="F50" s="57">
        <f t="shared" si="4"/>
        <v>4335.0765066964277</v>
      </c>
      <c r="G50" s="58">
        <f t="shared" si="5"/>
        <v>106857.45692336308</v>
      </c>
      <c r="H50" s="59">
        <f t="shared" si="6"/>
        <v>3846868.4492410757</v>
      </c>
    </row>
    <row r="51" spans="1:8">
      <c r="A51" s="55">
        <f t="shared" si="1"/>
        <v>26</v>
      </c>
      <c r="B51" s="55"/>
      <c r="C51" s="55" t="s">
        <v>132</v>
      </c>
      <c r="D51" s="56">
        <f t="shared" ca="1" si="7"/>
        <v>45027</v>
      </c>
      <c r="E51" s="57">
        <f t="shared" si="3"/>
        <v>102522.38041666665</v>
      </c>
      <c r="F51" s="57">
        <f t="shared" si="4"/>
        <v>4335.0765066964277</v>
      </c>
      <c r="G51" s="58">
        <f t="shared" si="5"/>
        <v>106857.45692336308</v>
      </c>
      <c r="H51" s="59">
        <f t="shared" si="6"/>
        <v>3740010.9923177124</v>
      </c>
    </row>
    <row r="52" spans="1:8">
      <c r="A52" s="55">
        <f t="shared" si="1"/>
        <v>27</v>
      </c>
      <c r="B52" s="55"/>
      <c r="C52" s="55" t="s">
        <v>133</v>
      </c>
      <c r="D52" s="56">
        <f t="shared" ca="1" si="7"/>
        <v>45057</v>
      </c>
      <c r="E52" s="57">
        <f t="shared" si="3"/>
        <v>102522.38041666665</v>
      </c>
      <c r="F52" s="57">
        <f t="shared" si="4"/>
        <v>4335.0765066964277</v>
      </c>
      <c r="G52" s="58">
        <f t="shared" si="5"/>
        <v>106857.45692336308</v>
      </c>
      <c r="H52" s="59">
        <f t="shared" si="6"/>
        <v>3633153.5353943491</v>
      </c>
    </row>
    <row r="53" spans="1:8">
      <c r="A53" s="55">
        <f t="shared" si="1"/>
        <v>28</v>
      </c>
      <c r="B53" s="55"/>
      <c r="C53" s="55" t="s">
        <v>134</v>
      </c>
      <c r="D53" s="56">
        <f t="shared" ca="1" si="7"/>
        <v>45088</v>
      </c>
      <c r="E53" s="57">
        <f t="shared" si="3"/>
        <v>102522.38041666665</v>
      </c>
      <c r="F53" s="57">
        <f t="shared" si="4"/>
        <v>4335.0765066964277</v>
      </c>
      <c r="G53" s="58">
        <f t="shared" si="5"/>
        <v>106857.45692336308</v>
      </c>
      <c r="H53" s="59">
        <f t="shared" si="6"/>
        <v>3526296.0784709859</v>
      </c>
    </row>
    <row r="54" spans="1:8">
      <c r="A54" s="55">
        <f t="shared" si="1"/>
        <v>29</v>
      </c>
      <c r="B54" s="55"/>
      <c r="C54" s="55" t="s">
        <v>135</v>
      </c>
      <c r="D54" s="56">
        <f t="shared" ca="1" si="7"/>
        <v>45118</v>
      </c>
      <c r="E54" s="57">
        <f t="shared" si="3"/>
        <v>102522.38041666665</v>
      </c>
      <c r="F54" s="57">
        <f t="shared" si="4"/>
        <v>4335.0765066964277</v>
      </c>
      <c r="G54" s="58">
        <f t="shared" si="5"/>
        <v>106857.45692336308</v>
      </c>
      <c r="H54" s="59">
        <f t="shared" si="6"/>
        <v>3419438.6215476226</v>
      </c>
    </row>
    <row r="55" spans="1:8">
      <c r="A55" s="55">
        <f t="shared" si="1"/>
        <v>30</v>
      </c>
      <c r="B55" s="55"/>
      <c r="C55" s="55" t="s">
        <v>136</v>
      </c>
      <c r="D55" s="56">
        <f t="shared" ca="1" si="7"/>
        <v>45149</v>
      </c>
      <c r="E55" s="57">
        <f t="shared" si="3"/>
        <v>102522.38041666665</v>
      </c>
      <c r="F55" s="57">
        <f t="shared" si="4"/>
        <v>4335.0765066964277</v>
      </c>
      <c r="G55" s="58">
        <f t="shared" si="5"/>
        <v>106857.45692336308</v>
      </c>
      <c r="H55" s="59">
        <f t="shared" si="6"/>
        <v>3312581.1646242593</v>
      </c>
    </row>
    <row r="56" spans="1:8">
      <c r="A56" s="55">
        <f t="shared" si="1"/>
        <v>31</v>
      </c>
      <c r="B56" s="55"/>
      <c r="C56" s="55" t="s">
        <v>137</v>
      </c>
      <c r="D56" s="56">
        <f t="shared" ca="1" si="7"/>
        <v>45180</v>
      </c>
      <c r="E56" s="57">
        <f t="shared" si="3"/>
        <v>102522.38041666665</v>
      </c>
      <c r="F56" s="57">
        <f t="shared" si="4"/>
        <v>4335.0765066964277</v>
      </c>
      <c r="G56" s="58">
        <f t="shared" si="5"/>
        <v>106857.45692336308</v>
      </c>
      <c r="H56" s="59">
        <f t="shared" si="6"/>
        <v>3205723.7077008961</v>
      </c>
    </row>
    <row r="57" spans="1:8">
      <c r="A57" s="55">
        <f t="shared" si="1"/>
        <v>32</v>
      </c>
      <c r="B57" s="55"/>
      <c r="C57" s="55" t="s">
        <v>138</v>
      </c>
      <c r="D57" s="56">
        <f t="shared" ca="1" si="7"/>
        <v>45210</v>
      </c>
      <c r="E57" s="57">
        <f t="shared" si="3"/>
        <v>102522.38041666665</v>
      </c>
      <c r="F57" s="57">
        <f t="shared" si="4"/>
        <v>4335.0765066964277</v>
      </c>
      <c r="G57" s="58">
        <f t="shared" si="5"/>
        <v>106857.45692336308</v>
      </c>
      <c r="H57" s="59">
        <f t="shared" si="6"/>
        <v>3098866.2507775328</v>
      </c>
    </row>
    <row r="58" spans="1:8">
      <c r="A58" s="55">
        <f t="shared" si="1"/>
        <v>33</v>
      </c>
      <c r="B58" s="55"/>
      <c r="C58" s="55" t="s">
        <v>139</v>
      </c>
      <c r="D58" s="56">
        <f t="shared" ca="1" si="7"/>
        <v>45241</v>
      </c>
      <c r="E58" s="57">
        <f t="shared" si="3"/>
        <v>102522.38041666665</v>
      </c>
      <c r="F58" s="57">
        <f t="shared" si="4"/>
        <v>4335.0765066964277</v>
      </c>
      <c r="G58" s="58">
        <f t="shared" si="5"/>
        <v>106857.45692336308</v>
      </c>
      <c r="H58" s="59">
        <f t="shared" si="6"/>
        <v>2992008.7938541695</v>
      </c>
    </row>
    <row r="59" spans="1:8">
      <c r="A59" s="55">
        <f t="shared" si="1"/>
        <v>34</v>
      </c>
      <c r="B59" s="55"/>
      <c r="C59" s="55" t="s">
        <v>140</v>
      </c>
      <c r="D59" s="56">
        <f t="shared" ca="1" si="7"/>
        <v>45271</v>
      </c>
      <c r="E59" s="57">
        <f t="shared" si="3"/>
        <v>102522.38041666665</v>
      </c>
      <c r="F59" s="57">
        <f t="shared" si="4"/>
        <v>4335.0765066964277</v>
      </c>
      <c r="G59" s="58">
        <f t="shared" si="5"/>
        <v>106857.45692336308</v>
      </c>
      <c r="H59" s="59">
        <f t="shared" si="6"/>
        <v>2885151.3369308063</v>
      </c>
    </row>
    <row r="60" spans="1:8">
      <c r="A60" s="55">
        <f t="shared" si="1"/>
        <v>35</v>
      </c>
      <c r="B60" s="55"/>
      <c r="C60" s="55" t="s">
        <v>141</v>
      </c>
      <c r="D60" s="56">
        <f t="shared" ca="1" si="7"/>
        <v>45302</v>
      </c>
      <c r="E60" s="57">
        <f t="shared" si="3"/>
        <v>102522.38041666665</v>
      </c>
      <c r="F60" s="57">
        <f t="shared" si="4"/>
        <v>4335.0765066964277</v>
      </c>
      <c r="G60" s="58">
        <f t="shared" si="5"/>
        <v>106857.45692336308</v>
      </c>
      <c r="H60" s="59">
        <f t="shared" si="6"/>
        <v>2778293.880007443</v>
      </c>
    </row>
    <row r="61" spans="1:8">
      <c r="A61" s="55">
        <f t="shared" si="1"/>
        <v>36</v>
      </c>
      <c r="B61" s="55"/>
      <c r="C61" s="55" t="s">
        <v>142</v>
      </c>
      <c r="D61" s="56">
        <f t="shared" ca="1" si="7"/>
        <v>45333</v>
      </c>
      <c r="E61" s="57">
        <f t="shared" si="3"/>
        <v>102522.38041666665</v>
      </c>
      <c r="F61" s="57">
        <f t="shared" si="4"/>
        <v>4335.0765066964277</v>
      </c>
      <c r="G61" s="58">
        <f t="shared" si="5"/>
        <v>106857.45692336308</v>
      </c>
      <c r="H61" s="59">
        <f t="shared" si="6"/>
        <v>2671436.4230840798</v>
      </c>
    </row>
    <row r="62" spans="1:8">
      <c r="A62" s="55">
        <f t="shared" si="1"/>
        <v>37</v>
      </c>
      <c r="B62" s="55"/>
      <c r="C62" s="55" t="s">
        <v>143</v>
      </c>
      <c r="D62" s="56">
        <f t="shared" ca="1" si="7"/>
        <v>45362</v>
      </c>
      <c r="E62" s="57">
        <f t="shared" si="3"/>
        <v>102522.38041666665</v>
      </c>
      <c r="F62" s="57">
        <f t="shared" si="4"/>
        <v>4335.0765066964277</v>
      </c>
      <c r="G62" s="58">
        <f t="shared" si="5"/>
        <v>106857.45692336308</v>
      </c>
      <c r="H62" s="59">
        <f t="shared" si="6"/>
        <v>2564578.9661607165</v>
      </c>
    </row>
    <row r="63" spans="1:8">
      <c r="A63" s="55">
        <f t="shared" si="1"/>
        <v>38</v>
      </c>
      <c r="B63" s="55"/>
      <c r="C63" s="55" t="s">
        <v>144</v>
      </c>
      <c r="D63" s="56">
        <f t="shared" ca="1" si="7"/>
        <v>45393</v>
      </c>
      <c r="E63" s="57">
        <f t="shared" si="3"/>
        <v>102522.38041666665</v>
      </c>
      <c r="F63" s="57">
        <f t="shared" si="4"/>
        <v>4335.0765066964277</v>
      </c>
      <c r="G63" s="58">
        <f t="shared" si="5"/>
        <v>106857.45692336308</v>
      </c>
      <c r="H63" s="59">
        <f t="shared" si="6"/>
        <v>2457721.5092373532</v>
      </c>
    </row>
    <row r="64" spans="1:8">
      <c r="A64" s="55">
        <f t="shared" si="1"/>
        <v>39</v>
      </c>
      <c r="B64" s="55"/>
      <c r="C64" s="55" t="s">
        <v>145</v>
      </c>
      <c r="D64" s="56">
        <f t="shared" ca="1" si="7"/>
        <v>45423</v>
      </c>
      <c r="E64" s="57">
        <f t="shared" si="3"/>
        <v>102522.38041666665</v>
      </c>
      <c r="F64" s="57">
        <f t="shared" si="4"/>
        <v>4335.0765066964277</v>
      </c>
      <c r="G64" s="58">
        <f t="shared" si="5"/>
        <v>106857.45692336308</v>
      </c>
      <c r="H64" s="59">
        <f t="shared" si="6"/>
        <v>2350864.05231399</v>
      </c>
    </row>
    <row r="65" spans="1:8">
      <c r="A65" s="55">
        <f t="shared" si="1"/>
        <v>40</v>
      </c>
      <c r="B65" s="55"/>
      <c r="C65" s="55" t="s">
        <v>146</v>
      </c>
      <c r="D65" s="56">
        <f t="shared" ca="1" si="7"/>
        <v>45454</v>
      </c>
      <c r="E65" s="57">
        <f t="shared" si="3"/>
        <v>102522.38041666665</v>
      </c>
      <c r="F65" s="57">
        <f t="shared" si="4"/>
        <v>4335.0765066964277</v>
      </c>
      <c r="G65" s="58">
        <f t="shared" si="5"/>
        <v>106857.45692336308</v>
      </c>
      <c r="H65" s="59">
        <f t="shared" si="6"/>
        <v>2244006.5953906267</v>
      </c>
    </row>
    <row r="66" spans="1:8">
      <c r="A66" s="55">
        <f t="shared" si="1"/>
        <v>41</v>
      </c>
      <c r="B66" s="55"/>
      <c r="C66" s="55" t="s">
        <v>147</v>
      </c>
      <c r="D66" s="56">
        <f t="shared" ca="1" si="7"/>
        <v>45484</v>
      </c>
      <c r="E66" s="57">
        <f t="shared" si="3"/>
        <v>102522.38041666665</v>
      </c>
      <c r="F66" s="57">
        <f t="shared" si="4"/>
        <v>4335.0765066964277</v>
      </c>
      <c r="G66" s="58">
        <f t="shared" si="5"/>
        <v>106857.45692336308</v>
      </c>
      <c r="H66" s="59">
        <f t="shared" si="6"/>
        <v>2137149.1384672634</v>
      </c>
    </row>
    <row r="67" spans="1:8">
      <c r="A67" s="55">
        <f t="shared" si="1"/>
        <v>42</v>
      </c>
      <c r="B67" s="55"/>
      <c r="C67" s="55" t="s">
        <v>148</v>
      </c>
      <c r="D67" s="56">
        <f t="shared" ca="1" si="7"/>
        <v>45515</v>
      </c>
      <c r="E67" s="57">
        <f t="shared" si="3"/>
        <v>102522.38041666665</v>
      </c>
      <c r="F67" s="57">
        <f t="shared" si="4"/>
        <v>4335.0765066964277</v>
      </c>
      <c r="G67" s="58">
        <f t="shared" si="5"/>
        <v>106857.45692336308</v>
      </c>
      <c r="H67" s="59">
        <f t="shared" si="6"/>
        <v>2030291.6815439004</v>
      </c>
    </row>
    <row r="68" spans="1:8">
      <c r="A68" s="55">
        <f t="shared" si="1"/>
        <v>43</v>
      </c>
      <c r="B68" s="55"/>
      <c r="C68" s="55" t="s">
        <v>149</v>
      </c>
      <c r="D68" s="56">
        <f t="shared" ca="1" si="7"/>
        <v>45546</v>
      </c>
      <c r="E68" s="57">
        <f t="shared" si="3"/>
        <v>102522.38041666665</v>
      </c>
      <c r="F68" s="57">
        <f t="shared" si="4"/>
        <v>4335.0765066964277</v>
      </c>
      <c r="G68" s="58">
        <f t="shared" si="5"/>
        <v>106857.45692336308</v>
      </c>
      <c r="H68" s="59">
        <f t="shared" si="6"/>
        <v>1923434.2246205374</v>
      </c>
    </row>
    <row r="69" spans="1:8">
      <c r="A69" s="55">
        <f t="shared" si="1"/>
        <v>44</v>
      </c>
      <c r="B69" s="55"/>
      <c r="C69" s="55" t="s">
        <v>150</v>
      </c>
      <c r="D69" s="56">
        <f t="shared" ca="1" si="7"/>
        <v>45576</v>
      </c>
      <c r="E69" s="57">
        <f t="shared" si="3"/>
        <v>102522.38041666665</v>
      </c>
      <c r="F69" s="57">
        <f t="shared" si="4"/>
        <v>4335.0765066964277</v>
      </c>
      <c r="G69" s="58">
        <f t="shared" si="5"/>
        <v>106857.45692336308</v>
      </c>
      <c r="H69" s="59">
        <f t="shared" si="6"/>
        <v>1816576.7676971743</v>
      </c>
    </row>
    <row r="70" spans="1:8">
      <c r="A70" s="55">
        <f t="shared" si="1"/>
        <v>45</v>
      </c>
      <c r="B70" s="55"/>
      <c r="C70" s="55" t="s">
        <v>151</v>
      </c>
      <c r="D70" s="56">
        <f t="shared" ca="1" si="7"/>
        <v>45607</v>
      </c>
      <c r="E70" s="57">
        <f t="shared" si="3"/>
        <v>102522.38041666665</v>
      </c>
      <c r="F70" s="57">
        <f t="shared" si="4"/>
        <v>4335.0765066964277</v>
      </c>
      <c r="G70" s="58">
        <f t="shared" si="5"/>
        <v>106857.45692336308</v>
      </c>
      <c r="H70" s="59">
        <f t="shared" si="6"/>
        <v>1709719.3107738113</v>
      </c>
    </row>
    <row r="71" spans="1:8">
      <c r="A71" s="55">
        <f t="shared" si="1"/>
        <v>46</v>
      </c>
      <c r="B71" s="55"/>
      <c r="C71" s="55" t="s">
        <v>152</v>
      </c>
      <c r="D71" s="56">
        <f t="shared" ca="1" si="7"/>
        <v>45637</v>
      </c>
      <c r="E71" s="57">
        <f t="shared" si="3"/>
        <v>102522.38041666665</v>
      </c>
      <c r="F71" s="57">
        <f t="shared" si="4"/>
        <v>4335.0765066964277</v>
      </c>
      <c r="G71" s="58">
        <f t="shared" si="5"/>
        <v>106857.45692336308</v>
      </c>
      <c r="H71" s="59">
        <f t="shared" si="6"/>
        <v>1602861.8538504483</v>
      </c>
    </row>
    <row r="72" spans="1:8">
      <c r="A72" s="55">
        <f t="shared" si="1"/>
        <v>47</v>
      </c>
      <c r="B72" s="55"/>
      <c r="C72" s="55" t="s">
        <v>153</v>
      </c>
      <c r="D72" s="56">
        <f t="shared" ca="1" si="7"/>
        <v>45668</v>
      </c>
      <c r="E72" s="57">
        <f t="shared" si="3"/>
        <v>102522.38041666665</v>
      </c>
      <c r="F72" s="57">
        <f t="shared" si="4"/>
        <v>4335.0765066964277</v>
      </c>
      <c r="G72" s="58">
        <f t="shared" si="5"/>
        <v>106857.45692336308</v>
      </c>
      <c r="H72" s="59">
        <f t="shared" si="6"/>
        <v>1496004.3969270852</v>
      </c>
    </row>
    <row r="73" spans="1:8">
      <c r="A73" s="55">
        <f t="shared" si="1"/>
        <v>48</v>
      </c>
      <c r="B73" s="55"/>
      <c r="C73" s="55" t="s">
        <v>154</v>
      </c>
      <c r="D73" s="56">
        <f t="shared" ca="1" si="7"/>
        <v>45699</v>
      </c>
      <c r="E73" s="57">
        <f t="shared" si="3"/>
        <v>102522.38041666665</v>
      </c>
      <c r="F73" s="57">
        <f t="shared" si="4"/>
        <v>4335.0765066964277</v>
      </c>
      <c r="G73" s="58">
        <f t="shared" si="5"/>
        <v>106857.45692336308</v>
      </c>
      <c r="H73" s="59">
        <f t="shared" si="6"/>
        <v>1389146.9400037222</v>
      </c>
    </row>
    <row r="74" spans="1:8">
      <c r="A74" s="55">
        <f t="shared" si="1"/>
        <v>49</v>
      </c>
      <c r="B74" s="55"/>
      <c r="C74" s="55" t="s">
        <v>155</v>
      </c>
      <c r="D74" s="56">
        <f t="shared" ca="1" si="7"/>
        <v>45727</v>
      </c>
      <c r="E74" s="57">
        <f t="shared" si="3"/>
        <v>102522.38041666665</v>
      </c>
      <c r="F74" s="57">
        <f t="shared" si="4"/>
        <v>4335.0765066964277</v>
      </c>
      <c r="G74" s="58">
        <f t="shared" si="5"/>
        <v>106857.45692336308</v>
      </c>
      <c r="H74" s="59">
        <f t="shared" si="6"/>
        <v>1282289.4830803592</v>
      </c>
    </row>
    <row r="75" spans="1:8">
      <c r="A75" s="55">
        <f t="shared" si="1"/>
        <v>50</v>
      </c>
      <c r="B75" s="55"/>
      <c r="C75" s="55" t="s">
        <v>156</v>
      </c>
      <c r="D75" s="56">
        <f t="shared" ca="1" si="7"/>
        <v>45758</v>
      </c>
      <c r="E75" s="57">
        <f t="shared" si="3"/>
        <v>102522.38041666665</v>
      </c>
      <c r="F75" s="57">
        <f t="shared" si="4"/>
        <v>4335.0765066964277</v>
      </c>
      <c r="G75" s="58">
        <f t="shared" si="5"/>
        <v>106857.45692336308</v>
      </c>
      <c r="H75" s="59">
        <f t="shared" si="6"/>
        <v>1175432.0261569961</v>
      </c>
    </row>
    <row r="76" spans="1:8">
      <c r="A76" s="55">
        <f t="shared" si="1"/>
        <v>51</v>
      </c>
      <c r="B76" s="55"/>
      <c r="C76" s="55" t="s">
        <v>157</v>
      </c>
      <c r="D76" s="56">
        <f t="shared" ca="1" si="7"/>
        <v>45788</v>
      </c>
      <c r="E76" s="57">
        <f t="shared" si="3"/>
        <v>102522.38041666665</v>
      </c>
      <c r="F76" s="57">
        <f t="shared" si="4"/>
        <v>4335.0765066964277</v>
      </c>
      <c r="G76" s="58">
        <f t="shared" si="5"/>
        <v>106857.45692336308</v>
      </c>
      <c r="H76" s="59">
        <f t="shared" si="6"/>
        <v>1068574.5692336331</v>
      </c>
    </row>
    <row r="77" spans="1:8">
      <c r="A77" s="55">
        <f t="shared" si="1"/>
        <v>52</v>
      </c>
      <c r="B77" s="55"/>
      <c r="C77" s="55" t="s">
        <v>158</v>
      </c>
      <c r="D77" s="56">
        <f t="shared" ca="1" si="7"/>
        <v>45819</v>
      </c>
      <c r="E77" s="57">
        <f t="shared" si="3"/>
        <v>102522.38041666665</v>
      </c>
      <c r="F77" s="57">
        <f t="shared" si="4"/>
        <v>4335.0765066964277</v>
      </c>
      <c r="G77" s="58">
        <f t="shared" si="5"/>
        <v>106857.45692336308</v>
      </c>
      <c r="H77" s="59">
        <f t="shared" si="6"/>
        <v>961717.11231027008</v>
      </c>
    </row>
    <row r="78" spans="1:8">
      <c r="A78" s="55">
        <f t="shared" si="1"/>
        <v>53</v>
      </c>
      <c r="B78" s="55"/>
      <c r="C78" s="55" t="s">
        <v>159</v>
      </c>
      <c r="D78" s="56">
        <f t="shared" ca="1" si="7"/>
        <v>45849</v>
      </c>
      <c r="E78" s="57">
        <f t="shared" si="3"/>
        <v>102522.38041666665</v>
      </c>
      <c r="F78" s="57">
        <f t="shared" si="4"/>
        <v>4335.0765066964277</v>
      </c>
      <c r="G78" s="58">
        <f t="shared" si="5"/>
        <v>106857.45692336308</v>
      </c>
      <c r="H78" s="59">
        <f t="shared" si="6"/>
        <v>854859.65538690705</v>
      </c>
    </row>
    <row r="79" spans="1:8">
      <c r="A79" s="55">
        <f t="shared" si="1"/>
        <v>54</v>
      </c>
      <c r="B79" s="55"/>
      <c r="C79" s="55" t="s">
        <v>160</v>
      </c>
      <c r="D79" s="56">
        <f t="shared" ca="1" si="7"/>
        <v>45880</v>
      </c>
      <c r="E79" s="57">
        <f t="shared" si="3"/>
        <v>102522.38041666665</v>
      </c>
      <c r="F79" s="57">
        <f t="shared" si="4"/>
        <v>4335.0765066964277</v>
      </c>
      <c r="G79" s="58">
        <f t="shared" si="5"/>
        <v>106857.45692336308</v>
      </c>
      <c r="H79" s="59">
        <f t="shared" si="6"/>
        <v>748002.19846354402</v>
      </c>
    </row>
    <row r="80" spans="1:8">
      <c r="A80" s="55">
        <f t="shared" si="1"/>
        <v>55</v>
      </c>
      <c r="B80" s="55"/>
      <c r="C80" s="55" t="s">
        <v>161</v>
      </c>
      <c r="D80" s="56">
        <f t="shared" ca="1" si="7"/>
        <v>45911</v>
      </c>
      <c r="E80" s="57">
        <f t="shared" si="3"/>
        <v>102522.38041666665</v>
      </c>
      <c r="F80" s="57">
        <f t="shared" si="4"/>
        <v>4335.0765066964277</v>
      </c>
      <c r="G80" s="58">
        <f t="shared" si="5"/>
        <v>106857.45692336308</v>
      </c>
      <c r="H80" s="59">
        <f t="shared" si="6"/>
        <v>641144.74154018098</v>
      </c>
    </row>
    <row r="81" spans="1:8">
      <c r="A81" s="55">
        <f t="shared" si="1"/>
        <v>56</v>
      </c>
      <c r="B81" s="55"/>
      <c r="C81" s="55" t="s">
        <v>162</v>
      </c>
      <c r="D81" s="56">
        <f t="shared" ca="1" si="7"/>
        <v>45941</v>
      </c>
      <c r="E81" s="57">
        <f t="shared" si="3"/>
        <v>102522.38041666665</v>
      </c>
      <c r="F81" s="57">
        <f t="shared" si="4"/>
        <v>4335.0765066964277</v>
      </c>
      <c r="G81" s="58">
        <f t="shared" si="5"/>
        <v>106857.45692336308</v>
      </c>
      <c r="H81" s="59">
        <f t="shared" si="6"/>
        <v>534287.28461681795</v>
      </c>
    </row>
    <row r="82" spans="1:8">
      <c r="A82" s="55">
        <f t="shared" si="1"/>
        <v>57</v>
      </c>
      <c r="B82" s="55"/>
      <c r="C82" s="55" t="s">
        <v>163</v>
      </c>
      <c r="D82" s="56">
        <f t="shared" ca="1" si="7"/>
        <v>45972</v>
      </c>
      <c r="E82" s="57">
        <f t="shared" si="3"/>
        <v>102522.38041666665</v>
      </c>
      <c r="F82" s="57">
        <f t="shared" si="4"/>
        <v>4335.0765066964277</v>
      </c>
      <c r="G82" s="58">
        <f t="shared" si="5"/>
        <v>106857.45692336308</v>
      </c>
      <c r="H82" s="59">
        <f t="shared" si="6"/>
        <v>427429.82769345486</v>
      </c>
    </row>
    <row r="83" spans="1:8">
      <c r="A83" s="55">
        <f t="shared" si="1"/>
        <v>58</v>
      </c>
      <c r="B83" s="55"/>
      <c r="C83" s="55" t="s">
        <v>164</v>
      </c>
      <c r="D83" s="56">
        <f t="shared" ca="1" si="7"/>
        <v>46002</v>
      </c>
      <c r="E83" s="57">
        <f t="shared" si="3"/>
        <v>102522.38041666665</v>
      </c>
      <c r="F83" s="57">
        <f t="shared" si="4"/>
        <v>4335.0765066964277</v>
      </c>
      <c r="G83" s="58">
        <f t="shared" si="5"/>
        <v>106857.45692336308</v>
      </c>
      <c r="H83" s="59">
        <f t="shared" si="6"/>
        <v>320572.37077009177</v>
      </c>
    </row>
    <row r="84" spans="1:8">
      <c r="A84" s="55">
        <f t="shared" si="1"/>
        <v>59</v>
      </c>
      <c r="B84" s="55"/>
      <c r="C84" s="55" t="s">
        <v>165</v>
      </c>
      <c r="D84" s="56">
        <f t="shared" ca="1" si="7"/>
        <v>46033</v>
      </c>
      <c r="E84" s="57">
        <f t="shared" si="3"/>
        <v>102522.38041666665</v>
      </c>
      <c r="F84" s="57">
        <f t="shared" si="4"/>
        <v>4335.0765066964277</v>
      </c>
      <c r="G84" s="58">
        <f t="shared" si="5"/>
        <v>106857.45692336308</v>
      </c>
      <c r="H84" s="59">
        <f t="shared" si="6"/>
        <v>213714.91384672868</v>
      </c>
    </row>
    <row r="85" spans="1:8">
      <c r="A85" s="55">
        <f t="shared" si="1"/>
        <v>60</v>
      </c>
      <c r="B85" s="55"/>
      <c r="C85" s="55" t="s">
        <v>166</v>
      </c>
      <c r="D85" s="56">
        <f t="shared" ca="1" si="7"/>
        <v>46064</v>
      </c>
      <c r="E85" s="57">
        <f t="shared" si="3"/>
        <v>102522.38041666665</v>
      </c>
      <c r="F85" s="57">
        <f t="shared" si="4"/>
        <v>4335.0765066964277</v>
      </c>
      <c r="G85" s="58">
        <f t="shared" si="5"/>
        <v>106857.45692336308</v>
      </c>
      <c r="H85" s="59">
        <f t="shared" si="6"/>
        <v>106857.45692336561</v>
      </c>
    </row>
    <row r="86" spans="1:8">
      <c r="A86" s="55">
        <f t="shared" si="1"/>
        <v>61</v>
      </c>
      <c r="B86" s="55"/>
      <c r="C86" s="55" t="s">
        <v>167</v>
      </c>
      <c r="D86" s="56">
        <f t="shared" ca="1" si="7"/>
        <v>46092</v>
      </c>
      <c r="E86" s="57">
        <f t="shared" si="3"/>
        <v>102522.38041666665</v>
      </c>
      <c r="F86" s="57">
        <f t="shared" si="4"/>
        <v>4335.0765066964277</v>
      </c>
      <c r="G86" s="58">
        <f t="shared" si="5"/>
        <v>106857.45692336308</v>
      </c>
      <c r="H86" s="59">
        <f t="shared" si="6"/>
        <v>2.5320332497358322E-9</v>
      </c>
    </row>
    <row r="87" spans="1:8">
      <c r="A87" s="513" t="s">
        <v>102</v>
      </c>
      <c r="B87" s="513"/>
      <c r="C87" s="513"/>
      <c r="D87" s="513"/>
      <c r="E87" s="61">
        <f>SUM(E25:E86)</f>
        <v>12302685.650000025</v>
      </c>
      <c r="F87" s="61">
        <f>SUM(F25:F86)</f>
        <v>520209.1808035702</v>
      </c>
      <c r="G87" s="61">
        <f>SUM(G25:G86)</f>
        <v>12822894.830803592</v>
      </c>
      <c r="H87" s="62"/>
    </row>
    <row r="88" spans="1:8" s="13" customFormat="1">
      <c r="C88" s="23"/>
      <c r="D88" s="24"/>
      <c r="E88" s="25"/>
      <c r="F88" s="25"/>
      <c r="G88" s="25"/>
    </row>
    <row r="89" spans="1:8" s="13" customFormat="1">
      <c r="A89" s="508" t="s">
        <v>66</v>
      </c>
      <c r="B89" s="508"/>
      <c r="C89" s="508"/>
      <c r="D89" s="508"/>
      <c r="E89" s="508"/>
      <c r="F89" s="508"/>
      <c r="G89" s="508"/>
      <c r="H89" s="508"/>
    </row>
    <row r="90" spans="1:8" s="13" customFormat="1" ht="29.25" customHeight="1">
      <c r="A90" s="497" t="s">
        <v>103</v>
      </c>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07.25" customHeight="1">
      <c r="A94" s="497"/>
      <c r="B94" s="497"/>
      <c r="C94" s="497"/>
      <c r="D94" s="497"/>
      <c r="E94" s="497"/>
      <c r="F94" s="497"/>
      <c r="G94" s="497"/>
      <c r="H94" s="497"/>
    </row>
    <row r="95" spans="1:8" s="13" customFormat="1" ht="42" customHeight="1">
      <c r="A95" s="497"/>
      <c r="B95" s="497"/>
      <c r="C95" s="497"/>
      <c r="D95" s="497"/>
      <c r="E95" s="497"/>
      <c r="F95" s="497"/>
      <c r="G95" s="497"/>
      <c r="H95" s="497"/>
    </row>
    <row r="96" spans="1:8" s="13" customFormat="1" ht="17.25" customHeight="1">
      <c r="A96" s="497"/>
      <c r="B96" s="497"/>
      <c r="C96" s="497"/>
      <c r="D96" s="497"/>
      <c r="E96" s="497"/>
      <c r="F96" s="497"/>
      <c r="G96" s="497"/>
      <c r="H96" s="497"/>
    </row>
    <row r="97" spans="1:8" s="13" customFormat="1">
      <c r="A97" s="497"/>
      <c r="B97" s="497"/>
      <c r="C97" s="497"/>
      <c r="D97" s="497"/>
      <c r="E97" s="497"/>
      <c r="F97" s="497"/>
      <c r="G97" s="497"/>
      <c r="H97" s="497"/>
    </row>
    <row r="98" spans="1:8" s="13" customFormat="1">
      <c r="A98" s="13" t="s">
        <v>104</v>
      </c>
      <c r="D98" s="26"/>
      <c r="G98" s="14"/>
    </row>
    <row r="99" spans="1:8" s="13" customFormat="1">
      <c r="D99" s="26"/>
      <c r="G99" s="14"/>
    </row>
    <row r="100" spans="1:8" s="13" customFormat="1" ht="15" customHeight="1">
      <c r="A100" s="27"/>
      <c r="B100" s="27"/>
      <c r="C100" s="27"/>
      <c r="D100" s="26"/>
      <c r="E100" s="27"/>
      <c r="F100" s="27"/>
      <c r="G100" s="28"/>
    </row>
    <row r="101" spans="1:8" s="13" customFormat="1">
      <c r="A101" s="498" t="s">
        <v>105</v>
      </c>
      <c r="B101" s="498"/>
      <c r="C101" s="498"/>
      <c r="D101" s="26"/>
      <c r="E101" s="498" t="s">
        <v>106</v>
      </c>
      <c r="F101" s="498"/>
      <c r="G101" s="498"/>
    </row>
    <row r="102" spans="1:8" s="13" customFormat="1">
      <c r="D102" s="26"/>
      <c r="G102" s="14"/>
    </row>
    <row r="103" spans="1:8"/>
    <row r="104" spans="1:8"/>
    <row r="105" spans="1:8"/>
    <row r="106" spans="1:8"/>
    <row r="107" spans="1:8"/>
  </sheetData>
  <sheetProtection password="EA9B" sheet="1" objects="1" scenarios="1" selectLockedCells="1"/>
  <mergeCells count="13">
    <mergeCell ref="A90:H97"/>
    <mergeCell ref="A101:C101"/>
    <mergeCell ref="E101:G101"/>
    <mergeCell ref="C9:H9"/>
    <mergeCell ref="A89:H89"/>
    <mergeCell ref="C10:H10"/>
    <mergeCell ref="A24:G24"/>
    <mergeCell ref="A87:D87"/>
    <mergeCell ref="H1:H2"/>
    <mergeCell ref="C5:H5"/>
    <mergeCell ref="C6:H6"/>
    <mergeCell ref="C7:H7"/>
    <mergeCell ref="C8:H8"/>
  </mergeCells>
  <hyperlinks>
    <hyperlink ref="J3" location="'DATA SHEET'!A1" display="Return to Data Sheet" xr:uid="{00000000-0004-0000-2900-000000000000}"/>
    <hyperlink ref="C1" location="'DATA SHEET'!A1" display="HIGHLANDS PRIME, INC." xr:uid="{00000000-0004-0000-2900-000001000000}"/>
  </hyperlinks>
  <printOptions horizontalCentered="1"/>
  <pageMargins left="0.70866141732283505" right="0.70866141732283505" top="0.25" bottom="0.25" header="0.31496062992126" footer="0.31496062992126"/>
  <pageSetup scale="52" orientation="portrait" r:id="rId1"/>
  <drawing r:id="rId2"/>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pageSetUpPr fitToPage="1"/>
  </sheetPr>
  <dimension ref="A1:L107"/>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ht="14">
      <c r="C3" s="31" t="s">
        <v>77</v>
      </c>
      <c r="J3" s="63" t="s">
        <v>78</v>
      </c>
    </row>
    <row r="4" spans="1:10" ht="14"/>
    <row r="5" spans="1:10" ht="14">
      <c r="A5" s="32" t="s">
        <v>4</v>
      </c>
      <c r="B5" s="121"/>
      <c r="C5" s="521">
        <f>'DATA SHEET'!C31</f>
        <v>0</v>
      </c>
      <c r="D5" s="521"/>
      <c r="E5" s="521"/>
      <c r="F5" s="521"/>
      <c r="G5" s="521"/>
      <c r="H5" s="522"/>
    </row>
    <row r="6" spans="1:10" ht="14">
      <c r="A6" s="33" t="s">
        <v>6</v>
      </c>
      <c r="B6" s="34"/>
      <c r="C6" s="540" t="str">
        <f>'DATA SHEET'!C32</f>
        <v>3E</v>
      </c>
      <c r="D6" s="540"/>
      <c r="E6" s="540"/>
      <c r="F6" s="540"/>
      <c r="G6" s="540"/>
      <c r="H6" s="545"/>
    </row>
    <row r="7" spans="1:10" ht="14">
      <c r="A7" s="33" t="s">
        <v>79</v>
      </c>
      <c r="B7" s="34"/>
      <c r="C7" s="546">
        <f>'DATA SHEET'!C34</f>
        <v>69.37</v>
      </c>
      <c r="D7" s="546"/>
      <c r="E7" s="546"/>
      <c r="F7" s="546"/>
      <c r="G7" s="546"/>
      <c r="H7" s="547"/>
    </row>
    <row r="8" spans="1:10" ht="14">
      <c r="A8" s="33" t="s">
        <v>7</v>
      </c>
      <c r="B8" s="34"/>
      <c r="C8" s="548" t="str">
        <f>'DATA SHEET'!C33</f>
        <v>2-Bedroom</v>
      </c>
      <c r="D8" s="548"/>
      <c r="E8" s="548"/>
      <c r="F8" s="548"/>
      <c r="G8" s="548"/>
      <c r="H8" s="549"/>
    </row>
    <row r="9" spans="1:10" ht="14">
      <c r="A9" s="35" t="s">
        <v>80</v>
      </c>
      <c r="B9" s="34"/>
      <c r="C9" s="550">
        <f>'DATA SHEET'!C35</f>
        <v>15097219.999999998</v>
      </c>
      <c r="D9" s="550"/>
      <c r="E9" s="550"/>
      <c r="F9" s="550"/>
      <c r="G9" s="550"/>
      <c r="H9" s="551"/>
    </row>
    <row r="10" spans="1:10" ht="14">
      <c r="A10" s="36" t="s">
        <v>81</v>
      </c>
      <c r="B10" s="37"/>
      <c r="C10" s="510" t="str">
        <f>'DATA SHEET'!B41</f>
        <v>20% DP, 80% over 60 months</v>
      </c>
      <c r="D10" s="510"/>
      <c r="E10" s="510"/>
      <c r="F10" s="510"/>
      <c r="G10" s="510"/>
      <c r="H10" s="511"/>
    </row>
    <row r="11" spans="1:10" ht="14"/>
    <row r="12" spans="1:10" ht="14">
      <c r="A12" s="31" t="s">
        <v>82</v>
      </c>
      <c r="B12" s="31"/>
    </row>
    <row r="13" spans="1:10" ht="14">
      <c r="A13" s="13" t="s">
        <v>83</v>
      </c>
      <c r="D13" s="38">
        <f>(C9-650000)</f>
        <v>14447219.999999998</v>
      </c>
      <c r="E13" s="39" t="str">
        <f>LEFT(C8,9)</f>
        <v>2-Bedroom</v>
      </c>
    </row>
    <row r="14" spans="1:10" ht="14">
      <c r="A14" s="40" t="s">
        <v>86</v>
      </c>
      <c r="D14" s="38">
        <f>IF('DATA SHEET'!$C$29='DATA SHEET'!$G$29,VLOOKUP('DATA SHEET'!$C$32,'GLENVIEW PL'!$C$6:$G$41,5,0),VLOOKUP('DATA SHEET'!$C$32,'WESTCHASE PL'!$D$11:$H$34,5,0))</f>
        <v>450000</v>
      </c>
      <c r="E14" s="39"/>
    </row>
    <row r="15" spans="1:10" ht="14">
      <c r="A15" s="40" t="s">
        <v>84</v>
      </c>
      <c r="B15" s="41"/>
      <c r="C15" s="79">
        <f>IF(C8="2-Bedroom",10%,5%)</f>
        <v>0.1</v>
      </c>
      <c r="D15" s="42">
        <f>IF(C15&gt;10%,"BEYOND MAX DISCOUNT",((D13-D14)*C15))</f>
        <v>1399722</v>
      </c>
      <c r="E15" s="30"/>
      <c r="G15" s="12"/>
    </row>
    <row r="16" spans="1:10" ht="14">
      <c r="A16" s="40" t="s">
        <v>85</v>
      </c>
      <c r="B16" s="41"/>
      <c r="C16" s="79">
        <v>0.02</v>
      </c>
      <c r="D16" s="42">
        <f>IF(C16&lt;=2%,((D13-D14-D15)*C16),"BEYOND MAX")</f>
        <v>251949.95999999996</v>
      </c>
      <c r="E16" s="30"/>
      <c r="G16" s="12"/>
      <c r="J16" s="122">
        <v>0.05</v>
      </c>
    </row>
    <row r="17" spans="1:8" ht="14">
      <c r="A17" s="13" t="s">
        <v>87</v>
      </c>
      <c r="B17" s="13"/>
      <c r="C17" s="13"/>
      <c r="D17" s="43">
        <f>IF(OR(AND(C8="1-Bedroom",C15&gt;5%),AND(C8="1-Bedroom Terrace Suite",C15&gt;5%),AND(C8="2-Bedroom Terrace Suite",C15&gt;5%)),"BEYOND MAX DISCOUNT",D13-SUM(D14:D16))</f>
        <v>12345548.039999999</v>
      </c>
      <c r="E17" s="44"/>
    </row>
    <row r="18" spans="1:8" ht="14">
      <c r="A18" s="41" t="s">
        <v>88</v>
      </c>
      <c r="B18" s="41"/>
      <c r="D18" s="45">
        <v>650000</v>
      </c>
      <c r="E18" s="44"/>
    </row>
    <row r="19" spans="1:8" ht="14">
      <c r="A19" s="46" t="s">
        <v>89</v>
      </c>
      <c r="B19" s="14"/>
      <c r="C19" s="14"/>
      <c r="D19" s="47">
        <f>+SUM(D17:D18)</f>
        <v>12995548.039999999</v>
      </c>
      <c r="E19" s="44"/>
    </row>
    <row r="20" spans="1:8" ht="14">
      <c r="A20" s="48" t="s">
        <v>90</v>
      </c>
      <c r="B20" s="48"/>
      <c r="C20" s="15">
        <v>0.05</v>
      </c>
      <c r="D20" s="49">
        <f>(D17/1.12)*C20</f>
        <v>551140.53749999998</v>
      </c>
      <c r="E20" s="44"/>
    </row>
    <row r="21" spans="1:8" ht="15" thickBot="1">
      <c r="A21" s="14" t="s">
        <v>91</v>
      </c>
      <c r="B21" s="14"/>
      <c r="C21" s="14"/>
      <c r="D21" s="50">
        <f>SUM(D19:D20)</f>
        <v>13546688.577499999</v>
      </c>
      <c r="E21" s="30"/>
    </row>
    <row r="22" spans="1:8" ht="15" thickTop="1"/>
    <row r="23" spans="1:8" ht="14">
      <c r="A23" s="51" t="s">
        <v>92</v>
      </c>
      <c r="B23" s="51" t="s">
        <v>93</v>
      </c>
      <c r="C23" s="51" t="s">
        <v>94</v>
      </c>
      <c r="D23" s="51" t="s">
        <v>95</v>
      </c>
      <c r="E23" s="51" t="s">
        <v>96</v>
      </c>
      <c r="F23" s="51" t="s">
        <v>97</v>
      </c>
      <c r="G23" s="53" t="s">
        <v>98</v>
      </c>
      <c r="H23" s="51" t="s">
        <v>99</v>
      </c>
    </row>
    <row r="24" spans="1:8" ht="14">
      <c r="A24" s="512" t="s">
        <v>100</v>
      </c>
      <c r="B24" s="512"/>
      <c r="C24" s="512"/>
      <c r="D24" s="512"/>
      <c r="E24" s="512"/>
      <c r="F24" s="512"/>
      <c r="G24" s="512"/>
      <c r="H24" s="54">
        <f>+D21</f>
        <v>13546688.577499999</v>
      </c>
    </row>
    <row r="25" spans="1:8" ht="13.5" customHeight="1">
      <c r="A25" s="55">
        <v>0</v>
      </c>
      <c r="B25" s="55"/>
      <c r="C25" s="55" t="s">
        <v>101</v>
      </c>
      <c r="D25" s="56">
        <f ca="1">'DATA SHEET'!C30</f>
        <v>44238</v>
      </c>
      <c r="E25" s="57">
        <f>IF(E13="1-Bedroom",50000,100000)</f>
        <v>100000</v>
      </c>
      <c r="F25" s="57"/>
      <c r="G25" s="58">
        <f>+SUM(E25:F25)</f>
        <v>100000</v>
      </c>
      <c r="H25" s="59">
        <f>D21-G25</f>
        <v>13446688.577499999</v>
      </c>
    </row>
    <row r="26" spans="1:8" ht="14">
      <c r="A26" s="55">
        <f>+A25+1</f>
        <v>1</v>
      </c>
      <c r="B26" s="60">
        <v>0.2</v>
      </c>
      <c r="C26" s="55" t="s">
        <v>190</v>
      </c>
      <c r="D26" s="56">
        <f ca="1">EDATE(D25,1)</f>
        <v>44266</v>
      </c>
      <c r="E26" s="57">
        <f>(($D$19*B26)-$E$25)</f>
        <v>2499109.608</v>
      </c>
      <c r="F26" s="57">
        <f>(($D$20*B26))</f>
        <v>110228.1075</v>
      </c>
      <c r="G26" s="58">
        <f t="shared" ref="G26:G86" si="0">+SUM(E26:F26)</f>
        <v>2609337.7154999999</v>
      </c>
      <c r="H26" s="59">
        <f>H25-G26</f>
        <v>10837350.862</v>
      </c>
    </row>
    <row r="27" spans="1:8" ht="14">
      <c r="A27" s="55">
        <f>+A26+1</f>
        <v>2</v>
      </c>
      <c r="B27" s="60">
        <v>0.8</v>
      </c>
      <c r="C27" s="55" t="s">
        <v>108</v>
      </c>
      <c r="D27" s="56">
        <f ca="1">EDATE(D26,1)</f>
        <v>44297</v>
      </c>
      <c r="E27" s="57">
        <f>($D$19*B27)/60</f>
        <v>173273.97386666667</v>
      </c>
      <c r="F27" s="57">
        <f>($D$20*B27/60)</f>
        <v>7348.5405000000001</v>
      </c>
      <c r="G27" s="58">
        <f t="shared" si="0"/>
        <v>180622.51436666667</v>
      </c>
      <c r="H27" s="59">
        <f>H26-G27</f>
        <v>10656728.347633334</v>
      </c>
    </row>
    <row r="28" spans="1:8" ht="14">
      <c r="A28" s="55">
        <f t="shared" ref="A28:A86" si="1">+A27+1</f>
        <v>3</v>
      </c>
      <c r="B28" s="55"/>
      <c r="C28" s="55" t="s">
        <v>109</v>
      </c>
      <c r="D28" s="56">
        <f ca="1">EDATE(D27,1)</f>
        <v>44327</v>
      </c>
      <c r="E28" s="57">
        <f>E27</f>
        <v>173273.97386666667</v>
      </c>
      <c r="F28" s="57">
        <f>F27</f>
        <v>7348.5405000000001</v>
      </c>
      <c r="G28" s="58">
        <f t="shared" si="0"/>
        <v>180622.51436666667</v>
      </c>
      <c r="H28" s="59">
        <f t="shared" ref="H28:H86" si="2">H27-G28</f>
        <v>10476105.833266668</v>
      </c>
    </row>
    <row r="29" spans="1:8" ht="14">
      <c r="A29" s="55">
        <f t="shared" si="1"/>
        <v>4</v>
      </c>
      <c r="B29" s="55"/>
      <c r="C29" s="55" t="s">
        <v>110</v>
      </c>
      <c r="D29" s="56">
        <f t="shared" ref="D29:D86" ca="1" si="3">EDATE(D28,1)</f>
        <v>44358</v>
      </c>
      <c r="E29" s="57">
        <f t="shared" ref="E29:F86" si="4">E28</f>
        <v>173273.97386666667</v>
      </c>
      <c r="F29" s="57">
        <f t="shared" si="4"/>
        <v>7348.5405000000001</v>
      </c>
      <c r="G29" s="58">
        <f t="shared" si="0"/>
        <v>180622.51436666667</v>
      </c>
      <c r="H29" s="59">
        <f t="shared" si="2"/>
        <v>10295483.318900002</v>
      </c>
    </row>
    <row r="30" spans="1:8" ht="14">
      <c r="A30" s="55">
        <f t="shared" si="1"/>
        <v>5</v>
      </c>
      <c r="B30" s="55"/>
      <c r="C30" s="55" t="s">
        <v>111</v>
      </c>
      <c r="D30" s="56">
        <f t="shared" ca="1" si="3"/>
        <v>44388</v>
      </c>
      <c r="E30" s="57">
        <f t="shared" si="4"/>
        <v>173273.97386666667</v>
      </c>
      <c r="F30" s="57">
        <f t="shared" si="4"/>
        <v>7348.5405000000001</v>
      </c>
      <c r="G30" s="58">
        <f t="shared" si="0"/>
        <v>180622.51436666667</v>
      </c>
      <c r="H30" s="59">
        <f t="shared" si="2"/>
        <v>10114860.804533336</v>
      </c>
    </row>
    <row r="31" spans="1:8" ht="14">
      <c r="A31" s="55">
        <f t="shared" si="1"/>
        <v>6</v>
      </c>
      <c r="B31" s="55"/>
      <c r="C31" s="55" t="s">
        <v>112</v>
      </c>
      <c r="D31" s="56">
        <f t="shared" ca="1" si="3"/>
        <v>44419</v>
      </c>
      <c r="E31" s="57">
        <f t="shared" si="4"/>
        <v>173273.97386666667</v>
      </c>
      <c r="F31" s="57">
        <f t="shared" si="4"/>
        <v>7348.5405000000001</v>
      </c>
      <c r="G31" s="58">
        <f t="shared" si="0"/>
        <v>180622.51436666667</v>
      </c>
      <c r="H31" s="59">
        <f t="shared" si="2"/>
        <v>9934238.2901666705</v>
      </c>
    </row>
    <row r="32" spans="1:8" ht="14">
      <c r="A32" s="55">
        <f t="shared" si="1"/>
        <v>7</v>
      </c>
      <c r="B32" s="55"/>
      <c r="C32" s="55" t="s">
        <v>113</v>
      </c>
      <c r="D32" s="56">
        <f t="shared" ca="1" si="3"/>
        <v>44450</v>
      </c>
      <c r="E32" s="57">
        <f t="shared" si="4"/>
        <v>173273.97386666667</v>
      </c>
      <c r="F32" s="57">
        <f t="shared" si="4"/>
        <v>7348.5405000000001</v>
      </c>
      <c r="G32" s="58">
        <f t="shared" si="0"/>
        <v>180622.51436666667</v>
      </c>
      <c r="H32" s="59">
        <f t="shared" si="2"/>
        <v>9753615.7758000046</v>
      </c>
    </row>
    <row r="33" spans="1:8" ht="14">
      <c r="A33" s="55">
        <f t="shared" si="1"/>
        <v>8</v>
      </c>
      <c r="B33" s="55"/>
      <c r="C33" s="55" t="s">
        <v>114</v>
      </c>
      <c r="D33" s="56">
        <f t="shared" ca="1" si="3"/>
        <v>44480</v>
      </c>
      <c r="E33" s="57">
        <f t="shared" si="4"/>
        <v>173273.97386666667</v>
      </c>
      <c r="F33" s="57">
        <f t="shared" si="4"/>
        <v>7348.5405000000001</v>
      </c>
      <c r="G33" s="58">
        <f t="shared" si="0"/>
        <v>180622.51436666667</v>
      </c>
      <c r="H33" s="59">
        <f t="shared" si="2"/>
        <v>9572993.2614333387</v>
      </c>
    </row>
    <row r="34" spans="1:8" ht="14">
      <c r="A34" s="55">
        <f t="shared" si="1"/>
        <v>9</v>
      </c>
      <c r="B34" s="55"/>
      <c r="C34" s="55" t="s">
        <v>115</v>
      </c>
      <c r="D34" s="56">
        <f t="shared" ca="1" si="3"/>
        <v>44511</v>
      </c>
      <c r="E34" s="57">
        <f t="shared" si="4"/>
        <v>173273.97386666667</v>
      </c>
      <c r="F34" s="57">
        <f t="shared" si="4"/>
        <v>7348.5405000000001</v>
      </c>
      <c r="G34" s="58">
        <f t="shared" si="0"/>
        <v>180622.51436666667</v>
      </c>
      <c r="H34" s="59">
        <f t="shared" si="2"/>
        <v>9392370.7470666729</v>
      </c>
    </row>
    <row r="35" spans="1:8" ht="14">
      <c r="A35" s="55">
        <f t="shared" si="1"/>
        <v>10</v>
      </c>
      <c r="B35" s="55"/>
      <c r="C35" s="55" t="s">
        <v>116</v>
      </c>
      <c r="D35" s="56">
        <f t="shared" ca="1" si="3"/>
        <v>44541</v>
      </c>
      <c r="E35" s="57">
        <f t="shared" si="4"/>
        <v>173273.97386666667</v>
      </c>
      <c r="F35" s="57">
        <f t="shared" si="4"/>
        <v>7348.5405000000001</v>
      </c>
      <c r="G35" s="58">
        <f t="shared" si="0"/>
        <v>180622.51436666667</v>
      </c>
      <c r="H35" s="59">
        <f t="shared" si="2"/>
        <v>9211748.232700007</v>
      </c>
    </row>
    <row r="36" spans="1:8" ht="14">
      <c r="A36" s="55">
        <f t="shared" si="1"/>
        <v>11</v>
      </c>
      <c r="B36" s="55"/>
      <c r="C36" s="55" t="s">
        <v>117</v>
      </c>
      <c r="D36" s="56">
        <f t="shared" ca="1" si="3"/>
        <v>44572</v>
      </c>
      <c r="E36" s="57">
        <f t="shared" si="4"/>
        <v>173273.97386666667</v>
      </c>
      <c r="F36" s="57">
        <f t="shared" si="4"/>
        <v>7348.5405000000001</v>
      </c>
      <c r="G36" s="58">
        <f t="shared" si="0"/>
        <v>180622.51436666667</v>
      </c>
      <c r="H36" s="59">
        <f t="shared" si="2"/>
        <v>9031125.7183333412</v>
      </c>
    </row>
    <row r="37" spans="1:8" ht="14">
      <c r="A37" s="55">
        <f t="shared" si="1"/>
        <v>12</v>
      </c>
      <c r="B37" s="55"/>
      <c r="C37" s="55" t="s">
        <v>118</v>
      </c>
      <c r="D37" s="56">
        <f t="shared" ca="1" si="3"/>
        <v>44603</v>
      </c>
      <c r="E37" s="57">
        <f t="shared" si="4"/>
        <v>173273.97386666667</v>
      </c>
      <c r="F37" s="57">
        <f t="shared" si="4"/>
        <v>7348.5405000000001</v>
      </c>
      <c r="G37" s="58">
        <f t="shared" si="0"/>
        <v>180622.51436666667</v>
      </c>
      <c r="H37" s="59">
        <f t="shared" si="2"/>
        <v>8850503.2039666753</v>
      </c>
    </row>
    <row r="38" spans="1:8" ht="14">
      <c r="A38" s="55">
        <f t="shared" si="1"/>
        <v>13</v>
      </c>
      <c r="B38" s="55"/>
      <c r="C38" s="55" t="s">
        <v>119</v>
      </c>
      <c r="D38" s="56">
        <f t="shared" ca="1" si="3"/>
        <v>44631</v>
      </c>
      <c r="E38" s="57">
        <f t="shared" si="4"/>
        <v>173273.97386666667</v>
      </c>
      <c r="F38" s="57">
        <f t="shared" si="4"/>
        <v>7348.5405000000001</v>
      </c>
      <c r="G38" s="58">
        <f t="shared" si="0"/>
        <v>180622.51436666667</v>
      </c>
      <c r="H38" s="59">
        <f t="shared" si="2"/>
        <v>8669880.6896000095</v>
      </c>
    </row>
    <row r="39" spans="1:8" ht="14">
      <c r="A39" s="55">
        <f t="shared" si="1"/>
        <v>14</v>
      </c>
      <c r="B39" s="55"/>
      <c r="C39" s="55" t="s">
        <v>120</v>
      </c>
      <c r="D39" s="56">
        <f t="shared" ca="1" si="3"/>
        <v>44662</v>
      </c>
      <c r="E39" s="57">
        <f t="shared" si="4"/>
        <v>173273.97386666667</v>
      </c>
      <c r="F39" s="57">
        <f t="shared" si="4"/>
        <v>7348.5405000000001</v>
      </c>
      <c r="G39" s="58">
        <f t="shared" si="0"/>
        <v>180622.51436666667</v>
      </c>
      <c r="H39" s="59">
        <f t="shared" si="2"/>
        <v>8489258.1752333436</v>
      </c>
    </row>
    <row r="40" spans="1:8" ht="14">
      <c r="A40" s="55">
        <f t="shared" si="1"/>
        <v>15</v>
      </c>
      <c r="B40" s="55"/>
      <c r="C40" s="55" t="s">
        <v>121</v>
      </c>
      <c r="D40" s="56">
        <f t="shared" ca="1" si="3"/>
        <v>44692</v>
      </c>
      <c r="E40" s="57">
        <f t="shared" si="4"/>
        <v>173273.97386666667</v>
      </c>
      <c r="F40" s="57">
        <f t="shared" si="4"/>
        <v>7348.5405000000001</v>
      </c>
      <c r="G40" s="58">
        <f t="shared" si="0"/>
        <v>180622.51436666667</v>
      </c>
      <c r="H40" s="59">
        <f t="shared" si="2"/>
        <v>8308635.6608666768</v>
      </c>
    </row>
    <row r="41" spans="1:8" ht="14">
      <c r="A41" s="55">
        <f t="shared" si="1"/>
        <v>16</v>
      </c>
      <c r="B41" s="55"/>
      <c r="C41" s="55" t="s">
        <v>122</v>
      </c>
      <c r="D41" s="56">
        <f t="shared" ca="1" si="3"/>
        <v>44723</v>
      </c>
      <c r="E41" s="57">
        <f t="shared" si="4"/>
        <v>173273.97386666667</v>
      </c>
      <c r="F41" s="57">
        <f t="shared" si="4"/>
        <v>7348.5405000000001</v>
      </c>
      <c r="G41" s="58">
        <f t="shared" si="0"/>
        <v>180622.51436666667</v>
      </c>
      <c r="H41" s="59">
        <f t="shared" si="2"/>
        <v>8128013.14650001</v>
      </c>
    </row>
    <row r="42" spans="1:8" ht="14">
      <c r="A42" s="55">
        <f t="shared" si="1"/>
        <v>17</v>
      </c>
      <c r="B42" s="55"/>
      <c r="C42" s="55" t="s">
        <v>123</v>
      </c>
      <c r="D42" s="56">
        <f t="shared" ca="1" si="3"/>
        <v>44753</v>
      </c>
      <c r="E42" s="57">
        <f t="shared" si="4"/>
        <v>173273.97386666667</v>
      </c>
      <c r="F42" s="57">
        <f t="shared" si="4"/>
        <v>7348.5405000000001</v>
      </c>
      <c r="G42" s="58">
        <f t="shared" si="0"/>
        <v>180622.51436666667</v>
      </c>
      <c r="H42" s="59">
        <f t="shared" si="2"/>
        <v>7947390.6321333433</v>
      </c>
    </row>
    <row r="43" spans="1:8" ht="14">
      <c r="A43" s="55">
        <f t="shared" si="1"/>
        <v>18</v>
      </c>
      <c r="B43" s="55"/>
      <c r="C43" s="55" t="s">
        <v>124</v>
      </c>
      <c r="D43" s="56">
        <f t="shared" ca="1" si="3"/>
        <v>44784</v>
      </c>
      <c r="E43" s="57">
        <f t="shared" si="4"/>
        <v>173273.97386666667</v>
      </c>
      <c r="F43" s="57">
        <f t="shared" si="4"/>
        <v>7348.5405000000001</v>
      </c>
      <c r="G43" s="58">
        <f t="shared" si="0"/>
        <v>180622.51436666667</v>
      </c>
      <c r="H43" s="59">
        <f t="shared" si="2"/>
        <v>7766768.1177666765</v>
      </c>
    </row>
    <row r="44" spans="1:8" ht="14">
      <c r="A44" s="55">
        <f t="shared" si="1"/>
        <v>19</v>
      </c>
      <c r="B44" s="55"/>
      <c r="C44" s="55" t="s">
        <v>125</v>
      </c>
      <c r="D44" s="56">
        <f t="shared" ca="1" si="3"/>
        <v>44815</v>
      </c>
      <c r="E44" s="57">
        <f t="shared" si="4"/>
        <v>173273.97386666667</v>
      </c>
      <c r="F44" s="57">
        <f t="shared" si="4"/>
        <v>7348.5405000000001</v>
      </c>
      <c r="G44" s="58">
        <f t="shared" si="0"/>
        <v>180622.51436666667</v>
      </c>
      <c r="H44" s="59">
        <f t="shared" si="2"/>
        <v>7586145.6034000097</v>
      </c>
    </row>
    <row r="45" spans="1:8" ht="14">
      <c r="A45" s="55">
        <f t="shared" si="1"/>
        <v>20</v>
      </c>
      <c r="B45" s="55"/>
      <c r="C45" s="55" t="s">
        <v>126</v>
      </c>
      <c r="D45" s="56">
        <f t="shared" ca="1" si="3"/>
        <v>44845</v>
      </c>
      <c r="E45" s="57">
        <f t="shared" si="4"/>
        <v>173273.97386666667</v>
      </c>
      <c r="F45" s="57">
        <f t="shared" si="4"/>
        <v>7348.5405000000001</v>
      </c>
      <c r="G45" s="58">
        <f t="shared" si="0"/>
        <v>180622.51436666667</v>
      </c>
      <c r="H45" s="59">
        <f t="shared" si="2"/>
        <v>7405523.0890333429</v>
      </c>
    </row>
    <row r="46" spans="1:8" ht="14">
      <c r="A46" s="55">
        <f t="shared" si="1"/>
        <v>21</v>
      </c>
      <c r="B46" s="55"/>
      <c r="C46" s="55" t="s">
        <v>127</v>
      </c>
      <c r="D46" s="56">
        <f t="shared" ca="1" si="3"/>
        <v>44876</v>
      </c>
      <c r="E46" s="57">
        <f t="shared" si="4"/>
        <v>173273.97386666667</v>
      </c>
      <c r="F46" s="57">
        <f t="shared" si="4"/>
        <v>7348.5405000000001</v>
      </c>
      <c r="G46" s="58">
        <f t="shared" si="0"/>
        <v>180622.51436666667</v>
      </c>
      <c r="H46" s="59">
        <f t="shared" si="2"/>
        <v>7224900.5746666761</v>
      </c>
    </row>
    <row r="47" spans="1:8" ht="14">
      <c r="A47" s="55">
        <f t="shared" si="1"/>
        <v>22</v>
      </c>
      <c r="B47" s="55"/>
      <c r="C47" s="55" t="s">
        <v>128</v>
      </c>
      <c r="D47" s="56">
        <f t="shared" ca="1" si="3"/>
        <v>44906</v>
      </c>
      <c r="E47" s="57">
        <f t="shared" si="4"/>
        <v>173273.97386666667</v>
      </c>
      <c r="F47" s="57">
        <f t="shared" si="4"/>
        <v>7348.5405000000001</v>
      </c>
      <c r="G47" s="58">
        <f t="shared" si="0"/>
        <v>180622.51436666667</v>
      </c>
      <c r="H47" s="59">
        <f t="shared" si="2"/>
        <v>7044278.0603000093</v>
      </c>
    </row>
    <row r="48" spans="1:8" ht="14">
      <c r="A48" s="55">
        <f t="shared" si="1"/>
        <v>23</v>
      </c>
      <c r="B48" s="55"/>
      <c r="C48" s="55" t="s">
        <v>129</v>
      </c>
      <c r="D48" s="56">
        <f t="shared" ca="1" si="3"/>
        <v>44937</v>
      </c>
      <c r="E48" s="57">
        <f t="shared" si="4"/>
        <v>173273.97386666667</v>
      </c>
      <c r="F48" s="57">
        <f t="shared" si="4"/>
        <v>7348.5405000000001</v>
      </c>
      <c r="G48" s="58">
        <f t="shared" si="0"/>
        <v>180622.51436666667</v>
      </c>
      <c r="H48" s="59">
        <f t="shared" si="2"/>
        <v>6863655.5459333425</v>
      </c>
    </row>
    <row r="49" spans="1:8" ht="14">
      <c r="A49" s="55">
        <f t="shared" si="1"/>
        <v>24</v>
      </c>
      <c r="B49" s="55"/>
      <c r="C49" s="55" t="s">
        <v>130</v>
      </c>
      <c r="D49" s="56">
        <f t="shared" ca="1" si="3"/>
        <v>44968</v>
      </c>
      <c r="E49" s="57">
        <f t="shared" si="4"/>
        <v>173273.97386666667</v>
      </c>
      <c r="F49" s="57">
        <f t="shared" si="4"/>
        <v>7348.5405000000001</v>
      </c>
      <c r="G49" s="58">
        <f t="shared" si="0"/>
        <v>180622.51436666667</v>
      </c>
      <c r="H49" s="59">
        <f t="shared" si="2"/>
        <v>6683033.0315666758</v>
      </c>
    </row>
    <row r="50" spans="1:8" ht="14">
      <c r="A50" s="55">
        <f t="shared" si="1"/>
        <v>25</v>
      </c>
      <c r="B50" s="55"/>
      <c r="C50" s="55" t="s">
        <v>131</v>
      </c>
      <c r="D50" s="56">
        <f t="shared" ca="1" si="3"/>
        <v>44996</v>
      </c>
      <c r="E50" s="57">
        <f t="shared" si="4"/>
        <v>173273.97386666667</v>
      </c>
      <c r="F50" s="57">
        <f t="shared" si="4"/>
        <v>7348.5405000000001</v>
      </c>
      <c r="G50" s="58">
        <f t="shared" si="0"/>
        <v>180622.51436666667</v>
      </c>
      <c r="H50" s="59">
        <f t="shared" si="2"/>
        <v>6502410.517200009</v>
      </c>
    </row>
    <row r="51" spans="1:8" ht="14">
      <c r="A51" s="55">
        <f t="shared" si="1"/>
        <v>26</v>
      </c>
      <c r="B51" s="55"/>
      <c r="C51" s="55" t="s">
        <v>132</v>
      </c>
      <c r="D51" s="56">
        <f t="shared" ca="1" si="3"/>
        <v>45027</v>
      </c>
      <c r="E51" s="57">
        <f t="shared" si="4"/>
        <v>173273.97386666667</v>
      </c>
      <c r="F51" s="57">
        <f t="shared" si="4"/>
        <v>7348.5405000000001</v>
      </c>
      <c r="G51" s="58">
        <f t="shared" si="0"/>
        <v>180622.51436666667</v>
      </c>
      <c r="H51" s="59">
        <f t="shared" si="2"/>
        <v>6321788.0028333422</v>
      </c>
    </row>
    <row r="52" spans="1:8" ht="14">
      <c r="A52" s="55">
        <f t="shared" si="1"/>
        <v>27</v>
      </c>
      <c r="B52" s="55"/>
      <c r="C52" s="55" t="s">
        <v>133</v>
      </c>
      <c r="D52" s="56">
        <f t="shared" ca="1" si="3"/>
        <v>45057</v>
      </c>
      <c r="E52" s="57">
        <f t="shared" si="4"/>
        <v>173273.97386666667</v>
      </c>
      <c r="F52" s="57">
        <f t="shared" si="4"/>
        <v>7348.5405000000001</v>
      </c>
      <c r="G52" s="58">
        <f t="shared" si="0"/>
        <v>180622.51436666667</v>
      </c>
      <c r="H52" s="59">
        <f t="shared" si="2"/>
        <v>6141165.4884666754</v>
      </c>
    </row>
    <row r="53" spans="1:8" ht="14">
      <c r="A53" s="55">
        <f t="shared" si="1"/>
        <v>28</v>
      </c>
      <c r="B53" s="55"/>
      <c r="C53" s="55" t="s">
        <v>134</v>
      </c>
      <c r="D53" s="56">
        <f t="shared" ca="1" si="3"/>
        <v>45088</v>
      </c>
      <c r="E53" s="57">
        <f t="shared" si="4"/>
        <v>173273.97386666667</v>
      </c>
      <c r="F53" s="57">
        <f t="shared" si="4"/>
        <v>7348.5405000000001</v>
      </c>
      <c r="G53" s="58">
        <f t="shared" si="0"/>
        <v>180622.51436666667</v>
      </c>
      <c r="H53" s="59">
        <f t="shared" si="2"/>
        <v>5960542.9741000086</v>
      </c>
    </row>
    <row r="54" spans="1:8" ht="14">
      <c r="A54" s="55">
        <f t="shared" si="1"/>
        <v>29</v>
      </c>
      <c r="B54" s="55"/>
      <c r="C54" s="55" t="s">
        <v>135</v>
      </c>
      <c r="D54" s="56">
        <f t="shared" ca="1" si="3"/>
        <v>45118</v>
      </c>
      <c r="E54" s="57">
        <f t="shared" si="4"/>
        <v>173273.97386666667</v>
      </c>
      <c r="F54" s="57">
        <f t="shared" si="4"/>
        <v>7348.5405000000001</v>
      </c>
      <c r="G54" s="58">
        <f t="shared" si="0"/>
        <v>180622.51436666667</v>
      </c>
      <c r="H54" s="59">
        <f t="shared" si="2"/>
        <v>5779920.4597333418</v>
      </c>
    </row>
    <row r="55" spans="1:8" ht="14">
      <c r="A55" s="55">
        <f t="shared" si="1"/>
        <v>30</v>
      </c>
      <c r="B55" s="55"/>
      <c r="C55" s="55" t="s">
        <v>136</v>
      </c>
      <c r="D55" s="56">
        <f t="shared" ca="1" si="3"/>
        <v>45149</v>
      </c>
      <c r="E55" s="57">
        <f t="shared" si="4"/>
        <v>173273.97386666667</v>
      </c>
      <c r="F55" s="57">
        <f t="shared" si="4"/>
        <v>7348.5405000000001</v>
      </c>
      <c r="G55" s="58">
        <f t="shared" si="0"/>
        <v>180622.51436666667</v>
      </c>
      <c r="H55" s="59">
        <f t="shared" si="2"/>
        <v>5599297.945366675</v>
      </c>
    </row>
    <row r="56" spans="1:8" ht="14">
      <c r="A56" s="55">
        <f t="shared" si="1"/>
        <v>31</v>
      </c>
      <c r="B56" s="55"/>
      <c r="C56" s="55" t="s">
        <v>137</v>
      </c>
      <c r="D56" s="56">
        <f t="shared" ca="1" si="3"/>
        <v>45180</v>
      </c>
      <c r="E56" s="57">
        <f t="shared" si="4"/>
        <v>173273.97386666667</v>
      </c>
      <c r="F56" s="57">
        <f t="shared" si="4"/>
        <v>7348.5405000000001</v>
      </c>
      <c r="G56" s="58">
        <f t="shared" si="0"/>
        <v>180622.51436666667</v>
      </c>
      <c r="H56" s="59">
        <f t="shared" si="2"/>
        <v>5418675.4310000082</v>
      </c>
    </row>
    <row r="57" spans="1:8" ht="14">
      <c r="A57" s="55">
        <f t="shared" si="1"/>
        <v>32</v>
      </c>
      <c r="B57" s="55"/>
      <c r="C57" s="55" t="s">
        <v>138</v>
      </c>
      <c r="D57" s="56">
        <f t="shared" ca="1" si="3"/>
        <v>45210</v>
      </c>
      <c r="E57" s="57">
        <f t="shared" si="4"/>
        <v>173273.97386666667</v>
      </c>
      <c r="F57" s="57">
        <f t="shared" si="4"/>
        <v>7348.5405000000001</v>
      </c>
      <c r="G57" s="58">
        <f t="shared" si="0"/>
        <v>180622.51436666667</v>
      </c>
      <c r="H57" s="59">
        <f t="shared" si="2"/>
        <v>5238052.9166333415</v>
      </c>
    </row>
    <row r="58" spans="1:8" ht="14">
      <c r="A58" s="55">
        <f t="shared" si="1"/>
        <v>33</v>
      </c>
      <c r="B58" s="55"/>
      <c r="C58" s="55" t="s">
        <v>139</v>
      </c>
      <c r="D58" s="56">
        <f t="shared" ca="1" si="3"/>
        <v>45241</v>
      </c>
      <c r="E58" s="57">
        <f t="shared" si="4"/>
        <v>173273.97386666667</v>
      </c>
      <c r="F58" s="57">
        <f t="shared" si="4"/>
        <v>7348.5405000000001</v>
      </c>
      <c r="G58" s="58">
        <f t="shared" si="0"/>
        <v>180622.51436666667</v>
      </c>
      <c r="H58" s="59">
        <f t="shared" si="2"/>
        <v>5057430.4022666747</v>
      </c>
    </row>
    <row r="59" spans="1:8" ht="14">
      <c r="A59" s="55">
        <f t="shared" si="1"/>
        <v>34</v>
      </c>
      <c r="B59" s="55"/>
      <c r="C59" s="55" t="s">
        <v>140</v>
      </c>
      <c r="D59" s="56">
        <f t="shared" ca="1" si="3"/>
        <v>45271</v>
      </c>
      <c r="E59" s="57">
        <f t="shared" si="4"/>
        <v>173273.97386666667</v>
      </c>
      <c r="F59" s="57">
        <f t="shared" si="4"/>
        <v>7348.5405000000001</v>
      </c>
      <c r="G59" s="58">
        <f t="shared" si="0"/>
        <v>180622.51436666667</v>
      </c>
      <c r="H59" s="59">
        <f t="shared" si="2"/>
        <v>4876807.8879000079</v>
      </c>
    </row>
    <row r="60" spans="1:8" ht="14">
      <c r="A60" s="55">
        <f t="shared" si="1"/>
        <v>35</v>
      </c>
      <c r="B60" s="55"/>
      <c r="C60" s="55" t="s">
        <v>141</v>
      </c>
      <c r="D60" s="56">
        <f t="shared" ca="1" si="3"/>
        <v>45302</v>
      </c>
      <c r="E60" s="57">
        <f t="shared" si="4"/>
        <v>173273.97386666667</v>
      </c>
      <c r="F60" s="57">
        <f t="shared" si="4"/>
        <v>7348.5405000000001</v>
      </c>
      <c r="G60" s="58">
        <f t="shared" si="0"/>
        <v>180622.51436666667</v>
      </c>
      <c r="H60" s="59">
        <f t="shared" si="2"/>
        <v>4696185.3735333411</v>
      </c>
    </row>
    <row r="61" spans="1:8" ht="14">
      <c r="A61" s="55">
        <f t="shared" si="1"/>
        <v>36</v>
      </c>
      <c r="B61" s="55"/>
      <c r="C61" s="55" t="s">
        <v>142</v>
      </c>
      <c r="D61" s="56">
        <f t="shared" ca="1" si="3"/>
        <v>45333</v>
      </c>
      <c r="E61" s="57">
        <f t="shared" si="4"/>
        <v>173273.97386666667</v>
      </c>
      <c r="F61" s="57">
        <f t="shared" si="4"/>
        <v>7348.5405000000001</v>
      </c>
      <c r="G61" s="58">
        <f t="shared" si="0"/>
        <v>180622.51436666667</v>
      </c>
      <c r="H61" s="59">
        <f t="shared" si="2"/>
        <v>4515562.8591666743</v>
      </c>
    </row>
    <row r="62" spans="1:8" ht="14">
      <c r="A62" s="55">
        <f t="shared" si="1"/>
        <v>37</v>
      </c>
      <c r="B62" s="55"/>
      <c r="C62" s="55" t="s">
        <v>143</v>
      </c>
      <c r="D62" s="56">
        <f t="shared" ca="1" si="3"/>
        <v>45362</v>
      </c>
      <c r="E62" s="57">
        <f t="shared" si="4"/>
        <v>173273.97386666667</v>
      </c>
      <c r="F62" s="57">
        <f t="shared" si="4"/>
        <v>7348.5405000000001</v>
      </c>
      <c r="G62" s="58">
        <f t="shared" si="0"/>
        <v>180622.51436666667</v>
      </c>
      <c r="H62" s="59">
        <f t="shared" si="2"/>
        <v>4334940.3448000075</v>
      </c>
    </row>
    <row r="63" spans="1:8" ht="14">
      <c r="A63" s="55">
        <f t="shared" si="1"/>
        <v>38</v>
      </c>
      <c r="B63" s="55"/>
      <c r="C63" s="55" t="s">
        <v>144</v>
      </c>
      <c r="D63" s="56">
        <f t="shared" ca="1" si="3"/>
        <v>45393</v>
      </c>
      <c r="E63" s="57">
        <f t="shared" si="4"/>
        <v>173273.97386666667</v>
      </c>
      <c r="F63" s="57">
        <f t="shared" si="4"/>
        <v>7348.5405000000001</v>
      </c>
      <c r="G63" s="58">
        <f t="shared" si="0"/>
        <v>180622.51436666667</v>
      </c>
      <c r="H63" s="59">
        <f t="shared" si="2"/>
        <v>4154317.8304333407</v>
      </c>
    </row>
    <row r="64" spans="1:8" ht="14">
      <c r="A64" s="55">
        <f t="shared" si="1"/>
        <v>39</v>
      </c>
      <c r="B64" s="55"/>
      <c r="C64" s="55" t="s">
        <v>145</v>
      </c>
      <c r="D64" s="56">
        <f t="shared" ca="1" si="3"/>
        <v>45423</v>
      </c>
      <c r="E64" s="57">
        <f t="shared" si="4"/>
        <v>173273.97386666667</v>
      </c>
      <c r="F64" s="57">
        <f t="shared" si="4"/>
        <v>7348.5405000000001</v>
      </c>
      <c r="G64" s="58">
        <f t="shared" si="0"/>
        <v>180622.51436666667</v>
      </c>
      <c r="H64" s="59">
        <f t="shared" si="2"/>
        <v>3973695.316066674</v>
      </c>
    </row>
    <row r="65" spans="1:8" ht="14">
      <c r="A65" s="55">
        <f t="shared" si="1"/>
        <v>40</v>
      </c>
      <c r="B65" s="55"/>
      <c r="C65" s="55" t="s">
        <v>146</v>
      </c>
      <c r="D65" s="56">
        <f t="shared" ca="1" si="3"/>
        <v>45454</v>
      </c>
      <c r="E65" s="57">
        <f t="shared" si="4"/>
        <v>173273.97386666667</v>
      </c>
      <c r="F65" s="57">
        <f t="shared" si="4"/>
        <v>7348.5405000000001</v>
      </c>
      <c r="G65" s="58">
        <f t="shared" si="0"/>
        <v>180622.51436666667</v>
      </c>
      <c r="H65" s="59">
        <f t="shared" si="2"/>
        <v>3793072.8017000072</v>
      </c>
    </row>
    <row r="66" spans="1:8" ht="14">
      <c r="A66" s="55">
        <f t="shared" si="1"/>
        <v>41</v>
      </c>
      <c r="B66" s="55"/>
      <c r="C66" s="55" t="s">
        <v>147</v>
      </c>
      <c r="D66" s="56">
        <f t="shared" ca="1" si="3"/>
        <v>45484</v>
      </c>
      <c r="E66" s="57">
        <f t="shared" si="4"/>
        <v>173273.97386666667</v>
      </c>
      <c r="F66" s="57">
        <f t="shared" si="4"/>
        <v>7348.5405000000001</v>
      </c>
      <c r="G66" s="58">
        <f t="shared" si="0"/>
        <v>180622.51436666667</v>
      </c>
      <c r="H66" s="59">
        <f t="shared" si="2"/>
        <v>3612450.2873333404</v>
      </c>
    </row>
    <row r="67" spans="1:8" ht="14">
      <c r="A67" s="55">
        <f t="shared" si="1"/>
        <v>42</v>
      </c>
      <c r="B67" s="55"/>
      <c r="C67" s="55" t="s">
        <v>148</v>
      </c>
      <c r="D67" s="56">
        <f t="shared" ca="1" si="3"/>
        <v>45515</v>
      </c>
      <c r="E67" s="57">
        <f t="shared" si="4"/>
        <v>173273.97386666667</v>
      </c>
      <c r="F67" s="57">
        <f t="shared" si="4"/>
        <v>7348.5405000000001</v>
      </c>
      <c r="G67" s="58">
        <f t="shared" si="0"/>
        <v>180622.51436666667</v>
      </c>
      <c r="H67" s="59">
        <f t="shared" si="2"/>
        <v>3431827.7729666736</v>
      </c>
    </row>
    <row r="68" spans="1:8" ht="14">
      <c r="A68" s="55">
        <f t="shared" si="1"/>
        <v>43</v>
      </c>
      <c r="B68" s="55"/>
      <c r="C68" s="55" t="s">
        <v>149</v>
      </c>
      <c r="D68" s="56">
        <f t="shared" ca="1" si="3"/>
        <v>45546</v>
      </c>
      <c r="E68" s="57">
        <f t="shared" si="4"/>
        <v>173273.97386666667</v>
      </c>
      <c r="F68" s="57">
        <f t="shared" si="4"/>
        <v>7348.5405000000001</v>
      </c>
      <c r="G68" s="58">
        <f t="shared" si="0"/>
        <v>180622.51436666667</v>
      </c>
      <c r="H68" s="59">
        <f t="shared" si="2"/>
        <v>3251205.2586000068</v>
      </c>
    </row>
    <row r="69" spans="1:8" ht="14">
      <c r="A69" s="55">
        <f t="shared" si="1"/>
        <v>44</v>
      </c>
      <c r="B69" s="55"/>
      <c r="C69" s="55" t="s">
        <v>150</v>
      </c>
      <c r="D69" s="56">
        <f t="shared" ca="1" si="3"/>
        <v>45576</v>
      </c>
      <c r="E69" s="57">
        <f t="shared" si="4"/>
        <v>173273.97386666667</v>
      </c>
      <c r="F69" s="57">
        <f t="shared" si="4"/>
        <v>7348.5405000000001</v>
      </c>
      <c r="G69" s="58">
        <f t="shared" si="0"/>
        <v>180622.51436666667</v>
      </c>
      <c r="H69" s="59">
        <f t="shared" si="2"/>
        <v>3070582.74423334</v>
      </c>
    </row>
    <row r="70" spans="1:8" ht="14">
      <c r="A70" s="55">
        <f t="shared" si="1"/>
        <v>45</v>
      </c>
      <c r="B70" s="55"/>
      <c r="C70" s="55" t="s">
        <v>151</v>
      </c>
      <c r="D70" s="56">
        <f t="shared" ca="1" si="3"/>
        <v>45607</v>
      </c>
      <c r="E70" s="57">
        <f t="shared" si="4"/>
        <v>173273.97386666667</v>
      </c>
      <c r="F70" s="57">
        <f t="shared" si="4"/>
        <v>7348.5405000000001</v>
      </c>
      <c r="G70" s="58">
        <f t="shared" si="0"/>
        <v>180622.51436666667</v>
      </c>
      <c r="H70" s="59">
        <f t="shared" si="2"/>
        <v>2889960.2298666732</v>
      </c>
    </row>
    <row r="71" spans="1:8" ht="14">
      <c r="A71" s="55">
        <f t="shared" si="1"/>
        <v>46</v>
      </c>
      <c r="B71" s="55"/>
      <c r="C71" s="55" t="s">
        <v>152</v>
      </c>
      <c r="D71" s="56">
        <f t="shared" ca="1" si="3"/>
        <v>45637</v>
      </c>
      <c r="E71" s="57">
        <f t="shared" si="4"/>
        <v>173273.97386666667</v>
      </c>
      <c r="F71" s="57">
        <f t="shared" si="4"/>
        <v>7348.5405000000001</v>
      </c>
      <c r="G71" s="58">
        <f t="shared" si="0"/>
        <v>180622.51436666667</v>
      </c>
      <c r="H71" s="59">
        <f t="shared" si="2"/>
        <v>2709337.7155000065</v>
      </c>
    </row>
    <row r="72" spans="1:8" ht="14">
      <c r="A72" s="55">
        <f t="shared" si="1"/>
        <v>47</v>
      </c>
      <c r="B72" s="55"/>
      <c r="C72" s="55" t="s">
        <v>153</v>
      </c>
      <c r="D72" s="56">
        <f t="shared" ca="1" si="3"/>
        <v>45668</v>
      </c>
      <c r="E72" s="57">
        <f t="shared" si="4"/>
        <v>173273.97386666667</v>
      </c>
      <c r="F72" s="57">
        <f t="shared" si="4"/>
        <v>7348.5405000000001</v>
      </c>
      <c r="G72" s="58">
        <f t="shared" si="0"/>
        <v>180622.51436666667</v>
      </c>
      <c r="H72" s="59">
        <f t="shared" si="2"/>
        <v>2528715.2011333397</v>
      </c>
    </row>
    <row r="73" spans="1:8" ht="14">
      <c r="A73" s="55">
        <f t="shared" si="1"/>
        <v>48</v>
      </c>
      <c r="B73" s="55"/>
      <c r="C73" s="55" t="s">
        <v>154</v>
      </c>
      <c r="D73" s="56">
        <f t="shared" ca="1" si="3"/>
        <v>45699</v>
      </c>
      <c r="E73" s="57">
        <f t="shared" si="4"/>
        <v>173273.97386666667</v>
      </c>
      <c r="F73" s="57">
        <f t="shared" si="4"/>
        <v>7348.5405000000001</v>
      </c>
      <c r="G73" s="58">
        <f t="shared" si="0"/>
        <v>180622.51436666667</v>
      </c>
      <c r="H73" s="59">
        <f t="shared" si="2"/>
        <v>2348092.6867666729</v>
      </c>
    </row>
    <row r="74" spans="1:8" ht="14">
      <c r="A74" s="55">
        <f t="shared" si="1"/>
        <v>49</v>
      </c>
      <c r="B74" s="55"/>
      <c r="C74" s="55" t="s">
        <v>155</v>
      </c>
      <c r="D74" s="56">
        <f t="shared" ca="1" si="3"/>
        <v>45727</v>
      </c>
      <c r="E74" s="57">
        <f t="shared" si="4"/>
        <v>173273.97386666667</v>
      </c>
      <c r="F74" s="57">
        <f t="shared" si="4"/>
        <v>7348.5405000000001</v>
      </c>
      <c r="G74" s="58">
        <f t="shared" si="0"/>
        <v>180622.51436666667</v>
      </c>
      <c r="H74" s="59">
        <f t="shared" si="2"/>
        <v>2167470.1724000061</v>
      </c>
    </row>
    <row r="75" spans="1:8" ht="14">
      <c r="A75" s="55">
        <f t="shared" si="1"/>
        <v>50</v>
      </c>
      <c r="B75" s="55"/>
      <c r="C75" s="55" t="s">
        <v>156</v>
      </c>
      <c r="D75" s="56">
        <f t="shared" ca="1" si="3"/>
        <v>45758</v>
      </c>
      <c r="E75" s="57">
        <f t="shared" si="4"/>
        <v>173273.97386666667</v>
      </c>
      <c r="F75" s="57">
        <f t="shared" si="4"/>
        <v>7348.5405000000001</v>
      </c>
      <c r="G75" s="58">
        <f t="shared" si="0"/>
        <v>180622.51436666667</v>
      </c>
      <c r="H75" s="59">
        <f t="shared" si="2"/>
        <v>1986847.6580333393</v>
      </c>
    </row>
    <row r="76" spans="1:8" ht="14">
      <c r="A76" s="55">
        <f t="shared" si="1"/>
        <v>51</v>
      </c>
      <c r="B76" s="55"/>
      <c r="C76" s="55" t="s">
        <v>157</v>
      </c>
      <c r="D76" s="56">
        <f t="shared" ca="1" si="3"/>
        <v>45788</v>
      </c>
      <c r="E76" s="57">
        <f t="shared" si="4"/>
        <v>173273.97386666667</v>
      </c>
      <c r="F76" s="57">
        <f t="shared" si="4"/>
        <v>7348.5405000000001</v>
      </c>
      <c r="G76" s="58">
        <f t="shared" si="0"/>
        <v>180622.51436666667</v>
      </c>
      <c r="H76" s="59">
        <f t="shared" si="2"/>
        <v>1806225.1436666725</v>
      </c>
    </row>
    <row r="77" spans="1:8" ht="14">
      <c r="A77" s="55">
        <f t="shared" si="1"/>
        <v>52</v>
      </c>
      <c r="B77" s="55"/>
      <c r="C77" s="55" t="s">
        <v>158</v>
      </c>
      <c r="D77" s="56">
        <f t="shared" ca="1" si="3"/>
        <v>45819</v>
      </c>
      <c r="E77" s="57">
        <f t="shared" si="4"/>
        <v>173273.97386666667</v>
      </c>
      <c r="F77" s="57">
        <f t="shared" si="4"/>
        <v>7348.5405000000001</v>
      </c>
      <c r="G77" s="58">
        <f t="shared" si="0"/>
        <v>180622.51436666667</v>
      </c>
      <c r="H77" s="59">
        <f t="shared" si="2"/>
        <v>1625602.6293000057</v>
      </c>
    </row>
    <row r="78" spans="1:8" ht="14">
      <c r="A78" s="55">
        <f t="shared" si="1"/>
        <v>53</v>
      </c>
      <c r="B78" s="55"/>
      <c r="C78" s="55" t="s">
        <v>159</v>
      </c>
      <c r="D78" s="56">
        <f t="shared" ca="1" si="3"/>
        <v>45849</v>
      </c>
      <c r="E78" s="57">
        <f t="shared" si="4"/>
        <v>173273.97386666667</v>
      </c>
      <c r="F78" s="57">
        <f t="shared" si="4"/>
        <v>7348.5405000000001</v>
      </c>
      <c r="G78" s="58">
        <f t="shared" si="0"/>
        <v>180622.51436666667</v>
      </c>
      <c r="H78" s="59">
        <f t="shared" si="2"/>
        <v>1444980.1149333389</v>
      </c>
    </row>
    <row r="79" spans="1:8" ht="14">
      <c r="A79" s="55">
        <f t="shared" si="1"/>
        <v>54</v>
      </c>
      <c r="B79" s="55"/>
      <c r="C79" s="55" t="s">
        <v>160</v>
      </c>
      <c r="D79" s="56">
        <f t="shared" ca="1" si="3"/>
        <v>45880</v>
      </c>
      <c r="E79" s="57">
        <f t="shared" si="4"/>
        <v>173273.97386666667</v>
      </c>
      <c r="F79" s="57">
        <f t="shared" si="4"/>
        <v>7348.5405000000001</v>
      </c>
      <c r="G79" s="58">
        <f t="shared" si="0"/>
        <v>180622.51436666667</v>
      </c>
      <c r="H79" s="59">
        <f t="shared" si="2"/>
        <v>1264357.6005666722</v>
      </c>
    </row>
    <row r="80" spans="1:8" ht="14">
      <c r="A80" s="55">
        <f t="shared" si="1"/>
        <v>55</v>
      </c>
      <c r="B80" s="55"/>
      <c r="C80" s="55" t="s">
        <v>161</v>
      </c>
      <c r="D80" s="56">
        <f t="shared" ca="1" si="3"/>
        <v>45911</v>
      </c>
      <c r="E80" s="57">
        <f t="shared" si="4"/>
        <v>173273.97386666667</v>
      </c>
      <c r="F80" s="57">
        <f t="shared" si="4"/>
        <v>7348.5405000000001</v>
      </c>
      <c r="G80" s="58">
        <f t="shared" si="0"/>
        <v>180622.51436666667</v>
      </c>
      <c r="H80" s="59">
        <f t="shared" si="2"/>
        <v>1083735.0862000054</v>
      </c>
    </row>
    <row r="81" spans="1:8" ht="14">
      <c r="A81" s="55">
        <f t="shared" si="1"/>
        <v>56</v>
      </c>
      <c r="B81" s="55"/>
      <c r="C81" s="55" t="s">
        <v>162</v>
      </c>
      <c r="D81" s="56">
        <f t="shared" ca="1" si="3"/>
        <v>45941</v>
      </c>
      <c r="E81" s="57">
        <f t="shared" si="4"/>
        <v>173273.97386666667</v>
      </c>
      <c r="F81" s="57">
        <f t="shared" si="4"/>
        <v>7348.5405000000001</v>
      </c>
      <c r="G81" s="58">
        <f t="shared" si="0"/>
        <v>180622.51436666667</v>
      </c>
      <c r="H81" s="59">
        <f t="shared" si="2"/>
        <v>903112.5718333387</v>
      </c>
    </row>
    <row r="82" spans="1:8" ht="14">
      <c r="A82" s="55">
        <f t="shared" si="1"/>
        <v>57</v>
      </c>
      <c r="B82" s="55"/>
      <c r="C82" s="55" t="s">
        <v>163</v>
      </c>
      <c r="D82" s="56">
        <f t="shared" ca="1" si="3"/>
        <v>45972</v>
      </c>
      <c r="E82" s="57">
        <f t="shared" si="4"/>
        <v>173273.97386666667</v>
      </c>
      <c r="F82" s="57">
        <f t="shared" si="4"/>
        <v>7348.5405000000001</v>
      </c>
      <c r="G82" s="58">
        <f t="shared" si="0"/>
        <v>180622.51436666667</v>
      </c>
      <c r="H82" s="59">
        <f t="shared" si="2"/>
        <v>722490.05746667203</v>
      </c>
    </row>
    <row r="83" spans="1:8" ht="14">
      <c r="A83" s="55">
        <f t="shared" si="1"/>
        <v>58</v>
      </c>
      <c r="B83" s="55"/>
      <c r="C83" s="55" t="s">
        <v>164</v>
      </c>
      <c r="D83" s="56">
        <f t="shared" ca="1" si="3"/>
        <v>46002</v>
      </c>
      <c r="E83" s="57">
        <f t="shared" si="4"/>
        <v>173273.97386666667</v>
      </c>
      <c r="F83" s="57">
        <f t="shared" si="4"/>
        <v>7348.5405000000001</v>
      </c>
      <c r="G83" s="58">
        <f t="shared" si="0"/>
        <v>180622.51436666667</v>
      </c>
      <c r="H83" s="59">
        <f t="shared" si="2"/>
        <v>541867.54310000536</v>
      </c>
    </row>
    <row r="84" spans="1:8" ht="14">
      <c r="A84" s="55">
        <f t="shared" si="1"/>
        <v>59</v>
      </c>
      <c r="B84" s="55"/>
      <c r="C84" s="55" t="s">
        <v>165</v>
      </c>
      <c r="D84" s="56">
        <f t="shared" ca="1" si="3"/>
        <v>46033</v>
      </c>
      <c r="E84" s="57">
        <f t="shared" si="4"/>
        <v>173273.97386666667</v>
      </c>
      <c r="F84" s="57">
        <f t="shared" si="4"/>
        <v>7348.5405000000001</v>
      </c>
      <c r="G84" s="58">
        <f t="shared" si="0"/>
        <v>180622.51436666667</v>
      </c>
      <c r="H84" s="59">
        <f t="shared" si="2"/>
        <v>361245.0287333387</v>
      </c>
    </row>
    <row r="85" spans="1:8" ht="14">
      <c r="A85" s="55">
        <f t="shared" si="1"/>
        <v>60</v>
      </c>
      <c r="B85" s="55"/>
      <c r="C85" s="55" t="s">
        <v>166</v>
      </c>
      <c r="D85" s="56">
        <f t="shared" ca="1" si="3"/>
        <v>46064</v>
      </c>
      <c r="E85" s="57">
        <f t="shared" si="4"/>
        <v>173273.97386666667</v>
      </c>
      <c r="F85" s="57">
        <f t="shared" si="4"/>
        <v>7348.5405000000001</v>
      </c>
      <c r="G85" s="58">
        <f t="shared" si="0"/>
        <v>180622.51436666667</v>
      </c>
      <c r="H85" s="59">
        <f t="shared" si="2"/>
        <v>180622.51436667203</v>
      </c>
    </row>
    <row r="86" spans="1:8" ht="14">
      <c r="A86" s="55">
        <f t="shared" si="1"/>
        <v>61</v>
      </c>
      <c r="B86" s="55"/>
      <c r="C86" s="55" t="s">
        <v>167</v>
      </c>
      <c r="D86" s="56">
        <f t="shared" ca="1" si="3"/>
        <v>46092</v>
      </c>
      <c r="E86" s="57">
        <f t="shared" si="4"/>
        <v>173273.97386666667</v>
      </c>
      <c r="F86" s="57">
        <f t="shared" si="4"/>
        <v>7348.5405000000001</v>
      </c>
      <c r="G86" s="58">
        <f t="shared" si="0"/>
        <v>180622.51436666667</v>
      </c>
      <c r="H86" s="59">
        <f t="shared" si="2"/>
        <v>5.3551048040390015E-9</v>
      </c>
    </row>
    <row r="87" spans="1:8" ht="14">
      <c r="A87" s="513" t="s">
        <v>102</v>
      </c>
      <c r="B87" s="513"/>
      <c r="C87" s="513"/>
      <c r="D87" s="513"/>
      <c r="E87" s="61">
        <f>SUM(E25:E86)</f>
        <v>12995548.040000025</v>
      </c>
      <c r="F87" s="61">
        <f>SUM(F25:F86)</f>
        <v>551140.53750000009</v>
      </c>
      <c r="G87" s="61">
        <f>SUM(G25:G86)</f>
        <v>13546688.57749998</v>
      </c>
      <c r="H87" s="62"/>
    </row>
    <row r="88" spans="1:8" s="13" customFormat="1" ht="14">
      <c r="C88" s="23"/>
      <c r="D88" s="24"/>
      <c r="E88" s="25"/>
      <c r="F88" s="25"/>
      <c r="G88" s="25"/>
    </row>
    <row r="89" spans="1:8" s="13" customFormat="1" ht="14">
      <c r="A89" s="508" t="s">
        <v>66</v>
      </c>
      <c r="B89" s="508"/>
      <c r="C89" s="508"/>
      <c r="D89" s="508"/>
      <c r="E89" s="508"/>
      <c r="F89" s="508"/>
      <c r="G89" s="508"/>
      <c r="H89" s="508"/>
    </row>
    <row r="90" spans="1:8" s="13" customFormat="1" ht="29.25" customHeight="1">
      <c r="A90" s="497" t="s">
        <v>103</v>
      </c>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07.25" customHeight="1">
      <c r="A94" s="497"/>
      <c r="B94" s="497"/>
      <c r="C94" s="497"/>
      <c r="D94" s="497"/>
      <c r="E94" s="497"/>
      <c r="F94" s="497"/>
      <c r="G94" s="497"/>
      <c r="H94" s="497"/>
    </row>
    <row r="95" spans="1:8" s="13" customFormat="1" ht="42" customHeight="1">
      <c r="A95" s="497"/>
      <c r="B95" s="497"/>
      <c r="C95" s="497"/>
      <c r="D95" s="497"/>
      <c r="E95" s="497"/>
      <c r="F95" s="497"/>
      <c r="G95" s="497"/>
      <c r="H95" s="497"/>
    </row>
    <row r="96" spans="1:8" s="13" customFormat="1" ht="17.25" customHeight="1">
      <c r="A96" s="497"/>
      <c r="B96" s="497"/>
      <c r="C96" s="497"/>
      <c r="D96" s="497"/>
      <c r="E96" s="497"/>
      <c r="F96" s="497"/>
      <c r="G96" s="497"/>
      <c r="H96" s="497"/>
    </row>
    <row r="97" spans="1:8" s="13" customFormat="1" ht="14">
      <c r="A97" s="497"/>
      <c r="B97" s="497"/>
      <c r="C97" s="497"/>
      <c r="D97" s="497"/>
      <c r="E97" s="497"/>
      <c r="F97" s="497"/>
      <c r="G97" s="497"/>
      <c r="H97" s="497"/>
    </row>
    <row r="98" spans="1:8" s="13" customFormat="1" ht="14">
      <c r="A98" s="13" t="s">
        <v>104</v>
      </c>
      <c r="D98" s="26"/>
      <c r="G98" s="14"/>
    </row>
    <row r="99" spans="1:8" s="13" customFormat="1" ht="14">
      <c r="D99" s="26"/>
      <c r="G99" s="14"/>
    </row>
    <row r="100" spans="1:8" s="13" customFormat="1" ht="15" customHeight="1">
      <c r="A100" s="27"/>
      <c r="B100" s="27"/>
      <c r="C100" s="27"/>
      <c r="D100" s="26"/>
      <c r="E100" s="27"/>
      <c r="F100" s="27"/>
      <c r="G100" s="28"/>
    </row>
    <row r="101" spans="1:8" s="13" customFormat="1" ht="14">
      <c r="A101" s="498" t="s">
        <v>105</v>
      </c>
      <c r="B101" s="498"/>
      <c r="C101" s="498"/>
      <c r="D101" s="26"/>
      <c r="E101" s="498" t="s">
        <v>106</v>
      </c>
      <c r="F101" s="498"/>
      <c r="G101" s="498"/>
    </row>
    <row r="102" spans="1:8" s="13" customFormat="1" ht="14">
      <c r="D102" s="26"/>
      <c r="G102" s="14"/>
    </row>
    <row r="103" spans="1:8" ht="14"/>
    <row r="104" spans="1:8" ht="14"/>
    <row r="105" spans="1:8" ht="12.75" customHeight="1"/>
    <row r="106" spans="1:8" ht="12.75" customHeight="1"/>
    <row r="107" spans="1:8" ht="12.75" customHeight="1"/>
  </sheetData>
  <sheetProtection password="EA9B" sheet="1" objects="1" scenarios="1" selectLockedCells="1"/>
  <mergeCells count="13">
    <mergeCell ref="A90:H97"/>
    <mergeCell ref="A101:C101"/>
    <mergeCell ref="E101:G101"/>
    <mergeCell ref="C9:H9"/>
    <mergeCell ref="C10:H10"/>
    <mergeCell ref="A24:G24"/>
    <mergeCell ref="A87:D87"/>
    <mergeCell ref="A89:H89"/>
    <mergeCell ref="H1:H2"/>
    <mergeCell ref="C5:H5"/>
    <mergeCell ref="C6:H6"/>
    <mergeCell ref="C7:H7"/>
    <mergeCell ref="C8:H8"/>
  </mergeCells>
  <hyperlinks>
    <hyperlink ref="J3" location="'DATA SHEET'!A1" display="Return to Data Sheet" xr:uid="{00000000-0004-0000-2A00-000000000000}"/>
    <hyperlink ref="C1" location="'DATA SHEET'!A1" display="HIGHLANDS PRIME, INC." xr:uid="{00000000-0004-0000-2A00-000001000000}"/>
  </hyperlinks>
  <printOptions horizontalCentered="1"/>
  <pageMargins left="0.70866141732283505" right="0.70866141732283505" top="0.25" bottom="0.25" header="0.31496062992126" footer="0.31496062992126"/>
  <pageSetup scale="52" orientation="portrait" r:id="rId1"/>
  <drawing r:id="rId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pageSetUpPr fitToPage="1"/>
  </sheetPr>
  <dimension ref="A1:L119"/>
  <sheetViews>
    <sheetView showGridLines="0" zoomScaleNormal="100" zoomScalePageLayoutView="150" workbookViewId="0">
      <selection activeCell="C15" sqref="C15"/>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ht="15">
      <c r="C3" s="31" t="s">
        <v>77</v>
      </c>
      <c r="J3" s="80" t="s">
        <v>78</v>
      </c>
    </row>
    <row r="4" spans="1:10" ht="14"/>
    <row r="5" spans="1:10" ht="14">
      <c r="A5" s="32" t="s">
        <v>4</v>
      </c>
      <c r="B5" s="121"/>
      <c r="C5" s="521">
        <f>'DATA SHEET'!C31</f>
        <v>0</v>
      </c>
      <c r="D5" s="521"/>
      <c r="E5" s="521"/>
      <c r="F5" s="521"/>
      <c r="G5" s="521"/>
      <c r="H5" s="522"/>
    </row>
    <row r="6" spans="1:10" ht="14">
      <c r="A6" s="33" t="s">
        <v>6</v>
      </c>
      <c r="B6" s="34"/>
      <c r="C6" s="540" t="str">
        <f>'DATA SHEET'!C32</f>
        <v>3E</v>
      </c>
      <c r="D6" s="540"/>
      <c r="E6" s="540"/>
      <c r="F6" s="540"/>
      <c r="G6" s="540"/>
      <c r="H6" s="545"/>
    </row>
    <row r="7" spans="1:10" ht="14">
      <c r="A7" s="33" t="s">
        <v>79</v>
      </c>
      <c r="B7" s="34"/>
      <c r="C7" s="546">
        <f>'DATA SHEET'!C34</f>
        <v>69.37</v>
      </c>
      <c r="D7" s="546"/>
      <c r="E7" s="546"/>
      <c r="F7" s="546"/>
      <c r="G7" s="546"/>
      <c r="H7" s="547"/>
    </row>
    <row r="8" spans="1:10" ht="14">
      <c r="A8" s="33" t="s">
        <v>7</v>
      </c>
      <c r="B8" s="34"/>
      <c r="C8" s="548" t="str">
        <f>'DATA SHEET'!C33</f>
        <v>2-Bedroom</v>
      </c>
      <c r="D8" s="548"/>
      <c r="E8" s="548"/>
      <c r="F8" s="548"/>
      <c r="G8" s="548"/>
      <c r="H8" s="549"/>
    </row>
    <row r="9" spans="1:10" ht="14">
      <c r="A9" s="35" t="s">
        <v>80</v>
      </c>
      <c r="B9" s="34"/>
      <c r="C9" s="550">
        <f>'DATA SHEET'!C35</f>
        <v>15097219.999999998</v>
      </c>
      <c r="D9" s="550"/>
      <c r="E9" s="550"/>
      <c r="F9" s="550"/>
      <c r="G9" s="550"/>
      <c r="H9" s="551"/>
    </row>
    <row r="10" spans="1:10" ht="14">
      <c r="A10" s="36" t="s">
        <v>81</v>
      </c>
      <c r="B10" s="37"/>
      <c r="C10" s="510" t="str">
        <f>'DATA SHEET'!B42</f>
        <v>10% DP, 15% over 36 months, 75% Lump Sum</v>
      </c>
      <c r="D10" s="510"/>
      <c r="E10" s="510"/>
      <c r="F10" s="510"/>
      <c r="G10" s="510"/>
      <c r="H10" s="511"/>
    </row>
    <row r="11" spans="1:10" ht="14"/>
    <row r="12" spans="1:10" ht="14">
      <c r="A12" s="31" t="s">
        <v>82</v>
      </c>
      <c r="B12" s="31"/>
    </row>
    <row r="13" spans="1:10" ht="14">
      <c r="A13" s="13" t="s">
        <v>83</v>
      </c>
      <c r="D13" s="38">
        <f>(C9-650000)</f>
        <v>14447219.999999998</v>
      </c>
      <c r="E13" s="39" t="str">
        <f>LEFT(C8,9)</f>
        <v>2-Bedroom</v>
      </c>
    </row>
    <row r="14" spans="1:10" ht="14">
      <c r="A14" s="40" t="s">
        <v>86</v>
      </c>
      <c r="D14" s="38">
        <f>IF('DATA SHEET'!$C$29='DATA SHEET'!$G$29,VLOOKUP('DATA SHEET'!$C$32,'GLENVIEW PL'!$C$6:$G$41,5,0),VLOOKUP('DATA SHEET'!$C$32,'WESTCHASE PL'!$D$11:$H$34,5,0))</f>
        <v>450000</v>
      </c>
      <c r="E14" s="39"/>
    </row>
    <row r="15" spans="1:10" ht="14">
      <c r="A15" s="40" t="s">
        <v>84</v>
      </c>
      <c r="B15" s="41"/>
      <c r="C15" s="79">
        <f>IF(C8="2-Bedroom",10%,5%)</f>
        <v>0.1</v>
      </c>
      <c r="D15" s="42">
        <f>IF(C15&gt;10%,"BEYOND MAX DISCOUNT",((D13-D14)*C15))</f>
        <v>1399722</v>
      </c>
      <c r="E15" s="30"/>
      <c r="G15" s="12"/>
    </row>
    <row r="16" spans="1:10" ht="14">
      <c r="A16" s="40" t="s">
        <v>85</v>
      </c>
      <c r="B16" s="41"/>
      <c r="C16" s="79">
        <v>0.01</v>
      </c>
      <c r="D16" s="42">
        <f>IF(C16&lt;=1%,((D13-D14-D15)*C16),"BEYOND MAX")</f>
        <v>125974.97999999998</v>
      </c>
      <c r="E16" s="30"/>
      <c r="G16" s="12"/>
      <c r="J16" s="122">
        <v>0.05</v>
      </c>
    </row>
    <row r="17" spans="1:8" ht="14">
      <c r="A17" s="13" t="s">
        <v>87</v>
      </c>
      <c r="B17" s="13"/>
      <c r="C17" s="13"/>
      <c r="D17" s="43">
        <f>IF(OR(AND(C8="1-Bedroom",C15&gt;5%),AND(C8="1-Bedroom Terrace Suite",C15&gt;5%),AND(C8="2-Bedroom Terrace Suite",C15&gt;5%)),"BEYOND MAX DISCOUNT",D13-SUM(D14:D16))</f>
        <v>12471523.019999998</v>
      </c>
      <c r="E17" s="44"/>
    </row>
    <row r="18" spans="1:8" ht="14">
      <c r="A18" s="41" t="s">
        <v>88</v>
      </c>
      <c r="B18" s="41"/>
      <c r="D18" s="45">
        <v>650000</v>
      </c>
      <c r="E18" s="44"/>
    </row>
    <row r="19" spans="1:8" ht="14">
      <c r="A19" s="46" t="s">
        <v>89</v>
      </c>
      <c r="B19" s="14"/>
      <c r="C19" s="14"/>
      <c r="D19" s="47">
        <f>+SUM(D17:D18)</f>
        <v>13121523.019999998</v>
      </c>
      <c r="E19" s="44"/>
    </row>
    <row r="20" spans="1:8" ht="14">
      <c r="A20" s="48" t="s">
        <v>90</v>
      </c>
      <c r="B20" s="48"/>
      <c r="C20" s="15">
        <v>0.05</v>
      </c>
      <c r="D20" s="49">
        <f>(D17/1.12)*C20</f>
        <v>556764.42053571413</v>
      </c>
      <c r="E20" s="44"/>
    </row>
    <row r="21" spans="1:8" ht="15" thickBot="1">
      <c r="A21" s="14" t="s">
        <v>91</v>
      </c>
      <c r="B21" s="14"/>
      <c r="C21" s="14"/>
      <c r="D21" s="50">
        <f>SUM(D19:D20)</f>
        <v>13678287.440535711</v>
      </c>
      <c r="E21" s="30"/>
    </row>
    <row r="22" spans="1:8" ht="15" thickTop="1"/>
    <row r="23" spans="1:8" ht="14">
      <c r="A23" s="51" t="s">
        <v>92</v>
      </c>
      <c r="B23" s="51" t="s">
        <v>93</v>
      </c>
      <c r="C23" s="51" t="s">
        <v>94</v>
      </c>
      <c r="D23" s="51" t="s">
        <v>95</v>
      </c>
      <c r="E23" s="51" t="s">
        <v>96</v>
      </c>
      <c r="F23" s="51" t="s">
        <v>97</v>
      </c>
      <c r="G23" s="53" t="s">
        <v>98</v>
      </c>
      <c r="H23" s="51" t="s">
        <v>99</v>
      </c>
    </row>
    <row r="24" spans="1:8" ht="14">
      <c r="A24" s="512" t="s">
        <v>100</v>
      </c>
      <c r="B24" s="512"/>
      <c r="C24" s="512"/>
      <c r="D24" s="512"/>
      <c r="E24" s="512"/>
      <c r="F24" s="512"/>
      <c r="G24" s="512"/>
      <c r="H24" s="54">
        <f>+D21</f>
        <v>13678287.440535711</v>
      </c>
    </row>
    <row r="25" spans="1:8" ht="13.5" customHeight="1">
      <c r="A25" s="55">
        <v>0</v>
      </c>
      <c r="B25" s="55"/>
      <c r="C25" s="55" t="s">
        <v>101</v>
      </c>
      <c r="D25" s="56">
        <f ca="1">'DATA SHEET'!C30</f>
        <v>44238</v>
      </c>
      <c r="E25" s="57">
        <f>IF(E13="1-Bedroom",50000,100000)</f>
        <v>100000</v>
      </c>
      <c r="F25" s="57"/>
      <c r="G25" s="58">
        <f>+SUM(E25:F25)</f>
        <v>100000</v>
      </c>
      <c r="H25" s="59">
        <f>D21-G25</f>
        <v>13578287.440535711</v>
      </c>
    </row>
    <row r="26" spans="1:8" ht="14">
      <c r="A26" s="55">
        <f>+A25+1</f>
        <v>1</v>
      </c>
      <c r="B26" s="60">
        <v>0.1</v>
      </c>
      <c r="C26" s="55" t="s">
        <v>190</v>
      </c>
      <c r="D26" s="56">
        <f ca="1">IF('G&amp;W CASH_Non-mem'!$D$25,EDATE('G&amp;W CASH_Non-mem'!$D$25,1))</f>
        <v>44266</v>
      </c>
      <c r="E26" s="57">
        <f>(($D$19*B26)-$E$25)</f>
        <v>1212152.3019999999</v>
      </c>
      <c r="F26" s="57">
        <f>(($D$20*B26))</f>
        <v>55676.442053571416</v>
      </c>
      <c r="G26" s="58">
        <f t="shared" ref="G26:G63" si="0">+SUM(E26:F26)</f>
        <v>1267828.7440535713</v>
      </c>
      <c r="H26" s="59">
        <f>H25-G26</f>
        <v>12310458.696482141</v>
      </c>
    </row>
    <row r="27" spans="1:8" ht="14">
      <c r="A27" s="55">
        <f>+A26+1</f>
        <v>2</v>
      </c>
      <c r="B27" s="60">
        <v>0.15</v>
      </c>
      <c r="C27" s="55" t="s">
        <v>108</v>
      </c>
      <c r="D27" s="56">
        <f ca="1">EDATE(D26,1)</f>
        <v>44297</v>
      </c>
      <c r="E27" s="57">
        <f>($D$19*B27)/36</f>
        <v>54673.012583333322</v>
      </c>
      <c r="F27" s="57">
        <f>(($D$20*B27)/36)</f>
        <v>2319.8517522321422</v>
      </c>
      <c r="G27" s="58">
        <f t="shared" si="0"/>
        <v>56992.864335565464</v>
      </c>
      <c r="H27" s="59">
        <f>H26-G27</f>
        <v>12253465.832146576</v>
      </c>
    </row>
    <row r="28" spans="1:8" ht="14">
      <c r="A28" s="55">
        <f t="shared" ref="A28:A63" si="1">+A27+1</f>
        <v>3</v>
      </c>
      <c r="B28" s="55"/>
      <c r="C28" s="55" t="s">
        <v>109</v>
      </c>
      <c r="D28" s="56">
        <f ca="1">EDATE(D27,1)</f>
        <v>44327</v>
      </c>
      <c r="E28" s="57">
        <f>E27</f>
        <v>54673.012583333322</v>
      </c>
      <c r="F28" s="57">
        <f>F27</f>
        <v>2319.8517522321422</v>
      </c>
      <c r="G28" s="58">
        <f t="shared" si="0"/>
        <v>56992.864335565464</v>
      </c>
      <c r="H28" s="59">
        <f t="shared" ref="H28:H52" si="2">H27-G28</f>
        <v>12196472.967811011</v>
      </c>
    </row>
    <row r="29" spans="1:8" ht="14">
      <c r="A29" s="55">
        <f t="shared" si="1"/>
        <v>4</v>
      </c>
      <c r="B29" s="55"/>
      <c r="C29" s="55" t="s">
        <v>110</v>
      </c>
      <c r="D29" s="56">
        <f t="shared" ref="D29:D63" ca="1" si="3">EDATE(D28,1)</f>
        <v>44358</v>
      </c>
      <c r="E29" s="57">
        <f t="shared" ref="E29:F29" si="4">E28</f>
        <v>54673.012583333322</v>
      </c>
      <c r="F29" s="57">
        <f t="shared" si="4"/>
        <v>2319.8517522321422</v>
      </c>
      <c r="G29" s="58">
        <f t="shared" si="0"/>
        <v>56992.864335565464</v>
      </c>
      <c r="H29" s="59">
        <f t="shared" si="2"/>
        <v>12139480.103475446</v>
      </c>
    </row>
    <row r="30" spans="1:8" ht="14">
      <c r="A30" s="55">
        <f t="shared" si="1"/>
        <v>5</v>
      </c>
      <c r="B30" s="55"/>
      <c r="C30" s="55" t="s">
        <v>111</v>
      </c>
      <c r="D30" s="56">
        <f t="shared" ca="1" si="3"/>
        <v>44388</v>
      </c>
      <c r="E30" s="57">
        <f t="shared" ref="E30:F30" si="5">E29</f>
        <v>54673.012583333322</v>
      </c>
      <c r="F30" s="57">
        <f t="shared" si="5"/>
        <v>2319.8517522321422</v>
      </c>
      <c r="G30" s="58">
        <f t="shared" si="0"/>
        <v>56992.864335565464</v>
      </c>
      <c r="H30" s="59">
        <f t="shared" si="2"/>
        <v>12082487.239139881</v>
      </c>
    </row>
    <row r="31" spans="1:8" ht="14">
      <c r="A31" s="55">
        <f t="shared" si="1"/>
        <v>6</v>
      </c>
      <c r="B31" s="55"/>
      <c r="C31" s="55" t="s">
        <v>112</v>
      </c>
      <c r="D31" s="56">
        <f t="shared" ca="1" si="3"/>
        <v>44419</v>
      </c>
      <c r="E31" s="57">
        <f t="shared" ref="E31:F31" si="6">E30</f>
        <v>54673.012583333322</v>
      </c>
      <c r="F31" s="57">
        <f t="shared" si="6"/>
        <v>2319.8517522321422</v>
      </c>
      <c r="G31" s="58">
        <f t="shared" si="0"/>
        <v>56992.864335565464</v>
      </c>
      <c r="H31" s="59">
        <f t="shared" si="2"/>
        <v>12025494.374804316</v>
      </c>
    </row>
    <row r="32" spans="1:8" ht="14">
      <c r="A32" s="55">
        <f t="shared" si="1"/>
        <v>7</v>
      </c>
      <c r="B32" s="55"/>
      <c r="C32" s="55" t="s">
        <v>113</v>
      </c>
      <c r="D32" s="56">
        <f t="shared" ca="1" si="3"/>
        <v>44450</v>
      </c>
      <c r="E32" s="57">
        <f t="shared" ref="E32:F32" si="7">E31</f>
        <v>54673.012583333322</v>
      </c>
      <c r="F32" s="57">
        <f t="shared" si="7"/>
        <v>2319.8517522321422</v>
      </c>
      <c r="G32" s="58">
        <f t="shared" si="0"/>
        <v>56992.864335565464</v>
      </c>
      <c r="H32" s="59">
        <f t="shared" si="2"/>
        <v>11968501.510468751</v>
      </c>
    </row>
    <row r="33" spans="1:8" ht="14">
      <c r="A33" s="55">
        <f t="shared" si="1"/>
        <v>8</v>
      </c>
      <c r="B33" s="55"/>
      <c r="C33" s="55" t="s">
        <v>114</v>
      </c>
      <c r="D33" s="56">
        <f t="shared" ca="1" si="3"/>
        <v>44480</v>
      </c>
      <c r="E33" s="57">
        <f t="shared" ref="E33:F33" si="8">E32</f>
        <v>54673.012583333322</v>
      </c>
      <c r="F33" s="57">
        <f t="shared" si="8"/>
        <v>2319.8517522321422</v>
      </c>
      <c r="G33" s="58">
        <f t="shared" si="0"/>
        <v>56992.864335565464</v>
      </c>
      <c r="H33" s="59">
        <f t="shared" si="2"/>
        <v>11911508.646133186</v>
      </c>
    </row>
    <row r="34" spans="1:8" ht="14">
      <c r="A34" s="55">
        <f t="shared" si="1"/>
        <v>9</v>
      </c>
      <c r="B34" s="55"/>
      <c r="C34" s="55" t="s">
        <v>115</v>
      </c>
      <c r="D34" s="56">
        <f t="shared" ca="1" si="3"/>
        <v>44511</v>
      </c>
      <c r="E34" s="57">
        <f t="shared" ref="E34:F34" si="9">E33</f>
        <v>54673.012583333322</v>
      </c>
      <c r="F34" s="57">
        <f t="shared" si="9"/>
        <v>2319.8517522321422</v>
      </c>
      <c r="G34" s="58">
        <f t="shared" si="0"/>
        <v>56992.864335565464</v>
      </c>
      <c r="H34" s="59">
        <f t="shared" si="2"/>
        <v>11854515.781797621</v>
      </c>
    </row>
    <row r="35" spans="1:8" ht="14">
      <c r="A35" s="55">
        <f t="shared" si="1"/>
        <v>10</v>
      </c>
      <c r="B35" s="55"/>
      <c r="C35" s="55" t="s">
        <v>116</v>
      </c>
      <c r="D35" s="56">
        <f t="shared" ca="1" si="3"/>
        <v>44541</v>
      </c>
      <c r="E35" s="57">
        <f t="shared" ref="E35:F35" si="10">E34</f>
        <v>54673.012583333322</v>
      </c>
      <c r="F35" s="57">
        <f t="shared" si="10"/>
        <v>2319.8517522321422</v>
      </c>
      <c r="G35" s="58">
        <f t="shared" si="0"/>
        <v>56992.864335565464</v>
      </c>
      <c r="H35" s="59">
        <f t="shared" si="2"/>
        <v>11797522.917462057</v>
      </c>
    </row>
    <row r="36" spans="1:8" ht="14">
      <c r="A36" s="55">
        <f t="shared" si="1"/>
        <v>11</v>
      </c>
      <c r="B36" s="55"/>
      <c r="C36" s="55" t="s">
        <v>117</v>
      </c>
      <c r="D36" s="56">
        <f t="shared" ca="1" si="3"/>
        <v>44572</v>
      </c>
      <c r="E36" s="57">
        <f t="shared" ref="E36:F36" si="11">E35</f>
        <v>54673.012583333322</v>
      </c>
      <c r="F36" s="57">
        <f t="shared" si="11"/>
        <v>2319.8517522321422</v>
      </c>
      <c r="G36" s="58">
        <f t="shared" si="0"/>
        <v>56992.864335565464</v>
      </c>
      <c r="H36" s="59">
        <f t="shared" si="2"/>
        <v>11740530.053126492</v>
      </c>
    </row>
    <row r="37" spans="1:8" ht="14">
      <c r="A37" s="55">
        <f t="shared" si="1"/>
        <v>12</v>
      </c>
      <c r="B37" s="55"/>
      <c r="C37" s="55" t="s">
        <v>118</v>
      </c>
      <c r="D37" s="56">
        <f t="shared" ca="1" si="3"/>
        <v>44603</v>
      </c>
      <c r="E37" s="57">
        <f t="shared" ref="E37:F37" si="12">E36</f>
        <v>54673.012583333322</v>
      </c>
      <c r="F37" s="57">
        <f t="shared" si="12"/>
        <v>2319.8517522321422</v>
      </c>
      <c r="G37" s="58">
        <f t="shared" si="0"/>
        <v>56992.864335565464</v>
      </c>
      <c r="H37" s="59">
        <f t="shared" si="2"/>
        <v>11683537.188790927</v>
      </c>
    </row>
    <row r="38" spans="1:8" ht="14">
      <c r="A38" s="55">
        <f t="shared" si="1"/>
        <v>13</v>
      </c>
      <c r="B38" s="55"/>
      <c r="C38" s="55" t="s">
        <v>119</v>
      </c>
      <c r="D38" s="56">
        <f t="shared" ca="1" si="3"/>
        <v>44631</v>
      </c>
      <c r="E38" s="57">
        <f t="shared" ref="E38:F38" si="13">E37</f>
        <v>54673.012583333322</v>
      </c>
      <c r="F38" s="57">
        <f t="shared" si="13"/>
        <v>2319.8517522321422</v>
      </c>
      <c r="G38" s="58">
        <f t="shared" si="0"/>
        <v>56992.864335565464</v>
      </c>
      <c r="H38" s="59">
        <f t="shared" si="2"/>
        <v>11626544.324455362</v>
      </c>
    </row>
    <row r="39" spans="1:8" ht="14">
      <c r="A39" s="55">
        <f t="shared" si="1"/>
        <v>14</v>
      </c>
      <c r="B39" s="55"/>
      <c r="C39" s="55" t="s">
        <v>120</v>
      </c>
      <c r="D39" s="56">
        <f t="shared" ca="1" si="3"/>
        <v>44662</v>
      </c>
      <c r="E39" s="57">
        <f t="shared" ref="E39:F39" si="14">E38</f>
        <v>54673.012583333322</v>
      </c>
      <c r="F39" s="57">
        <f t="shared" si="14"/>
        <v>2319.8517522321422</v>
      </c>
      <c r="G39" s="58">
        <f t="shared" si="0"/>
        <v>56992.864335565464</v>
      </c>
      <c r="H39" s="59">
        <f t="shared" si="2"/>
        <v>11569551.460119797</v>
      </c>
    </row>
    <row r="40" spans="1:8" ht="14">
      <c r="A40" s="55">
        <f t="shared" si="1"/>
        <v>15</v>
      </c>
      <c r="B40" s="55"/>
      <c r="C40" s="55" t="s">
        <v>121</v>
      </c>
      <c r="D40" s="56">
        <f t="shared" ca="1" si="3"/>
        <v>44692</v>
      </c>
      <c r="E40" s="57">
        <f t="shared" ref="E40:F40" si="15">E39</f>
        <v>54673.012583333322</v>
      </c>
      <c r="F40" s="57">
        <f t="shared" si="15"/>
        <v>2319.8517522321422</v>
      </c>
      <c r="G40" s="58">
        <f t="shared" si="0"/>
        <v>56992.864335565464</v>
      </c>
      <c r="H40" s="59">
        <f t="shared" si="2"/>
        <v>11512558.595784232</v>
      </c>
    </row>
    <row r="41" spans="1:8" ht="14">
      <c r="A41" s="55">
        <f t="shared" si="1"/>
        <v>16</v>
      </c>
      <c r="B41" s="55"/>
      <c r="C41" s="55" t="s">
        <v>122</v>
      </c>
      <c r="D41" s="56">
        <f t="shared" ca="1" si="3"/>
        <v>44723</v>
      </c>
      <c r="E41" s="57">
        <f t="shared" ref="E41:F41" si="16">E40</f>
        <v>54673.012583333322</v>
      </c>
      <c r="F41" s="57">
        <f t="shared" si="16"/>
        <v>2319.8517522321422</v>
      </c>
      <c r="G41" s="58">
        <f t="shared" si="0"/>
        <v>56992.864335565464</v>
      </c>
      <c r="H41" s="59">
        <f t="shared" si="2"/>
        <v>11455565.731448667</v>
      </c>
    </row>
    <row r="42" spans="1:8" ht="14">
      <c r="A42" s="55">
        <f t="shared" si="1"/>
        <v>17</v>
      </c>
      <c r="B42" s="55"/>
      <c r="C42" s="55" t="s">
        <v>123</v>
      </c>
      <c r="D42" s="56">
        <f t="shared" ca="1" si="3"/>
        <v>44753</v>
      </c>
      <c r="E42" s="57">
        <f t="shared" ref="E42:F42" si="17">E41</f>
        <v>54673.012583333322</v>
      </c>
      <c r="F42" s="57">
        <f t="shared" si="17"/>
        <v>2319.8517522321422</v>
      </c>
      <c r="G42" s="58">
        <f t="shared" si="0"/>
        <v>56992.864335565464</v>
      </c>
      <c r="H42" s="59">
        <f t="shared" si="2"/>
        <v>11398572.867113102</v>
      </c>
    </row>
    <row r="43" spans="1:8" ht="14">
      <c r="A43" s="55">
        <f t="shared" si="1"/>
        <v>18</v>
      </c>
      <c r="B43" s="55"/>
      <c r="C43" s="55" t="s">
        <v>124</v>
      </c>
      <c r="D43" s="56">
        <f t="shared" ca="1" si="3"/>
        <v>44784</v>
      </c>
      <c r="E43" s="57">
        <f t="shared" ref="E43:F43" si="18">E42</f>
        <v>54673.012583333322</v>
      </c>
      <c r="F43" s="57">
        <f t="shared" si="18"/>
        <v>2319.8517522321422</v>
      </c>
      <c r="G43" s="58">
        <f t="shared" si="0"/>
        <v>56992.864335565464</v>
      </c>
      <c r="H43" s="59">
        <f t="shared" si="2"/>
        <v>11341580.002777537</v>
      </c>
    </row>
    <row r="44" spans="1:8" ht="14">
      <c r="A44" s="55">
        <f t="shared" si="1"/>
        <v>19</v>
      </c>
      <c r="B44" s="55"/>
      <c r="C44" s="55" t="s">
        <v>125</v>
      </c>
      <c r="D44" s="56">
        <f t="shared" ca="1" si="3"/>
        <v>44815</v>
      </c>
      <c r="E44" s="57">
        <f t="shared" ref="E44:F44" si="19">E43</f>
        <v>54673.012583333322</v>
      </c>
      <c r="F44" s="57">
        <f t="shared" si="19"/>
        <v>2319.8517522321422</v>
      </c>
      <c r="G44" s="58">
        <f t="shared" si="0"/>
        <v>56992.864335565464</v>
      </c>
      <c r="H44" s="59">
        <f t="shared" si="2"/>
        <v>11284587.138441972</v>
      </c>
    </row>
    <row r="45" spans="1:8" ht="14">
      <c r="A45" s="55">
        <f t="shared" si="1"/>
        <v>20</v>
      </c>
      <c r="B45" s="55"/>
      <c r="C45" s="55" t="s">
        <v>126</v>
      </c>
      <c r="D45" s="56">
        <f t="shared" ca="1" si="3"/>
        <v>44845</v>
      </c>
      <c r="E45" s="57">
        <f t="shared" ref="E45:F45" si="20">E44</f>
        <v>54673.012583333322</v>
      </c>
      <c r="F45" s="57">
        <f t="shared" si="20"/>
        <v>2319.8517522321422</v>
      </c>
      <c r="G45" s="58">
        <f t="shared" si="0"/>
        <v>56992.864335565464</v>
      </c>
      <c r="H45" s="59">
        <f t="shared" si="2"/>
        <v>11227594.274106408</v>
      </c>
    </row>
    <row r="46" spans="1:8" ht="14">
      <c r="A46" s="55">
        <f t="shared" si="1"/>
        <v>21</v>
      </c>
      <c r="B46" s="55"/>
      <c r="C46" s="55" t="s">
        <v>127</v>
      </c>
      <c r="D46" s="56">
        <f t="shared" ca="1" si="3"/>
        <v>44876</v>
      </c>
      <c r="E46" s="57">
        <f t="shared" ref="E46:F46" si="21">E45</f>
        <v>54673.012583333322</v>
      </c>
      <c r="F46" s="57">
        <f t="shared" si="21"/>
        <v>2319.8517522321422</v>
      </c>
      <c r="G46" s="58">
        <f t="shared" si="0"/>
        <v>56992.864335565464</v>
      </c>
      <c r="H46" s="59">
        <f t="shared" si="2"/>
        <v>11170601.409770843</v>
      </c>
    </row>
    <row r="47" spans="1:8" ht="14">
      <c r="A47" s="55">
        <f t="shared" si="1"/>
        <v>22</v>
      </c>
      <c r="B47" s="55"/>
      <c r="C47" s="55" t="s">
        <v>128</v>
      </c>
      <c r="D47" s="56">
        <f t="shared" ca="1" si="3"/>
        <v>44906</v>
      </c>
      <c r="E47" s="57">
        <f t="shared" ref="E47:F47" si="22">E46</f>
        <v>54673.012583333322</v>
      </c>
      <c r="F47" s="57">
        <f t="shared" si="22"/>
        <v>2319.8517522321422</v>
      </c>
      <c r="G47" s="58">
        <f t="shared" si="0"/>
        <v>56992.864335565464</v>
      </c>
      <c r="H47" s="59">
        <f t="shared" si="2"/>
        <v>11113608.545435278</v>
      </c>
    </row>
    <row r="48" spans="1:8" ht="14">
      <c r="A48" s="55">
        <f t="shared" si="1"/>
        <v>23</v>
      </c>
      <c r="B48" s="55"/>
      <c r="C48" s="55" t="s">
        <v>129</v>
      </c>
      <c r="D48" s="56">
        <f t="shared" ca="1" si="3"/>
        <v>44937</v>
      </c>
      <c r="E48" s="57">
        <f t="shared" ref="E48:F48" si="23">E47</f>
        <v>54673.012583333322</v>
      </c>
      <c r="F48" s="57">
        <f t="shared" si="23"/>
        <v>2319.8517522321422</v>
      </c>
      <c r="G48" s="58">
        <f t="shared" si="0"/>
        <v>56992.864335565464</v>
      </c>
      <c r="H48" s="59">
        <f t="shared" si="2"/>
        <v>11056615.681099713</v>
      </c>
    </row>
    <row r="49" spans="1:8" ht="14">
      <c r="A49" s="55">
        <f t="shared" si="1"/>
        <v>24</v>
      </c>
      <c r="B49" s="55"/>
      <c r="C49" s="55" t="s">
        <v>130</v>
      </c>
      <c r="D49" s="56">
        <f t="shared" ca="1" si="3"/>
        <v>44968</v>
      </c>
      <c r="E49" s="57">
        <f t="shared" ref="E49:F49" si="24">E48</f>
        <v>54673.012583333322</v>
      </c>
      <c r="F49" s="57">
        <f t="shared" si="24"/>
        <v>2319.8517522321422</v>
      </c>
      <c r="G49" s="58">
        <f t="shared" si="0"/>
        <v>56992.864335565464</v>
      </c>
      <c r="H49" s="59">
        <f t="shared" si="2"/>
        <v>10999622.816764148</v>
      </c>
    </row>
    <row r="50" spans="1:8" ht="14">
      <c r="A50" s="55">
        <f t="shared" si="1"/>
        <v>25</v>
      </c>
      <c r="B50" s="55"/>
      <c r="C50" s="55" t="s">
        <v>131</v>
      </c>
      <c r="D50" s="56">
        <f t="shared" ca="1" si="3"/>
        <v>44996</v>
      </c>
      <c r="E50" s="57">
        <f t="shared" ref="E50:F50" si="25">E49</f>
        <v>54673.012583333322</v>
      </c>
      <c r="F50" s="57">
        <f t="shared" si="25"/>
        <v>2319.8517522321422</v>
      </c>
      <c r="G50" s="58">
        <f t="shared" si="0"/>
        <v>56992.864335565464</v>
      </c>
      <c r="H50" s="59">
        <f t="shared" si="2"/>
        <v>10942629.952428583</v>
      </c>
    </row>
    <row r="51" spans="1:8" ht="14">
      <c r="A51" s="55">
        <f t="shared" si="1"/>
        <v>26</v>
      </c>
      <c r="B51" s="55"/>
      <c r="C51" s="55" t="s">
        <v>132</v>
      </c>
      <c r="D51" s="56">
        <f t="shared" ca="1" si="3"/>
        <v>45027</v>
      </c>
      <c r="E51" s="57">
        <f t="shared" ref="E51:F51" si="26">E50</f>
        <v>54673.012583333322</v>
      </c>
      <c r="F51" s="57">
        <f t="shared" si="26"/>
        <v>2319.8517522321422</v>
      </c>
      <c r="G51" s="58">
        <f t="shared" si="0"/>
        <v>56992.864335565464</v>
      </c>
      <c r="H51" s="59">
        <f t="shared" si="2"/>
        <v>10885637.088093018</v>
      </c>
    </row>
    <row r="52" spans="1:8" ht="14">
      <c r="A52" s="55">
        <f t="shared" si="1"/>
        <v>27</v>
      </c>
      <c r="B52" s="55"/>
      <c r="C52" s="55" t="s">
        <v>133</v>
      </c>
      <c r="D52" s="56">
        <f t="shared" ca="1" si="3"/>
        <v>45057</v>
      </c>
      <c r="E52" s="57">
        <f t="shared" ref="E52:F52" si="27">E51</f>
        <v>54673.012583333322</v>
      </c>
      <c r="F52" s="57">
        <f t="shared" si="27"/>
        <v>2319.8517522321422</v>
      </c>
      <c r="G52" s="58">
        <f t="shared" si="0"/>
        <v>56992.864335565464</v>
      </c>
      <c r="H52" s="59">
        <f t="shared" si="2"/>
        <v>10828644.223757453</v>
      </c>
    </row>
    <row r="53" spans="1:8" ht="14">
      <c r="A53" s="55">
        <f t="shared" si="1"/>
        <v>28</v>
      </c>
      <c r="B53" s="55"/>
      <c r="C53" s="55" t="s">
        <v>134</v>
      </c>
      <c r="D53" s="56">
        <f t="shared" ca="1" si="3"/>
        <v>45088</v>
      </c>
      <c r="E53" s="57">
        <f t="shared" ref="E53:F53" si="28">E52</f>
        <v>54673.012583333322</v>
      </c>
      <c r="F53" s="57">
        <f t="shared" si="28"/>
        <v>2319.8517522321422</v>
      </c>
      <c r="G53" s="58">
        <f t="shared" ref="G53:G62" si="29">+SUM(E53:F53)</f>
        <v>56992.864335565464</v>
      </c>
      <c r="H53" s="59">
        <f t="shared" ref="H53:H63" si="30">H52-G53</f>
        <v>10771651.359421888</v>
      </c>
    </row>
    <row r="54" spans="1:8" ht="14">
      <c r="A54" s="55">
        <f t="shared" si="1"/>
        <v>29</v>
      </c>
      <c r="B54" s="55"/>
      <c r="C54" s="55" t="s">
        <v>135</v>
      </c>
      <c r="D54" s="56">
        <f t="shared" ca="1" si="3"/>
        <v>45118</v>
      </c>
      <c r="E54" s="57">
        <f t="shared" ref="E54:F54" si="31">E53</f>
        <v>54673.012583333322</v>
      </c>
      <c r="F54" s="57">
        <f t="shared" si="31"/>
        <v>2319.8517522321422</v>
      </c>
      <c r="G54" s="58">
        <f t="shared" si="29"/>
        <v>56992.864335565464</v>
      </c>
      <c r="H54" s="59">
        <f t="shared" si="30"/>
        <v>10714658.495086323</v>
      </c>
    </row>
    <row r="55" spans="1:8" ht="14">
      <c r="A55" s="55">
        <f t="shared" si="1"/>
        <v>30</v>
      </c>
      <c r="B55" s="55"/>
      <c r="C55" s="55" t="s">
        <v>136</v>
      </c>
      <c r="D55" s="56">
        <f t="shared" ca="1" si="3"/>
        <v>45149</v>
      </c>
      <c r="E55" s="57">
        <f t="shared" ref="E55:F55" si="32">E54</f>
        <v>54673.012583333322</v>
      </c>
      <c r="F55" s="57">
        <f t="shared" si="32"/>
        <v>2319.8517522321422</v>
      </c>
      <c r="G55" s="58">
        <f t="shared" si="29"/>
        <v>56992.864335565464</v>
      </c>
      <c r="H55" s="59">
        <f t="shared" si="30"/>
        <v>10657665.630750759</v>
      </c>
    </row>
    <row r="56" spans="1:8" ht="14">
      <c r="A56" s="55">
        <f t="shared" si="1"/>
        <v>31</v>
      </c>
      <c r="B56" s="55"/>
      <c r="C56" s="55" t="s">
        <v>137</v>
      </c>
      <c r="D56" s="56">
        <f t="shared" ca="1" si="3"/>
        <v>45180</v>
      </c>
      <c r="E56" s="57">
        <f t="shared" ref="E56:F56" si="33">E55</f>
        <v>54673.012583333322</v>
      </c>
      <c r="F56" s="57">
        <f t="shared" si="33"/>
        <v>2319.8517522321422</v>
      </c>
      <c r="G56" s="58">
        <f t="shared" si="29"/>
        <v>56992.864335565464</v>
      </c>
      <c r="H56" s="59">
        <f t="shared" si="30"/>
        <v>10600672.766415194</v>
      </c>
    </row>
    <row r="57" spans="1:8" ht="14">
      <c r="A57" s="55">
        <f t="shared" si="1"/>
        <v>32</v>
      </c>
      <c r="B57" s="55"/>
      <c r="C57" s="55" t="s">
        <v>138</v>
      </c>
      <c r="D57" s="56">
        <f t="shared" ca="1" si="3"/>
        <v>45210</v>
      </c>
      <c r="E57" s="57">
        <f t="shared" ref="E57:F57" si="34">E56</f>
        <v>54673.012583333322</v>
      </c>
      <c r="F57" s="57">
        <f t="shared" si="34"/>
        <v>2319.8517522321422</v>
      </c>
      <c r="G57" s="58">
        <f t="shared" si="29"/>
        <v>56992.864335565464</v>
      </c>
      <c r="H57" s="59">
        <f t="shared" si="30"/>
        <v>10543679.902079629</v>
      </c>
    </row>
    <row r="58" spans="1:8" ht="14">
      <c r="A58" s="55">
        <f t="shared" si="1"/>
        <v>33</v>
      </c>
      <c r="B58" s="55"/>
      <c r="C58" s="55" t="s">
        <v>139</v>
      </c>
      <c r="D58" s="56">
        <f t="shared" ca="1" si="3"/>
        <v>45241</v>
      </c>
      <c r="E58" s="57">
        <f t="shared" ref="E58:F58" si="35">E57</f>
        <v>54673.012583333322</v>
      </c>
      <c r="F58" s="57">
        <f t="shared" si="35"/>
        <v>2319.8517522321422</v>
      </c>
      <c r="G58" s="58">
        <f t="shared" si="29"/>
        <v>56992.864335565464</v>
      </c>
      <c r="H58" s="59">
        <f t="shared" si="30"/>
        <v>10486687.037744064</v>
      </c>
    </row>
    <row r="59" spans="1:8" ht="14">
      <c r="A59" s="55">
        <f t="shared" si="1"/>
        <v>34</v>
      </c>
      <c r="B59" s="55"/>
      <c r="C59" s="55" t="s">
        <v>140</v>
      </c>
      <c r="D59" s="56">
        <f t="shared" ca="1" si="3"/>
        <v>45271</v>
      </c>
      <c r="E59" s="57">
        <f t="shared" ref="E59:F59" si="36">E58</f>
        <v>54673.012583333322</v>
      </c>
      <c r="F59" s="57">
        <f t="shared" si="36"/>
        <v>2319.8517522321422</v>
      </c>
      <c r="G59" s="58">
        <f t="shared" si="29"/>
        <v>56992.864335565464</v>
      </c>
      <c r="H59" s="59">
        <f t="shared" si="30"/>
        <v>10429694.173408499</v>
      </c>
    </row>
    <row r="60" spans="1:8" ht="14">
      <c r="A60" s="55">
        <f t="shared" si="1"/>
        <v>35</v>
      </c>
      <c r="B60" s="55"/>
      <c r="C60" s="55" t="s">
        <v>141</v>
      </c>
      <c r="D60" s="56">
        <f t="shared" ca="1" si="3"/>
        <v>45302</v>
      </c>
      <c r="E60" s="57">
        <f t="shared" ref="E60:F60" si="37">E59</f>
        <v>54673.012583333322</v>
      </c>
      <c r="F60" s="57">
        <f t="shared" si="37"/>
        <v>2319.8517522321422</v>
      </c>
      <c r="G60" s="58">
        <f t="shared" si="29"/>
        <v>56992.864335565464</v>
      </c>
      <c r="H60" s="59">
        <f t="shared" si="30"/>
        <v>10372701.309072934</v>
      </c>
    </row>
    <row r="61" spans="1:8" ht="14">
      <c r="A61" s="55">
        <f>+A60+1</f>
        <v>36</v>
      </c>
      <c r="B61" s="55"/>
      <c r="C61" s="55" t="s">
        <v>142</v>
      </c>
      <c r="D61" s="56">
        <f t="shared" ca="1" si="3"/>
        <v>45333</v>
      </c>
      <c r="E61" s="57">
        <f t="shared" ref="E61:F61" si="38">E60</f>
        <v>54673.012583333322</v>
      </c>
      <c r="F61" s="57">
        <f t="shared" si="38"/>
        <v>2319.8517522321422</v>
      </c>
      <c r="G61" s="58">
        <f t="shared" si="29"/>
        <v>56992.864335565464</v>
      </c>
      <c r="H61" s="59">
        <f t="shared" si="30"/>
        <v>10315708.444737369</v>
      </c>
    </row>
    <row r="62" spans="1:8" ht="14">
      <c r="A62" s="55">
        <f>+A61+1</f>
        <v>37</v>
      </c>
      <c r="B62" s="55"/>
      <c r="C62" s="55" t="s">
        <v>143</v>
      </c>
      <c r="D62" s="56">
        <f t="shared" ca="1" si="3"/>
        <v>45362</v>
      </c>
      <c r="E62" s="57">
        <f t="shared" ref="E62:F62" si="39">E61</f>
        <v>54673.012583333322</v>
      </c>
      <c r="F62" s="57">
        <f t="shared" si="39"/>
        <v>2319.8517522321422</v>
      </c>
      <c r="G62" s="58">
        <f t="shared" si="29"/>
        <v>56992.864335565464</v>
      </c>
      <c r="H62" s="59">
        <f t="shared" si="30"/>
        <v>10258715.580401804</v>
      </c>
    </row>
    <row r="63" spans="1:8" ht="14">
      <c r="A63" s="55">
        <f t="shared" si="1"/>
        <v>38</v>
      </c>
      <c r="B63" s="60">
        <f>100%-SUM(B26:B62)</f>
        <v>0.75</v>
      </c>
      <c r="C63" s="55" t="s">
        <v>189</v>
      </c>
      <c r="D63" s="56">
        <f t="shared" ca="1" si="3"/>
        <v>45393</v>
      </c>
      <c r="E63" s="57">
        <f>($D$19*B63)</f>
        <v>9841142.2649999987</v>
      </c>
      <c r="F63" s="57">
        <f>($D$20*B63)</f>
        <v>417573.3154017856</v>
      </c>
      <c r="G63" s="58">
        <f t="shared" si="0"/>
        <v>10258715.580401784</v>
      </c>
      <c r="H63" s="59">
        <f t="shared" si="30"/>
        <v>2.0489096641540527E-8</v>
      </c>
    </row>
    <row r="64" spans="1:8" ht="14">
      <c r="A64" s="513" t="s">
        <v>102</v>
      </c>
      <c r="B64" s="513"/>
      <c r="C64" s="513"/>
      <c r="D64" s="513"/>
      <c r="E64" s="61">
        <f>SUM(E25:E63)</f>
        <v>13121523.020000003</v>
      </c>
      <c r="F64" s="61">
        <f>SUM(F25:F63)</f>
        <v>556764.42053571437</v>
      </c>
      <c r="G64" s="61">
        <f>SUM(G25:G63)</f>
        <v>13678287.440535709</v>
      </c>
      <c r="H64" s="62"/>
    </row>
    <row r="65" spans="1:8" s="13" customFormat="1" ht="14">
      <c r="C65" s="23"/>
      <c r="D65" s="24"/>
      <c r="E65" s="25"/>
      <c r="F65" s="25"/>
      <c r="G65" s="25"/>
    </row>
    <row r="66" spans="1:8" s="13" customFormat="1" ht="14">
      <c r="A66" s="508" t="s">
        <v>66</v>
      </c>
      <c r="B66" s="508"/>
      <c r="C66" s="508"/>
      <c r="D66" s="508"/>
      <c r="E66" s="508"/>
      <c r="F66" s="508"/>
      <c r="G66" s="508"/>
      <c r="H66" s="508"/>
    </row>
    <row r="67" spans="1:8" s="13" customFormat="1" ht="29.25" customHeight="1">
      <c r="A67" s="497" t="s">
        <v>103</v>
      </c>
      <c r="B67" s="497"/>
      <c r="C67" s="497"/>
      <c r="D67" s="497"/>
      <c r="E67" s="497"/>
      <c r="F67" s="497"/>
      <c r="G67" s="497"/>
      <c r="H67" s="497"/>
    </row>
    <row r="68" spans="1:8" s="13" customFormat="1" ht="16.5" customHeight="1">
      <c r="A68" s="497"/>
      <c r="B68" s="497"/>
      <c r="C68" s="497"/>
      <c r="D68" s="497"/>
      <c r="E68" s="497"/>
      <c r="F68" s="497"/>
      <c r="G68" s="497"/>
      <c r="H68" s="497"/>
    </row>
    <row r="69" spans="1:8" s="13" customFormat="1" ht="16.5" customHeight="1">
      <c r="A69" s="497"/>
      <c r="B69" s="497"/>
      <c r="C69" s="497"/>
      <c r="D69" s="497"/>
      <c r="E69" s="497"/>
      <c r="F69" s="497"/>
      <c r="G69" s="497"/>
      <c r="H69" s="497"/>
    </row>
    <row r="70" spans="1:8" s="13" customFormat="1" ht="16.5" customHeight="1">
      <c r="A70" s="497"/>
      <c r="B70" s="497"/>
      <c r="C70" s="497"/>
      <c r="D70" s="497"/>
      <c r="E70" s="497"/>
      <c r="F70" s="497"/>
      <c r="G70" s="497"/>
      <c r="H70" s="497"/>
    </row>
    <row r="71" spans="1:8" s="13" customFormat="1" ht="107.25" customHeight="1">
      <c r="A71" s="497"/>
      <c r="B71" s="497"/>
      <c r="C71" s="497"/>
      <c r="D71" s="497"/>
      <c r="E71" s="497"/>
      <c r="F71" s="497"/>
      <c r="G71" s="497"/>
      <c r="H71" s="497"/>
    </row>
    <row r="72" spans="1:8" s="13" customFormat="1" ht="42" customHeight="1">
      <c r="A72" s="497"/>
      <c r="B72" s="497"/>
      <c r="C72" s="497"/>
      <c r="D72" s="497"/>
      <c r="E72" s="497"/>
      <c r="F72" s="497"/>
      <c r="G72" s="497"/>
      <c r="H72" s="497"/>
    </row>
    <row r="73" spans="1:8" s="13" customFormat="1" ht="17.25" customHeight="1">
      <c r="A73" s="497"/>
      <c r="B73" s="497"/>
      <c r="C73" s="497"/>
      <c r="D73" s="497"/>
      <c r="E73" s="497"/>
      <c r="F73" s="497"/>
      <c r="G73" s="497"/>
      <c r="H73" s="497"/>
    </row>
    <row r="74" spans="1:8" s="13" customFormat="1" ht="14">
      <c r="A74" s="497"/>
      <c r="B74" s="497"/>
      <c r="C74" s="497"/>
      <c r="D74" s="497"/>
      <c r="E74" s="497"/>
      <c r="F74" s="497"/>
      <c r="G74" s="497"/>
      <c r="H74" s="497"/>
    </row>
    <row r="75" spans="1:8" s="13" customFormat="1" ht="14">
      <c r="A75" s="13" t="s">
        <v>104</v>
      </c>
      <c r="D75" s="26"/>
      <c r="G75" s="14"/>
    </row>
    <row r="76" spans="1:8" s="13" customFormat="1" ht="14">
      <c r="D76" s="26"/>
      <c r="G76" s="14"/>
    </row>
    <row r="77" spans="1:8" s="13" customFormat="1" ht="15" customHeight="1">
      <c r="A77" s="27"/>
      <c r="B77" s="27"/>
      <c r="C77" s="27"/>
      <c r="D77" s="26"/>
      <c r="E77" s="27"/>
      <c r="F77" s="27"/>
      <c r="G77" s="28"/>
    </row>
    <row r="78" spans="1:8" s="13" customFormat="1" ht="14">
      <c r="A78" s="498" t="s">
        <v>105</v>
      </c>
      <c r="B78" s="498"/>
      <c r="C78" s="498"/>
      <c r="D78" s="26"/>
      <c r="E78" s="498" t="s">
        <v>106</v>
      </c>
      <c r="F78" s="498"/>
      <c r="G78" s="498"/>
    </row>
    <row r="79" spans="1:8" s="13" customFormat="1" ht="14">
      <c r="D79" s="26"/>
      <c r="G79" s="14"/>
    </row>
    <row r="80" spans="1:8" ht="14"/>
    <row r="81" ht="14"/>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sheetData>
  <sheetProtection password="EA9B" sheet="1" objects="1" scenarios="1" selectLockedCells="1"/>
  <mergeCells count="13">
    <mergeCell ref="A78:C78"/>
    <mergeCell ref="E78:G78"/>
    <mergeCell ref="A67:H74"/>
    <mergeCell ref="H1:H2"/>
    <mergeCell ref="C5:H5"/>
    <mergeCell ref="C6:H6"/>
    <mergeCell ref="C7:H7"/>
    <mergeCell ref="C8:H8"/>
    <mergeCell ref="C9:H9"/>
    <mergeCell ref="C10:H10"/>
    <mergeCell ref="A24:G24"/>
    <mergeCell ref="A64:D64"/>
    <mergeCell ref="A66:H66"/>
  </mergeCells>
  <hyperlinks>
    <hyperlink ref="C1" location="'DATA SHEET'!A1" display="HIGHLANDS PRIME, INC." xr:uid="{00000000-0004-0000-2B00-000000000000}"/>
    <hyperlink ref="J3" location="'DATA SHEET'!A1" display="Return to Data Sheet" xr:uid="{00000000-0004-0000-2B00-000001000000}"/>
  </hyperlinks>
  <printOptions horizontalCentered="1" verticalCentered="1"/>
  <pageMargins left="0.70866141732283505" right="0.70866141732283505" top="0.25" bottom="0.25" header="0.31496062992126" footer="0.31496062992126"/>
  <pageSetup scale="65" orientation="portrait" r:id="rId1"/>
  <drawing r:id="rId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
    <tabColor theme="6"/>
    <pageSetUpPr fitToPage="1"/>
  </sheetPr>
  <dimension ref="A1:L109"/>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ht="14">
      <c r="C3" s="31" t="s">
        <v>77</v>
      </c>
      <c r="J3" s="63" t="s">
        <v>78</v>
      </c>
    </row>
    <row r="4" spans="1:10" ht="14"/>
    <row r="5" spans="1:10" ht="14">
      <c r="A5" s="32" t="s">
        <v>4</v>
      </c>
      <c r="B5" s="121"/>
      <c r="C5" s="521">
        <f>'DATA SHEET'!C31</f>
        <v>0</v>
      </c>
      <c r="D5" s="521"/>
      <c r="E5" s="521"/>
      <c r="F5" s="521"/>
      <c r="G5" s="521"/>
      <c r="H5" s="522"/>
    </row>
    <row r="6" spans="1:10" ht="14">
      <c r="A6" s="33" t="s">
        <v>6</v>
      </c>
      <c r="B6" s="34"/>
      <c r="C6" s="540" t="str">
        <f>'DATA SHEET'!C32</f>
        <v>3E</v>
      </c>
      <c r="D6" s="540"/>
      <c r="E6" s="540"/>
      <c r="F6" s="540"/>
      <c r="G6" s="540"/>
      <c r="H6" s="545"/>
    </row>
    <row r="7" spans="1:10" ht="14">
      <c r="A7" s="33" t="s">
        <v>79</v>
      </c>
      <c r="B7" s="34"/>
      <c r="C7" s="546">
        <f>'DATA SHEET'!C34</f>
        <v>69.37</v>
      </c>
      <c r="D7" s="546"/>
      <c r="E7" s="546"/>
      <c r="F7" s="546"/>
      <c r="G7" s="546"/>
      <c r="H7" s="547"/>
    </row>
    <row r="8" spans="1:10" ht="14">
      <c r="A8" s="33" t="s">
        <v>7</v>
      </c>
      <c r="B8" s="34"/>
      <c r="C8" s="548" t="str">
        <f>'DATA SHEET'!C33</f>
        <v>2-Bedroom</v>
      </c>
      <c r="D8" s="548"/>
      <c r="E8" s="548"/>
      <c r="F8" s="548"/>
      <c r="G8" s="548"/>
      <c r="H8" s="549"/>
    </row>
    <row r="9" spans="1:10" ht="14">
      <c r="A9" s="35" t="s">
        <v>80</v>
      </c>
      <c r="B9" s="34"/>
      <c r="C9" s="550">
        <f>'DATA SHEET'!C35</f>
        <v>15097219.999999998</v>
      </c>
      <c r="D9" s="550"/>
      <c r="E9" s="550"/>
      <c r="F9" s="550"/>
      <c r="G9" s="550"/>
      <c r="H9" s="551"/>
    </row>
    <row r="10" spans="1:10" ht="14">
      <c r="A10" s="36" t="s">
        <v>81</v>
      </c>
      <c r="B10" s="37"/>
      <c r="C10" s="510" t="str">
        <f>'DATA SHEET'!B43</f>
        <v>5% DP, 25% in 36 mos, 70% Lump Sum</v>
      </c>
      <c r="D10" s="510"/>
      <c r="E10" s="510"/>
      <c r="F10" s="510"/>
      <c r="G10" s="510"/>
      <c r="H10" s="511"/>
    </row>
    <row r="11" spans="1:10" ht="14"/>
    <row r="12" spans="1:10" ht="14">
      <c r="A12" s="31" t="s">
        <v>82</v>
      </c>
      <c r="B12" s="31"/>
    </row>
    <row r="13" spans="1:10" ht="14">
      <c r="A13" s="13" t="s">
        <v>83</v>
      </c>
      <c r="D13" s="38">
        <f>(C9-650000)</f>
        <v>14447219.999999998</v>
      </c>
      <c r="E13" s="39" t="str">
        <f>LEFT(C8,9)</f>
        <v>2-Bedroom</v>
      </c>
    </row>
    <row r="14" spans="1:10" ht="14">
      <c r="A14" s="40" t="s">
        <v>86</v>
      </c>
      <c r="D14" s="38">
        <f>IF('DATA SHEET'!$C$29='DATA SHEET'!$G$29,VLOOKUP('DATA SHEET'!$C$32,'GLENVIEW PL'!$C$6:$G$41,5,0),VLOOKUP('DATA SHEET'!$C$32,'WESTCHASE PL'!$D$11:$H$34,5,0))</f>
        <v>450000</v>
      </c>
      <c r="E14" s="39"/>
    </row>
    <row r="15" spans="1:10" ht="14">
      <c r="A15" s="40" t="s">
        <v>84</v>
      </c>
      <c r="B15" s="41"/>
      <c r="C15" s="79">
        <f>IF(C8="2-Bedroom",10%,5%)</f>
        <v>0.1</v>
      </c>
      <c r="D15" s="42">
        <f>IF(C15&gt;10%,"BEYOND MAX DISCOUNT",((D13-D14)*C15))</f>
        <v>1399722</v>
      </c>
      <c r="E15" s="30"/>
    </row>
    <row r="16" spans="1:10" ht="14">
      <c r="A16" s="40" t="s">
        <v>85</v>
      </c>
      <c r="B16" s="41"/>
      <c r="C16" s="79">
        <v>5.0000000000000001E-3</v>
      </c>
      <c r="D16" s="42">
        <f>IF(C16&lt;=0.5%,((D13-D14-D15)*C16),"BEYOND MAX")</f>
        <v>62987.489999999991</v>
      </c>
      <c r="E16" s="30"/>
    </row>
    <row r="17" spans="1:8" ht="14">
      <c r="A17" s="13" t="s">
        <v>87</v>
      </c>
      <c r="B17" s="13"/>
      <c r="C17" s="13"/>
      <c r="D17" s="43">
        <f>IF(OR(AND(C8="1-Bedroom",C15&gt;5%),AND(C8="1-Bedroom Terrace Suite",C15&gt;5%),AND(C8="2-Bedroom Terrace Suite",C15&gt;5%)),"BEYOND MAX DISCOUNT",D13-SUM(D14:D16))</f>
        <v>12534510.509999998</v>
      </c>
      <c r="E17" s="44"/>
    </row>
    <row r="18" spans="1:8" ht="14">
      <c r="A18" s="41" t="s">
        <v>88</v>
      </c>
      <c r="B18" s="41"/>
      <c r="D18" s="45">
        <v>650000</v>
      </c>
      <c r="E18" s="44"/>
    </row>
    <row r="19" spans="1:8" ht="14">
      <c r="A19" s="46" t="s">
        <v>89</v>
      </c>
      <c r="B19" s="14"/>
      <c r="C19" s="14"/>
      <c r="D19" s="47">
        <f>+SUM(D17:D18)</f>
        <v>13184510.509999998</v>
      </c>
      <c r="E19" s="44"/>
    </row>
    <row r="20" spans="1:8" ht="14">
      <c r="A20" s="48" t="s">
        <v>90</v>
      </c>
      <c r="B20" s="48"/>
      <c r="C20" s="15">
        <v>0.05</v>
      </c>
      <c r="D20" s="49">
        <f>(D17/1.12)*C20</f>
        <v>559576.36205357127</v>
      </c>
      <c r="E20" s="44"/>
    </row>
    <row r="21" spans="1:8" ht="15" thickBot="1">
      <c r="A21" s="14" t="s">
        <v>91</v>
      </c>
      <c r="B21" s="14"/>
      <c r="C21" s="14"/>
      <c r="D21" s="50">
        <f>SUM(D19:D20)</f>
        <v>13744086.872053569</v>
      </c>
      <c r="E21" s="30"/>
    </row>
    <row r="22" spans="1:8" ht="15" thickTop="1"/>
    <row r="23" spans="1:8" ht="14">
      <c r="A23" s="51" t="s">
        <v>92</v>
      </c>
      <c r="B23" s="51" t="s">
        <v>93</v>
      </c>
      <c r="C23" s="51" t="s">
        <v>94</v>
      </c>
      <c r="D23" s="51" t="s">
        <v>95</v>
      </c>
      <c r="E23" s="51" t="s">
        <v>169</v>
      </c>
      <c r="F23" s="51" t="s">
        <v>97</v>
      </c>
      <c r="G23" s="53" t="s">
        <v>98</v>
      </c>
      <c r="H23" s="51" t="s">
        <v>99</v>
      </c>
    </row>
    <row r="24" spans="1:8" ht="14">
      <c r="A24" s="512" t="s">
        <v>100</v>
      </c>
      <c r="B24" s="512"/>
      <c r="C24" s="512"/>
      <c r="D24" s="512"/>
      <c r="E24" s="512"/>
      <c r="F24" s="512"/>
      <c r="G24" s="512"/>
      <c r="H24" s="54">
        <f>+D21</f>
        <v>13744086.872053569</v>
      </c>
    </row>
    <row r="25" spans="1:8" ht="13.5" customHeight="1">
      <c r="A25" s="55">
        <v>0</v>
      </c>
      <c r="B25" s="55"/>
      <c r="C25" s="55" t="s">
        <v>101</v>
      </c>
      <c r="D25" s="56">
        <f ca="1">'DATA SHEET'!C30</f>
        <v>44238</v>
      </c>
      <c r="E25" s="57">
        <f>IF(E13="1-Bedroom",50000,100000)</f>
        <v>100000</v>
      </c>
      <c r="F25" s="57"/>
      <c r="G25" s="58">
        <f>+SUM(E25:F25)</f>
        <v>100000</v>
      </c>
      <c r="H25" s="59">
        <f>D21-E25</f>
        <v>13644086.872053569</v>
      </c>
    </row>
    <row r="26" spans="1:8" ht="13.5" customHeight="1">
      <c r="A26" s="55"/>
      <c r="B26" s="60">
        <v>0.05</v>
      </c>
      <c r="C26" s="55" t="s">
        <v>190</v>
      </c>
      <c r="D26" s="56">
        <f ca="1">EDATE(D25,1)</f>
        <v>44266</v>
      </c>
      <c r="E26" s="57">
        <f>(B26*D19)-E25</f>
        <v>559225.52549999999</v>
      </c>
      <c r="F26" s="57">
        <f>B26*D20</f>
        <v>27978.818102678564</v>
      </c>
      <c r="G26" s="58">
        <f>+SUM(E26:F26)</f>
        <v>587204.34360267851</v>
      </c>
      <c r="H26" s="59">
        <f>H25-G26</f>
        <v>13056882.528450891</v>
      </c>
    </row>
    <row r="27" spans="1:8" ht="14">
      <c r="A27" s="55">
        <f>+A25+1</f>
        <v>1</v>
      </c>
      <c r="B27" s="60">
        <v>0.25</v>
      </c>
      <c r="C27" s="55" t="s">
        <v>108</v>
      </c>
      <c r="D27" s="56">
        <f ca="1">EDATE(D26,1)</f>
        <v>44297</v>
      </c>
      <c r="E27" s="57">
        <f>(($D$19*B$27))/36</f>
        <v>91559.10076388887</v>
      </c>
      <c r="F27" s="57">
        <f>(($D$20*B$27))/36</f>
        <v>3885.9469587053559</v>
      </c>
      <c r="G27" s="58">
        <f t="shared" ref="G27:G34" si="0">+SUM(E27:F27)</f>
        <v>95445.04772259423</v>
      </c>
      <c r="H27" s="59">
        <f>H26-G27</f>
        <v>12961437.480728297</v>
      </c>
    </row>
    <row r="28" spans="1:8" ht="14">
      <c r="A28" s="55">
        <f t="shared" ref="A28:A63" si="1">+A27+1</f>
        <v>2</v>
      </c>
      <c r="B28" s="55"/>
      <c r="C28" s="55" t="s">
        <v>109</v>
      </c>
      <c r="D28" s="56">
        <f t="shared" ref="D28:D63" ca="1" si="2">EDATE(D27,1)</f>
        <v>44327</v>
      </c>
      <c r="E28" s="57">
        <f t="shared" ref="E28:E38" si="3">(($D$19*B$27))/36</f>
        <v>91559.10076388887</v>
      </c>
      <c r="F28" s="57">
        <f t="shared" ref="F28:F38" si="4">(($D$20*B$27))/36</f>
        <v>3885.9469587053559</v>
      </c>
      <c r="G28" s="58">
        <f t="shared" si="0"/>
        <v>95445.04772259423</v>
      </c>
      <c r="H28" s="59">
        <f t="shared" ref="H28:H32" si="5">H27-G28</f>
        <v>12865992.433005702</v>
      </c>
    </row>
    <row r="29" spans="1:8" ht="14">
      <c r="A29" s="55">
        <f t="shared" si="1"/>
        <v>3</v>
      </c>
      <c r="B29" s="55"/>
      <c r="C29" s="55" t="s">
        <v>110</v>
      </c>
      <c r="D29" s="56">
        <f t="shared" ca="1" si="2"/>
        <v>44358</v>
      </c>
      <c r="E29" s="57">
        <f t="shared" si="3"/>
        <v>91559.10076388887</v>
      </c>
      <c r="F29" s="57">
        <f t="shared" si="4"/>
        <v>3885.9469587053559</v>
      </c>
      <c r="G29" s="58">
        <f t="shared" si="0"/>
        <v>95445.04772259423</v>
      </c>
      <c r="H29" s="59">
        <f t="shared" si="5"/>
        <v>12770547.385283107</v>
      </c>
    </row>
    <row r="30" spans="1:8" ht="14">
      <c r="A30" s="55">
        <f t="shared" si="1"/>
        <v>4</v>
      </c>
      <c r="B30" s="55"/>
      <c r="C30" s="55" t="s">
        <v>111</v>
      </c>
      <c r="D30" s="56">
        <f t="shared" ca="1" si="2"/>
        <v>44388</v>
      </c>
      <c r="E30" s="57">
        <f t="shared" si="3"/>
        <v>91559.10076388887</v>
      </c>
      <c r="F30" s="57">
        <f t="shared" si="4"/>
        <v>3885.9469587053559</v>
      </c>
      <c r="G30" s="58">
        <f t="shared" si="0"/>
        <v>95445.04772259423</v>
      </c>
      <c r="H30" s="59">
        <f t="shared" si="5"/>
        <v>12675102.337560512</v>
      </c>
    </row>
    <row r="31" spans="1:8" ht="14">
      <c r="A31" s="55">
        <f t="shared" si="1"/>
        <v>5</v>
      </c>
      <c r="B31" s="55"/>
      <c r="C31" s="55" t="s">
        <v>112</v>
      </c>
      <c r="D31" s="56">
        <f t="shared" ca="1" si="2"/>
        <v>44419</v>
      </c>
      <c r="E31" s="57">
        <f t="shared" si="3"/>
        <v>91559.10076388887</v>
      </c>
      <c r="F31" s="57">
        <f t="shared" si="4"/>
        <v>3885.9469587053559</v>
      </c>
      <c r="G31" s="58">
        <f t="shared" si="0"/>
        <v>95445.04772259423</v>
      </c>
      <c r="H31" s="59">
        <f t="shared" si="5"/>
        <v>12579657.289837917</v>
      </c>
    </row>
    <row r="32" spans="1:8" ht="14">
      <c r="A32" s="55">
        <f t="shared" si="1"/>
        <v>6</v>
      </c>
      <c r="B32" s="55"/>
      <c r="C32" s="55" t="s">
        <v>113</v>
      </c>
      <c r="D32" s="56">
        <f t="shared" ca="1" si="2"/>
        <v>44450</v>
      </c>
      <c r="E32" s="57">
        <f t="shared" si="3"/>
        <v>91559.10076388887</v>
      </c>
      <c r="F32" s="57">
        <f t="shared" si="4"/>
        <v>3885.9469587053559</v>
      </c>
      <c r="G32" s="58">
        <f t="shared" si="0"/>
        <v>95445.04772259423</v>
      </c>
      <c r="H32" s="59">
        <f t="shared" si="5"/>
        <v>12484212.242115323</v>
      </c>
    </row>
    <row r="33" spans="1:8" ht="14">
      <c r="A33" s="55">
        <f t="shared" si="1"/>
        <v>7</v>
      </c>
      <c r="B33" s="60"/>
      <c r="C33" s="55" t="s">
        <v>114</v>
      </c>
      <c r="D33" s="56">
        <f t="shared" ca="1" si="2"/>
        <v>44480</v>
      </c>
      <c r="E33" s="57">
        <f t="shared" si="3"/>
        <v>91559.10076388887</v>
      </c>
      <c r="F33" s="57">
        <f t="shared" si="4"/>
        <v>3885.9469587053559</v>
      </c>
      <c r="G33" s="58">
        <f t="shared" ref="G33" si="6">+SUM(E33:F33)</f>
        <v>95445.04772259423</v>
      </c>
      <c r="H33" s="59">
        <f t="shared" ref="H33:H63" si="7">H32-G33</f>
        <v>12388767.194392728</v>
      </c>
    </row>
    <row r="34" spans="1:8" ht="14">
      <c r="A34" s="55">
        <f t="shared" si="1"/>
        <v>8</v>
      </c>
      <c r="B34" s="55"/>
      <c r="C34" s="55" t="s">
        <v>115</v>
      </c>
      <c r="D34" s="56">
        <f t="shared" ca="1" si="2"/>
        <v>44511</v>
      </c>
      <c r="E34" s="57">
        <f t="shared" si="3"/>
        <v>91559.10076388887</v>
      </c>
      <c r="F34" s="57">
        <f t="shared" si="4"/>
        <v>3885.9469587053559</v>
      </c>
      <c r="G34" s="58">
        <f t="shared" si="0"/>
        <v>95445.04772259423</v>
      </c>
      <c r="H34" s="59">
        <f t="shared" si="7"/>
        <v>12293322.146670133</v>
      </c>
    </row>
    <row r="35" spans="1:8" ht="14">
      <c r="A35" s="55">
        <f t="shared" si="1"/>
        <v>9</v>
      </c>
      <c r="B35" s="55"/>
      <c r="C35" s="55" t="s">
        <v>116</v>
      </c>
      <c r="D35" s="56">
        <f t="shared" ca="1" si="2"/>
        <v>44541</v>
      </c>
      <c r="E35" s="57">
        <f t="shared" si="3"/>
        <v>91559.10076388887</v>
      </c>
      <c r="F35" s="57">
        <f t="shared" si="4"/>
        <v>3885.9469587053559</v>
      </c>
      <c r="G35" s="58">
        <f t="shared" ref="G35:G38" si="8">+SUM(E35:F35)</f>
        <v>95445.04772259423</v>
      </c>
      <c r="H35" s="59">
        <f t="shared" si="7"/>
        <v>12197877.098947538</v>
      </c>
    </row>
    <row r="36" spans="1:8" ht="14">
      <c r="A36" s="55">
        <f t="shared" si="1"/>
        <v>10</v>
      </c>
      <c r="B36" s="55"/>
      <c r="C36" s="55" t="s">
        <v>117</v>
      </c>
      <c r="D36" s="56">
        <f t="shared" ca="1" si="2"/>
        <v>44572</v>
      </c>
      <c r="E36" s="57">
        <f t="shared" si="3"/>
        <v>91559.10076388887</v>
      </c>
      <c r="F36" s="57">
        <f t="shared" si="4"/>
        <v>3885.9469587053559</v>
      </c>
      <c r="G36" s="58">
        <f t="shared" si="8"/>
        <v>95445.04772259423</v>
      </c>
      <c r="H36" s="59">
        <f t="shared" si="7"/>
        <v>12102432.051224943</v>
      </c>
    </row>
    <row r="37" spans="1:8" ht="14">
      <c r="A37" s="55">
        <f t="shared" si="1"/>
        <v>11</v>
      </c>
      <c r="B37" s="55"/>
      <c r="C37" s="55" t="s">
        <v>118</v>
      </c>
      <c r="D37" s="56">
        <f t="shared" ca="1" si="2"/>
        <v>44603</v>
      </c>
      <c r="E37" s="57">
        <f t="shared" si="3"/>
        <v>91559.10076388887</v>
      </c>
      <c r="F37" s="57">
        <f t="shared" si="4"/>
        <v>3885.9469587053559</v>
      </c>
      <c r="G37" s="58">
        <f t="shared" si="8"/>
        <v>95445.04772259423</v>
      </c>
      <c r="H37" s="59">
        <f t="shared" si="7"/>
        <v>12006987.003502348</v>
      </c>
    </row>
    <row r="38" spans="1:8" ht="14">
      <c r="A38" s="55">
        <f t="shared" si="1"/>
        <v>12</v>
      </c>
      <c r="B38" s="55"/>
      <c r="C38" s="55" t="s">
        <v>119</v>
      </c>
      <c r="D38" s="56">
        <f t="shared" ca="1" si="2"/>
        <v>44631</v>
      </c>
      <c r="E38" s="57">
        <f t="shared" si="3"/>
        <v>91559.10076388887</v>
      </c>
      <c r="F38" s="57">
        <f t="shared" si="4"/>
        <v>3885.9469587053559</v>
      </c>
      <c r="G38" s="58">
        <f t="shared" si="8"/>
        <v>95445.04772259423</v>
      </c>
      <c r="H38" s="59">
        <f t="shared" si="7"/>
        <v>11911541.955779754</v>
      </c>
    </row>
    <row r="39" spans="1:8" ht="14">
      <c r="A39" s="55">
        <f>+A38+1</f>
        <v>13</v>
      </c>
      <c r="B39" s="55"/>
      <c r="C39" s="55" t="s">
        <v>120</v>
      </c>
      <c r="D39" s="56">
        <f ca="1">EDATE(D38,1)</f>
        <v>44662</v>
      </c>
      <c r="E39" s="57">
        <f t="shared" ref="E39:E58" si="9">(($D$19*B$27))/36</f>
        <v>91559.10076388887</v>
      </c>
      <c r="F39" s="57">
        <f t="shared" ref="F39:F58" si="10">(($D$20*B$27))/36</f>
        <v>3885.9469587053559</v>
      </c>
      <c r="G39" s="58">
        <f t="shared" ref="G39:G58" si="11">+SUM(E39:F39)</f>
        <v>95445.04772259423</v>
      </c>
      <c r="H39" s="59">
        <f>H38-G39</f>
        <v>11816096.908057159</v>
      </c>
    </row>
    <row r="40" spans="1:8" ht="14">
      <c r="A40" s="55">
        <f t="shared" si="1"/>
        <v>14</v>
      </c>
      <c r="B40" s="55"/>
      <c r="C40" s="55" t="s">
        <v>121</v>
      </c>
      <c r="D40" s="56">
        <f t="shared" ca="1" si="2"/>
        <v>44692</v>
      </c>
      <c r="E40" s="57">
        <f t="shared" si="9"/>
        <v>91559.10076388887</v>
      </c>
      <c r="F40" s="57">
        <f t="shared" si="10"/>
        <v>3885.9469587053559</v>
      </c>
      <c r="G40" s="58">
        <f t="shared" si="11"/>
        <v>95445.04772259423</v>
      </c>
      <c r="H40" s="59">
        <f t="shared" si="7"/>
        <v>11720651.860334564</v>
      </c>
    </row>
    <row r="41" spans="1:8" ht="14">
      <c r="A41" s="55">
        <f t="shared" si="1"/>
        <v>15</v>
      </c>
      <c r="B41" s="55"/>
      <c r="C41" s="55" t="s">
        <v>122</v>
      </c>
      <c r="D41" s="56">
        <f t="shared" ca="1" si="2"/>
        <v>44723</v>
      </c>
      <c r="E41" s="57">
        <f t="shared" si="9"/>
        <v>91559.10076388887</v>
      </c>
      <c r="F41" s="57">
        <f t="shared" si="10"/>
        <v>3885.9469587053559</v>
      </c>
      <c r="G41" s="58">
        <f t="shared" si="11"/>
        <v>95445.04772259423</v>
      </c>
      <c r="H41" s="59">
        <f t="shared" si="7"/>
        <v>11625206.812611969</v>
      </c>
    </row>
    <row r="42" spans="1:8" ht="14">
      <c r="A42" s="55">
        <f t="shared" si="1"/>
        <v>16</v>
      </c>
      <c r="B42" s="55"/>
      <c r="C42" s="55" t="s">
        <v>123</v>
      </c>
      <c r="D42" s="56">
        <f t="shared" ca="1" si="2"/>
        <v>44753</v>
      </c>
      <c r="E42" s="57">
        <f t="shared" si="9"/>
        <v>91559.10076388887</v>
      </c>
      <c r="F42" s="57">
        <f t="shared" si="10"/>
        <v>3885.9469587053559</v>
      </c>
      <c r="G42" s="58">
        <f t="shared" si="11"/>
        <v>95445.04772259423</v>
      </c>
      <c r="H42" s="59">
        <f t="shared" si="7"/>
        <v>11529761.764889374</v>
      </c>
    </row>
    <row r="43" spans="1:8" ht="14">
      <c r="A43" s="55">
        <f t="shared" si="1"/>
        <v>17</v>
      </c>
      <c r="B43" s="55"/>
      <c r="C43" s="55" t="s">
        <v>124</v>
      </c>
      <c r="D43" s="56">
        <f t="shared" ca="1" si="2"/>
        <v>44784</v>
      </c>
      <c r="E43" s="57">
        <f t="shared" si="9"/>
        <v>91559.10076388887</v>
      </c>
      <c r="F43" s="57">
        <f t="shared" si="10"/>
        <v>3885.9469587053559</v>
      </c>
      <c r="G43" s="58">
        <f t="shared" si="11"/>
        <v>95445.04772259423</v>
      </c>
      <c r="H43" s="59">
        <f t="shared" si="7"/>
        <v>11434316.71716678</v>
      </c>
    </row>
    <row r="44" spans="1:8" ht="14">
      <c r="A44" s="55">
        <f t="shared" si="1"/>
        <v>18</v>
      </c>
      <c r="B44" s="55"/>
      <c r="C44" s="55" t="s">
        <v>125</v>
      </c>
      <c r="D44" s="56">
        <f t="shared" ca="1" si="2"/>
        <v>44815</v>
      </c>
      <c r="E44" s="57">
        <f t="shared" si="9"/>
        <v>91559.10076388887</v>
      </c>
      <c r="F44" s="57">
        <f t="shared" si="10"/>
        <v>3885.9469587053559</v>
      </c>
      <c r="G44" s="58">
        <f t="shared" si="11"/>
        <v>95445.04772259423</v>
      </c>
      <c r="H44" s="59">
        <f t="shared" si="7"/>
        <v>11338871.669444185</v>
      </c>
    </row>
    <row r="45" spans="1:8" ht="14">
      <c r="A45" s="55">
        <f t="shared" si="1"/>
        <v>19</v>
      </c>
      <c r="B45" s="55"/>
      <c r="C45" s="55" t="s">
        <v>126</v>
      </c>
      <c r="D45" s="56">
        <f t="shared" ca="1" si="2"/>
        <v>44845</v>
      </c>
      <c r="E45" s="57">
        <f t="shared" si="9"/>
        <v>91559.10076388887</v>
      </c>
      <c r="F45" s="57">
        <f t="shared" si="10"/>
        <v>3885.9469587053559</v>
      </c>
      <c r="G45" s="58">
        <f t="shared" si="11"/>
        <v>95445.04772259423</v>
      </c>
      <c r="H45" s="59">
        <f t="shared" si="7"/>
        <v>11243426.62172159</v>
      </c>
    </row>
    <row r="46" spans="1:8" ht="14">
      <c r="A46" s="55">
        <f t="shared" si="1"/>
        <v>20</v>
      </c>
      <c r="B46" s="55"/>
      <c r="C46" s="55" t="s">
        <v>127</v>
      </c>
      <c r="D46" s="56">
        <f t="shared" ca="1" si="2"/>
        <v>44876</v>
      </c>
      <c r="E46" s="57">
        <f t="shared" si="9"/>
        <v>91559.10076388887</v>
      </c>
      <c r="F46" s="57">
        <f t="shared" si="10"/>
        <v>3885.9469587053559</v>
      </c>
      <c r="G46" s="58">
        <f t="shared" si="11"/>
        <v>95445.04772259423</v>
      </c>
      <c r="H46" s="59">
        <f t="shared" si="7"/>
        <v>11147981.573998995</v>
      </c>
    </row>
    <row r="47" spans="1:8" ht="14">
      <c r="A47" s="55">
        <f t="shared" si="1"/>
        <v>21</v>
      </c>
      <c r="B47" s="55"/>
      <c r="C47" s="55" t="s">
        <v>128</v>
      </c>
      <c r="D47" s="56">
        <f t="shared" ca="1" si="2"/>
        <v>44906</v>
      </c>
      <c r="E47" s="57">
        <f t="shared" si="9"/>
        <v>91559.10076388887</v>
      </c>
      <c r="F47" s="57">
        <f t="shared" si="10"/>
        <v>3885.9469587053559</v>
      </c>
      <c r="G47" s="58">
        <f t="shared" si="11"/>
        <v>95445.04772259423</v>
      </c>
      <c r="H47" s="59">
        <f t="shared" si="7"/>
        <v>11052536.5262764</v>
      </c>
    </row>
    <row r="48" spans="1:8" ht="14">
      <c r="A48" s="55">
        <f t="shared" si="1"/>
        <v>22</v>
      </c>
      <c r="B48" s="55"/>
      <c r="C48" s="55" t="s">
        <v>129</v>
      </c>
      <c r="D48" s="56">
        <f t="shared" ca="1" si="2"/>
        <v>44937</v>
      </c>
      <c r="E48" s="57">
        <f t="shared" si="9"/>
        <v>91559.10076388887</v>
      </c>
      <c r="F48" s="57">
        <f t="shared" si="10"/>
        <v>3885.9469587053559</v>
      </c>
      <c r="G48" s="58">
        <f t="shared" si="11"/>
        <v>95445.04772259423</v>
      </c>
      <c r="H48" s="59">
        <f t="shared" si="7"/>
        <v>10957091.478553806</v>
      </c>
    </row>
    <row r="49" spans="1:8" ht="14">
      <c r="A49" s="55">
        <f t="shared" si="1"/>
        <v>23</v>
      </c>
      <c r="B49" s="55"/>
      <c r="C49" s="55" t="s">
        <v>130</v>
      </c>
      <c r="D49" s="56">
        <f t="shared" ca="1" si="2"/>
        <v>44968</v>
      </c>
      <c r="E49" s="57">
        <f t="shared" si="9"/>
        <v>91559.10076388887</v>
      </c>
      <c r="F49" s="57">
        <f t="shared" si="10"/>
        <v>3885.9469587053559</v>
      </c>
      <c r="G49" s="58">
        <f t="shared" si="11"/>
        <v>95445.04772259423</v>
      </c>
      <c r="H49" s="59">
        <f t="shared" si="7"/>
        <v>10861646.430831211</v>
      </c>
    </row>
    <row r="50" spans="1:8" ht="14">
      <c r="A50" s="55">
        <f t="shared" si="1"/>
        <v>24</v>
      </c>
      <c r="B50" s="55"/>
      <c r="C50" s="55" t="s">
        <v>131</v>
      </c>
      <c r="D50" s="56">
        <f t="shared" ca="1" si="2"/>
        <v>44996</v>
      </c>
      <c r="E50" s="57">
        <f t="shared" si="9"/>
        <v>91559.10076388887</v>
      </c>
      <c r="F50" s="57">
        <f t="shared" si="10"/>
        <v>3885.9469587053559</v>
      </c>
      <c r="G50" s="58">
        <f t="shared" si="11"/>
        <v>95445.04772259423</v>
      </c>
      <c r="H50" s="59">
        <f t="shared" si="7"/>
        <v>10766201.383108616</v>
      </c>
    </row>
    <row r="51" spans="1:8" ht="14">
      <c r="A51" s="55">
        <f>+A50+1</f>
        <v>25</v>
      </c>
      <c r="B51" s="55"/>
      <c r="C51" s="55" t="s">
        <v>132</v>
      </c>
      <c r="D51" s="56">
        <f ca="1">EDATE(D50,1)</f>
        <v>45027</v>
      </c>
      <c r="E51" s="57">
        <f t="shared" si="9"/>
        <v>91559.10076388887</v>
      </c>
      <c r="F51" s="57">
        <f t="shared" si="10"/>
        <v>3885.9469587053559</v>
      </c>
      <c r="G51" s="58">
        <f t="shared" si="11"/>
        <v>95445.04772259423</v>
      </c>
      <c r="H51" s="59">
        <f>H50-G51</f>
        <v>10670756.335386021</v>
      </c>
    </row>
    <row r="52" spans="1:8" ht="14">
      <c r="A52" s="55">
        <f t="shared" si="1"/>
        <v>26</v>
      </c>
      <c r="B52" s="55"/>
      <c r="C52" s="55" t="s">
        <v>133</v>
      </c>
      <c r="D52" s="56">
        <f t="shared" ca="1" si="2"/>
        <v>45057</v>
      </c>
      <c r="E52" s="57">
        <f t="shared" si="9"/>
        <v>91559.10076388887</v>
      </c>
      <c r="F52" s="57">
        <f t="shared" si="10"/>
        <v>3885.9469587053559</v>
      </c>
      <c r="G52" s="58">
        <f t="shared" si="11"/>
        <v>95445.04772259423</v>
      </c>
      <c r="H52" s="59">
        <f t="shared" si="7"/>
        <v>10575311.287663426</v>
      </c>
    </row>
    <row r="53" spans="1:8" ht="14">
      <c r="A53" s="55">
        <f t="shared" si="1"/>
        <v>27</v>
      </c>
      <c r="B53" s="55"/>
      <c r="C53" s="55" t="s">
        <v>134</v>
      </c>
      <c r="D53" s="56">
        <f t="shared" ca="1" si="2"/>
        <v>45088</v>
      </c>
      <c r="E53" s="57">
        <f t="shared" si="9"/>
        <v>91559.10076388887</v>
      </c>
      <c r="F53" s="57">
        <f t="shared" si="10"/>
        <v>3885.9469587053559</v>
      </c>
      <c r="G53" s="58">
        <f t="shared" si="11"/>
        <v>95445.04772259423</v>
      </c>
      <c r="H53" s="59">
        <f t="shared" si="7"/>
        <v>10479866.239940831</v>
      </c>
    </row>
    <row r="54" spans="1:8" ht="14">
      <c r="A54" s="55">
        <f t="shared" si="1"/>
        <v>28</v>
      </c>
      <c r="B54" s="55"/>
      <c r="C54" s="55" t="s">
        <v>135</v>
      </c>
      <c r="D54" s="56">
        <f t="shared" ca="1" si="2"/>
        <v>45118</v>
      </c>
      <c r="E54" s="57">
        <f t="shared" si="9"/>
        <v>91559.10076388887</v>
      </c>
      <c r="F54" s="57">
        <f t="shared" si="10"/>
        <v>3885.9469587053559</v>
      </c>
      <c r="G54" s="58">
        <f t="shared" si="11"/>
        <v>95445.04772259423</v>
      </c>
      <c r="H54" s="59">
        <f t="shared" si="7"/>
        <v>10384421.192218237</v>
      </c>
    </row>
    <row r="55" spans="1:8" ht="14">
      <c r="A55" s="55">
        <f t="shared" si="1"/>
        <v>29</v>
      </c>
      <c r="B55" s="55"/>
      <c r="C55" s="55" t="s">
        <v>136</v>
      </c>
      <c r="D55" s="56">
        <f t="shared" ca="1" si="2"/>
        <v>45149</v>
      </c>
      <c r="E55" s="57">
        <f t="shared" si="9"/>
        <v>91559.10076388887</v>
      </c>
      <c r="F55" s="57">
        <f t="shared" si="10"/>
        <v>3885.9469587053559</v>
      </c>
      <c r="G55" s="58">
        <f t="shared" si="11"/>
        <v>95445.04772259423</v>
      </c>
      <c r="H55" s="59">
        <f t="shared" si="7"/>
        <v>10288976.144495642</v>
      </c>
    </row>
    <row r="56" spans="1:8" ht="14">
      <c r="A56" s="55">
        <f t="shared" si="1"/>
        <v>30</v>
      </c>
      <c r="B56" s="55"/>
      <c r="C56" s="55" t="s">
        <v>137</v>
      </c>
      <c r="D56" s="56">
        <f t="shared" ca="1" si="2"/>
        <v>45180</v>
      </c>
      <c r="E56" s="57">
        <f t="shared" si="9"/>
        <v>91559.10076388887</v>
      </c>
      <c r="F56" s="57">
        <f t="shared" si="10"/>
        <v>3885.9469587053559</v>
      </c>
      <c r="G56" s="58">
        <f t="shared" si="11"/>
        <v>95445.04772259423</v>
      </c>
      <c r="H56" s="59">
        <f t="shared" si="7"/>
        <v>10193531.096773047</v>
      </c>
    </row>
    <row r="57" spans="1:8" ht="14">
      <c r="A57" s="55">
        <f t="shared" si="1"/>
        <v>31</v>
      </c>
      <c r="B57" s="55"/>
      <c r="C57" s="55" t="s">
        <v>138</v>
      </c>
      <c r="D57" s="56">
        <f t="shared" ca="1" si="2"/>
        <v>45210</v>
      </c>
      <c r="E57" s="57">
        <f t="shared" si="9"/>
        <v>91559.10076388887</v>
      </c>
      <c r="F57" s="57">
        <f t="shared" si="10"/>
        <v>3885.9469587053559</v>
      </c>
      <c r="G57" s="58">
        <f t="shared" si="11"/>
        <v>95445.04772259423</v>
      </c>
      <c r="H57" s="59">
        <f t="shared" si="7"/>
        <v>10098086.049050452</v>
      </c>
    </row>
    <row r="58" spans="1:8" ht="14">
      <c r="A58" s="55">
        <f t="shared" si="1"/>
        <v>32</v>
      </c>
      <c r="B58" s="55"/>
      <c r="C58" s="55" t="s">
        <v>139</v>
      </c>
      <c r="D58" s="56">
        <f t="shared" ca="1" si="2"/>
        <v>45241</v>
      </c>
      <c r="E58" s="57">
        <f t="shared" si="9"/>
        <v>91559.10076388887</v>
      </c>
      <c r="F58" s="57">
        <f t="shared" si="10"/>
        <v>3885.9469587053559</v>
      </c>
      <c r="G58" s="58">
        <f t="shared" si="11"/>
        <v>95445.04772259423</v>
      </c>
      <c r="H58" s="59">
        <f t="shared" si="7"/>
        <v>10002641.001327857</v>
      </c>
    </row>
    <row r="59" spans="1:8" ht="14">
      <c r="A59" s="55">
        <f t="shared" si="1"/>
        <v>33</v>
      </c>
      <c r="B59" s="55"/>
      <c r="C59" s="55" t="s">
        <v>140</v>
      </c>
      <c r="D59" s="56">
        <f t="shared" ca="1" si="2"/>
        <v>45271</v>
      </c>
      <c r="E59" s="57">
        <f t="shared" ref="E59:E62" si="12">(($D$19*B$27))/36</f>
        <v>91559.10076388887</v>
      </c>
      <c r="F59" s="57">
        <f t="shared" ref="F59:F62" si="13">(($D$20*B$27))/36</f>
        <v>3885.9469587053559</v>
      </c>
      <c r="G59" s="58">
        <f t="shared" ref="G59:G62" si="14">+SUM(E59:F59)</f>
        <v>95445.04772259423</v>
      </c>
      <c r="H59" s="59">
        <f t="shared" si="7"/>
        <v>9907195.9536052626</v>
      </c>
    </row>
    <row r="60" spans="1:8" ht="14">
      <c r="A60" s="55">
        <f t="shared" si="1"/>
        <v>34</v>
      </c>
      <c r="B60" s="55"/>
      <c r="C60" s="55" t="s">
        <v>141</v>
      </c>
      <c r="D60" s="56">
        <f t="shared" ca="1" si="2"/>
        <v>45302</v>
      </c>
      <c r="E60" s="57">
        <f t="shared" si="12"/>
        <v>91559.10076388887</v>
      </c>
      <c r="F60" s="57">
        <f t="shared" si="13"/>
        <v>3885.9469587053559</v>
      </c>
      <c r="G60" s="58">
        <f t="shared" si="14"/>
        <v>95445.04772259423</v>
      </c>
      <c r="H60" s="59">
        <f t="shared" si="7"/>
        <v>9811750.9058826678</v>
      </c>
    </row>
    <row r="61" spans="1:8" ht="14">
      <c r="A61" s="55">
        <f t="shared" si="1"/>
        <v>35</v>
      </c>
      <c r="B61" s="55"/>
      <c r="C61" s="55" t="s">
        <v>142</v>
      </c>
      <c r="D61" s="56">
        <f t="shared" ca="1" si="2"/>
        <v>45333</v>
      </c>
      <c r="E61" s="57">
        <f t="shared" si="12"/>
        <v>91559.10076388887</v>
      </c>
      <c r="F61" s="57">
        <f t="shared" si="13"/>
        <v>3885.9469587053559</v>
      </c>
      <c r="G61" s="58">
        <f t="shared" si="14"/>
        <v>95445.04772259423</v>
      </c>
      <c r="H61" s="59">
        <f t="shared" si="7"/>
        <v>9716305.8581600729</v>
      </c>
    </row>
    <row r="62" spans="1:8" ht="14">
      <c r="A62" s="55">
        <f t="shared" si="1"/>
        <v>36</v>
      </c>
      <c r="B62" s="55"/>
      <c r="C62" s="55" t="s">
        <v>143</v>
      </c>
      <c r="D62" s="56">
        <f t="shared" ca="1" si="2"/>
        <v>45362</v>
      </c>
      <c r="E62" s="57">
        <f t="shared" si="12"/>
        <v>91559.10076388887</v>
      </c>
      <c r="F62" s="57">
        <f t="shared" si="13"/>
        <v>3885.9469587053559</v>
      </c>
      <c r="G62" s="58">
        <f t="shared" si="14"/>
        <v>95445.04772259423</v>
      </c>
      <c r="H62" s="59">
        <f t="shared" si="7"/>
        <v>9620860.8104374781</v>
      </c>
    </row>
    <row r="63" spans="1:8" ht="14">
      <c r="A63" s="55">
        <f t="shared" si="1"/>
        <v>37</v>
      </c>
      <c r="B63" s="60">
        <f>1-SUM(B26:B62)</f>
        <v>0.7</v>
      </c>
      <c r="C63" s="55" t="s">
        <v>189</v>
      </c>
      <c r="D63" s="56">
        <f t="shared" ca="1" si="2"/>
        <v>45393</v>
      </c>
      <c r="E63" s="57">
        <f>B63*D19</f>
        <v>9229157.356999997</v>
      </c>
      <c r="F63" s="57">
        <f>B63*D20</f>
        <v>391703.45343749988</v>
      </c>
      <c r="G63" s="58">
        <f t="shared" ref="G63" si="15">+SUM(E63:F63)</f>
        <v>9620860.8104374968</v>
      </c>
      <c r="H63" s="59">
        <f t="shared" si="7"/>
        <v>-1.862645149230957E-8</v>
      </c>
    </row>
    <row r="64" spans="1:8" ht="14">
      <c r="A64" s="513" t="s">
        <v>102</v>
      </c>
      <c r="B64" s="513"/>
      <c r="C64" s="513"/>
      <c r="D64" s="513"/>
      <c r="E64" s="61">
        <f>SUM(E25:E63)</f>
        <v>13184510.509999998</v>
      </c>
      <c r="F64" s="61">
        <f>SUM(F25:F63)</f>
        <v>559576.36205357127</v>
      </c>
      <c r="G64" s="61">
        <f>SUM(G25:G63)</f>
        <v>13744086.872053571</v>
      </c>
      <c r="H64" s="62"/>
    </row>
    <row r="65" spans="1:8" s="13" customFormat="1" ht="14">
      <c r="C65" s="23"/>
      <c r="D65" s="24"/>
      <c r="E65" s="25"/>
      <c r="F65" s="25"/>
      <c r="G65" s="25"/>
    </row>
    <row r="66" spans="1:8" s="13" customFormat="1" ht="14">
      <c r="A66" s="508" t="s">
        <v>66</v>
      </c>
      <c r="B66" s="508"/>
      <c r="C66" s="508"/>
      <c r="D66" s="508"/>
      <c r="E66" s="508"/>
      <c r="F66" s="508"/>
      <c r="G66" s="508"/>
      <c r="H66" s="508"/>
    </row>
    <row r="67" spans="1:8" s="13" customFormat="1" ht="29.25" customHeight="1">
      <c r="A67" s="497" t="s">
        <v>103</v>
      </c>
      <c r="B67" s="497"/>
      <c r="C67" s="497"/>
      <c r="D67" s="497"/>
      <c r="E67" s="497"/>
      <c r="F67" s="497"/>
      <c r="G67" s="497"/>
      <c r="H67" s="497"/>
    </row>
    <row r="68" spans="1:8" s="13" customFormat="1" ht="16.5" customHeight="1">
      <c r="A68" s="497"/>
      <c r="B68" s="497"/>
      <c r="C68" s="497"/>
      <c r="D68" s="497"/>
      <c r="E68" s="497"/>
      <c r="F68" s="497"/>
      <c r="G68" s="497"/>
      <c r="H68" s="497"/>
    </row>
    <row r="69" spans="1:8" s="13" customFormat="1" ht="16.5" customHeight="1">
      <c r="A69" s="497"/>
      <c r="B69" s="497"/>
      <c r="C69" s="497"/>
      <c r="D69" s="497"/>
      <c r="E69" s="497"/>
      <c r="F69" s="497"/>
      <c r="G69" s="497"/>
      <c r="H69" s="497"/>
    </row>
    <row r="70" spans="1:8" s="13" customFormat="1" ht="16.5" customHeight="1">
      <c r="A70" s="497"/>
      <c r="B70" s="497"/>
      <c r="C70" s="497"/>
      <c r="D70" s="497"/>
      <c r="E70" s="497"/>
      <c r="F70" s="497"/>
      <c r="G70" s="497"/>
      <c r="H70" s="497"/>
    </row>
    <row r="71" spans="1:8" s="13" customFormat="1" ht="107.25" customHeight="1">
      <c r="A71" s="497"/>
      <c r="B71" s="497"/>
      <c r="C71" s="497"/>
      <c r="D71" s="497"/>
      <c r="E71" s="497"/>
      <c r="F71" s="497"/>
      <c r="G71" s="497"/>
      <c r="H71" s="497"/>
    </row>
    <row r="72" spans="1:8" s="13" customFormat="1" ht="42" customHeight="1">
      <c r="A72" s="497"/>
      <c r="B72" s="497"/>
      <c r="C72" s="497"/>
      <c r="D72" s="497"/>
      <c r="E72" s="497"/>
      <c r="F72" s="497"/>
      <c r="G72" s="497"/>
      <c r="H72" s="497"/>
    </row>
    <row r="73" spans="1:8" s="13" customFormat="1" ht="17.25" customHeight="1">
      <c r="A73" s="497"/>
      <c r="B73" s="497"/>
      <c r="C73" s="497"/>
      <c r="D73" s="497"/>
      <c r="E73" s="497"/>
      <c r="F73" s="497"/>
      <c r="G73" s="497"/>
      <c r="H73" s="497"/>
    </row>
    <row r="74" spans="1:8" s="13" customFormat="1" ht="14">
      <c r="A74" s="497"/>
      <c r="B74" s="497"/>
      <c r="C74" s="497"/>
      <c r="D74" s="497"/>
      <c r="E74" s="497"/>
      <c r="F74" s="497"/>
      <c r="G74" s="497"/>
      <c r="H74" s="497"/>
    </row>
    <row r="75" spans="1:8" s="13" customFormat="1" ht="14">
      <c r="A75" s="13" t="s">
        <v>104</v>
      </c>
      <c r="D75" s="26"/>
      <c r="G75" s="14"/>
    </row>
    <row r="76" spans="1:8" s="13" customFormat="1" ht="14">
      <c r="D76" s="26"/>
      <c r="G76" s="14"/>
    </row>
    <row r="77" spans="1:8" s="13" customFormat="1" ht="15" customHeight="1">
      <c r="A77" s="27"/>
      <c r="B77" s="27"/>
      <c r="C77" s="27"/>
      <c r="D77" s="26"/>
      <c r="E77" s="27"/>
      <c r="F77" s="27"/>
      <c r="G77" s="28"/>
    </row>
    <row r="78" spans="1:8" s="13" customFormat="1" ht="14">
      <c r="A78" s="498" t="s">
        <v>105</v>
      </c>
      <c r="B78" s="498"/>
      <c r="C78" s="498"/>
      <c r="D78" s="26"/>
      <c r="E78" s="498" t="s">
        <v>106</v>
      </c>
      <c r="F78" s="498"/>
      <c r="G78" s="498"/>
    </row>
    <row r="79" spans="1:8" ht="14"/>
    <row r="80" spans="1:8" ht="14"/>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sheetData>
  <sheetProtection password="EA9B" sheet="1" objects="1" scenarios="1" selectLockedCells="1"/>
  <mergeCells count="13">
    <mergeCell ref="A67:H74"/>
    <mergeCell ref="A78:C78"/>
    <mergeCell ref="E78:G78"/>
    <mergeCell ref="C9:H9"/>
    <mergeCell ref="C10:H10"/>
    <mergeCell ref="A24:G24"/>
    <mergeCell ref="A64:D64"/>
    <mergeCell ref="A66:H66"/>
    <mergeCell ref="H1:H2"/>
    <mergeCell ref="C5:H5"/>
    <mergeCell ref="C6:H6"/>
    <mergeCell ref="C7:H7"/>
    <mergeCell ref="C8:H8"/>
  </mergeCells>
  <hyperlinks>
    <hyperlink ref="C1" location="'DATA SHEET'!A1" display="HIGHLANDS PRIME, INC." xr:uid="{00000000-0004-0000-2C00-000000000000}"/>
    <hyperlink ref="J3" location="'DATA SHEET'!A1" display="Return to Data Sheet" xr:uid="{00000000-0004-0000-2C00-000001000000}"/>
  </hyperlinks>
  <printOptions horizontalCentered="1" verticalCentered="1"/>
  <pageMargins left="0.7" right="0.7" top="0.25" bottom="0.25" header="0.3" footer="0.3"/>
  <pageSetup scale="64" orientation="portrait" r:id="rId1"/>
  <drawing r:id="rId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theme="6"/>
    <pageSetUpPr fitToPage="1"/>
  </sheetPr>
  <dimension ref="A1:L103"/>
  <sheetViews>
    <sheetView showGridLines="0" zoomScaleNormal="100" workbookViewId="0">
      <selection activeCell="J3" sqref="J3"/>
    </sheetView>
  </sheetViews>
  <sheetFormatPr baseColWidth="10" defaultColWidth="0" defaultRowHeight="15" zeroHeight="1"/>
  <cols>
    <col min="1" max="1" width="12.6640625" style="12" customWidth="1"/>
    <col min="2" max="2" width="11.5" style="12" customWidth="1"/>
    <col min="3" max="3" width="23.5" style="12" customWidth="1"/>
    <col min="4" max="4" width="13.5" style="30" bestFit="1" customWidth="1"/>
    <col min="5" max="5" width="14" style="12" customWidth="1"/>
    <col min="6" max="6" width="14.83203125" style="12" bestFit="1" customWidth="1"/>
    <col min="7" max="7" width="13.5" style="31" bestFit="1" customWidth="1"/>
    <col min="8" max="8" width="16.5" style="12" bestFit="1" customWidth="1"/>
    <col min="9" max="9" width="9.1640625" style="12" customWidth="1"/>
    <col min="10" max="12" width="9.1640625" style="64" customWidth="1"/>
    <col min="13" max="16384" width="9.1640625" style="64" hidden="1"/>
  </cols>
  <sheetData>
    <row r="1" spans="1:10">
      <c r="C1" s="29" t="s">
        <v>75</v>
      </c>
      <c r="H1" s="509" t="s">
        <v>76</v>
      </c>
    </row>
    <row r="2" spans="1:10">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1"/>
      <c r="C5" s="521">
        <f>'DATA SHEET'!C31</f>
        <v>0</v>
      </c>
      <c r="D5" s="521"/>
      <c r="E5" s="521"/>
      <c r="F5" s="521"/>
      <c r="G5" s="521"/>
      <c r="H5" s="522"/>
    </row>
    <row r="6" spans="1:10">
      <c r="A6" s="33" t="s">
        <v>6</v>
      </c>
      <c r="B6" s="34"/>
      <c r="C6" s="540" t="str">
        <f>'DATA SHEET'!C32</f>
        <v>3E</v>
      </c>
      <c r="D6" s="540"/>
      <c r="E6" s="540"/>
      <c r="F6" s="540"/>
      <c r="G6" s="540"/>
      <c r="H6" s="545"/>
    </row>
    <row r="7" spans="1:10">
      <c r="A7" s="33" t="s">
        <v>79</v>
      </c>
      <c r="B7" s="34"/>
      <c r="C7" s="546">
        <f>'DATA SHEET'!C34</f>
        <v>69.37</v>
      </c>
      <c r="D7" s="546"/>
      <c r="E7" s="546"/>
      <c r="F7" s="546"/>
      <c r="G7" s="546"/>
      <c r="H7" s="547"/>
    </row>
    <row r="8" spans="1:10">
      <c r="A8" s="33" t="s">
        <v>7</v>
      </c>
      <c r="B8" s="34"/>
      <c r="C8" s="548" t="str">
        <f>'DATA SHEET'!C33</f>
        <v>2-Bedroom</v>
      </c>
      <c r="D8" s="548"/>
      <c r="E8" s="548"/>
      <c r="F8" s="548"/>
      <c r="G8" s="548"/>
      <c r="H8" s="549"/>
    </row>
    <row r="9" spans="1:10">
      <c r="A9" s="35" t="s">
        <v>80</v>
      </c>
      <c r="B9" s="34"/>
      <c r="C9" s="550">
        <f>'DATA SHEET'!C35</f>
        <v>15097219.999999998</v>
      </c>
      <c r="D9" s="550"/>
      <c r="E9" s="550"/>
      <c r="F9" s="550"/>
      <c r="G9" s="550"/>
      <c r="H9" s="551"/>
    </row>
    <row r="10" spans="1:10">
      <c r="A10" s="36" t="s">
        <v>81</v>
      </c>
      <c r="B10" s="37"/>
      <c r="C10" s="510" t="str">
        <f>'DATA SHEET'!B44</f>
        <v>100% over 60 months</v>
      </c>
      <c r="D10" s="510"/>
      <c r="E10" s="510"/>
      <c r="F10" s="510"/>
      <c r="G10" s="510"/>
      <c r="H10" s="511"/>
    </row>
    <row r="11" spans="1:10"/>
    <row r="12" spans="1:10">
      <c r="A12" s="31" t="s">
        <v>82</v>
      </c>
      <c r="B12" s="31"/>
    </row>
    <row r="13" spans="1:10" s="12" customFormat="1" ht="14">
      <c r="A13" s="13" t="s">
        <v>83</v>
      </c>
      <c r="D13" s="38">
        <f>(C9-650000)</f>
        <v>14447219.999999998</v>
      </c>
      <c r="E13" s="39" t="str">
        <f>LEFT(C8,9)</f>
        <v>2-Bedroom</v>
      </c>
      <c r="G13" s="31"/>
    </row>
    <row r="14" spans="1:10" s="12" customFormat="1" ht="14">
      <c r="A14" s="40" t="s">
        <v>86</v>
      </c>
      <c r="D14" s="38">
        <f>IF('DATA SHEET'!$C$29='DATA SHEET'!$G$29,VLOOKUP('DATA SHEET'!$C$32,'GLENVIEW PL'!$C$6:$G$41,5,0),VLOOKUP('DATA SHEET'!$C$32,'WESTCHASE PL'!$D$11:$H$34,5,0))</f>
        <v>450000</v>
      </c>
      <c r="E14" s="30"/>
      <c r="G14" s="31"/>
    </row>
    <row r="15" spans="1:10" s="12" customFormat="1" ht="14">
      <c r="A15" s="40" t="s">
        <v>84</v>
      </c>
      <c r="B15" s="41"/>
      <c r="C15" s="79">
        <f>IF(C8="2-Bedroom",10%,5%)</f>
        <v>0.1</v>
      </c>
      <c r="D15" s="42">
        <f>IF(C15&gt;10%,"BEYOND MAX DISCOUNT",((D13-D14)*C15))</f>
        <v>1399722</v>
      </c>
      <c r="E15" s="30"/>
      <c r="G15" s="31"/>
    </row>
    <row r="16" spans="1:10" s="12" customFormat="1" ht="14" hidden="1">
      <c r="A16" s="40"/>
      <c r="B16" s="41"/>
      <c r="C16" s="79"/>
      <c r="D16" s="42"/>
      <c r="E16" s="30"/>
      <c r="G16" s="31"/>
    </row>
    <row r="17" spans="1:8" s="12" customFormat="1" ht="14">
      <c r="A17" s="13" t="s">
        <v>87</v>
      </c>
      <c r="B17" s="13"/>
      <c r="C17" s="13"/>
      <c r="D17" s="43">
        <f>IF(OR(AND(C8="1-Bedroom",C15&gt;5%),AND(C8="1-Bedroom Terrace Suite",C15&gt;5%),AND(C8="2-Bedroom Terrace Suite",C15&gt;5%)),"BEYOND MAX DISCOUNT",D13-SUM(D14:D16))</f>
        <v>12597497.999999998</v>
      </c>
      <c r="E17" s="44"/>
      <c r="G17" s="31"/>
    </row>
    <row r="18" spans="1:8" s="12" customFormat="1" ht="14">
      <c r="A18" s="41" t="s">
        <v>88</v>
      </c>
      <c r="B18" s="41"/>
      <c r="D18" s="45">
        <v>650000</v>
      </c>
      <c r="E18" s="44"/>
      <c r="G18" s="31"/>
    </row>
    <row r="19" spans="1:8" s="12" customFormat="1" ht="14">
      <c r="A19" s="46" t="s">
        <v>89</v>
      </c>
      <c r="B19" s="14"/>
      <c r="C19" s="14"/>
      <c r="D19" s="47">
        <f>+SUM(D17:D18)</f>
        <v>13247497.999999998</v>
      </c>
      <c r="E19" s="44"/>
      <c r="G19" s="31"/>
    </row>
    <row r="20" spans="1:8" s="12" customFormat="1" ht="14">
      <c r="A20" s="48" t="s">
        <v>90</v>
      </c>
      <c r="B20" s="48"/>
      <c r="C20" s="15">
        <v>0.05</v>
      </c>
      <c r="D20" s="49">
        <f>(D17/1.12)*C20</f>
        <v>562388.30357142852</v>
      </c>
      <c r="E20" s="44"/>
      <c r="G20" s="31"/>
    </row>
    <row r="21" spans="1:8" s="12" customFormat="1" thickBot="1">
      <c r="A21" s="14" t="s">
        <v>91</v>
      </c>
      <c r="B21" s="14"/>
      <c r="C21" s="14"/>
      <c r="D21" s="50">
        <f>SUM(D19:D20)</f>
        <v>13809886.303571427</v>
      </c>
      <c r="E21" s="30"/>
      <c r="G21" s="31"/>
    </row>
    <row r="22" spans="1:8" ht="16" thickTop="1"/>
    <row r="23" spans="1:8">
      <c r="A23" s="51" t="s">
        <v>92</v>
      </c>
      <c r="B23" s="51" t="s">
        <v>93</v>
      </c>
      <c r="C23" s="51" t="s">
        <v>94</v>
      </c>
      <c r="D23" s="51" t="s">
        <v>95</v>
      </c>
      <c r="E23" s="51" t="s">
        <v>96</v>
      </c>
      <c r="F23" s="52" t="s">
        <v>97</v>
      </c>
      <c r="G23" s="53" t="s">
        <v>98</v>
      </c>
      <c r="H23" s="51" t="s">
        <v>99</v>
      </c>
    </row>
    <row r="24" spans="1:8" s="12" customFormat="1" ht="14">
      <c r="A24" s="512" t="s">
        <v>100</v>
      </c>
      <c r="B24" s="512"/>
      <c r="C24" s="512"/>
      <c r="D24" s="512"/>
      <c r="E24" s="512"/>
      <c r="F24" s="512"/>
      <c r="G24" s="512"/>
      <c r="H24" s="54">
        <f>+D21</f>
        <v>13809886.303571427</v>
      </c>
    </row>
    <row r="25" spans="1:8">
      <c r="A25" s="55">
        <v>0</v>
      </c>
      <c r="B25" s="55"/>
      <c r="C25" s="55" t="s">
        <v>101</v>
      </c>
      <c r="D25" s="56">
        <f ca="1">'DATA SHEET'!C30</f>
        <v>44238</v>
      </c>
      <c r="E25" s="57">
        <f>IF(E13="1-Bedroom",50000,100000)</f>
        <v>100000</v>
      </c>
      <c r="F25" s="57"/>
      <c r="G25" s="58">
        <f>+SUM(E25:F25)</f>
        <v>100000</v>
      </c>
      <c r="H25" s="59">
        <f>D21-G25</f>
        <v>13709886.303571427</v>
      </c>
    </row>
    <row r="26" spans="1:8">
      <c r="A26" s="55"/>
      <c r="B26" s="60">
        <v>1</v>
      </c>
      <c r="C26" s="55" t="s">
        <v>107</v>
      </c>
      <c r="D26" s="56"/>
      <c r="E26" s="57"/>
      <c r="F26" s="57"/>
      <c r="G26" s="58"/>
      <c r="H26" s="59"/>
    </row>
    <row r="27" spans="1:8">
      <c r="A27" s="55">
        <v>1</v>
      </c>
      <c r="B27" s="55"/>
      <c r="C27" s="55" t="s">
        <v>108</v>
      </c>
      <c r="D27" s="56">
        <f ca="1">EDATE(D25,1)</f>
        <v>44266</v>
      </c>
      <c r="E27" s="57">
        <f t="shared" ref="E27:E58" si="0">($D$19-$E$25)/60</f>
        <v>219124.96666666665</v>
      </c>
      <c r="F27" s="57">
        <f>($D$20)/60</f>
        <v>9373.1383928571413</v>
      </c>
      <c r="G27" s="58">
        <f>+SUM(E27:F27)</f>
        <v>228498.10505952378</v>
      </c>
      <c r="H27" s="59">
        <f>H25-G27</f>
        <v>13481388.198511904</v>
      </c>
    </row>
    <row r="28" spans="1:8">
      <c r="A28" s="55">
        <f>+A27+1</f>
        <v>2</v>
      </c>
      <c r="B28" s="55"/>
      <c r="C28" s="55" t="s">
        <v>109</v>
      </c>
      <c r="D28" s="56">
        <f t="shared" ref="D28:D86" ca="1" si="1">EDATE(D27,1)</f>
        <v>44297</v>
      </c>
      <c r="E28" s="57">
        <f t="shared" si="0"/>
        <v>219124.96666666665</v>
      </c>
      <c r="F28" s="57">
        <f t="shared" ref="F28:F86" si="2">($D$20)/60</f>
        <v>9373.1383928571413</v>
      </c>
      <c r="G28" s="58">
        <f>+SUM(E28:F28)</f>
        <v>228498.10505952378</v>
      </c>
      <c r="H28" s="59">
        <f>H27-G28</f>
        <v>13252890.093452381</v>
      </c>
    </row>
    <row r="29" spans="1:8">
      <c r="A29" s="55">
        <f t="shared" ref="A29:A86" si="3">+A28+1</f>
        <v>3</v>
      </c>
      <c r="B29" s="55"/>
      <c r="C29" s="55" t="s">
        <v>110</v>
      </c>
      <c r="D29" s="56">
        <f t="shared" ca="1" si="1"/>
        <v>44327</v>
      </c>
      <c r="E29" s="57">
        <f t="shared" si="0"/>
        <v>219124.96666666665</v>
      </c>
      <c r="F29" s="57">
        <f t="shared" si="2"/>
        <v>9373.1383928571413</v>
      </c>
      <c r="G29" s="58">
        <f t="shared" ref="G29:G86" si="4">+SUM(E29:F29)</f>
        <v>228498.10505952378</v>
      </c>
      <c r="H29" s="59">
        <f t="shared" ref="H29:H86" si="5">H28-G29</f>
        <v>13024391.988392858</v>
      </c>
    </row>
    <row r="30" spans="1:8">
      <c r="A30" s="55">
        <f t="shared" si="3"/>
        <v>4</v>
      </c>
      <c r="B30" s="55"/>
      <c r="C30" s="55" t="s">
        <v>111</v>
      </c>
      <c r="D30" s="56">
        <f t="shared" ca="1" si="1"/>
        <v>44358</v>
      </c>
      <c r="E30" s="57">
        <f t="shared" si="0"/>
        <v>219124.96666666665</v>
      </c>
      <c r="F30" s="57">
        <f t="shared" si="2"/>
        <v>9373.1383928571413</v>
      </c>
      <c r="G30" s="58">
        <f t="shared" si="4"/>
        <v>228498.10505952378</v>
      </c>
      <c r="H30" s="59">
        <f t="shared" si="5"/>
        <v>12795893.883333335</v>
      </c>
    </row>
    <row r="31" spans="1:8">
      <c r="A31" s="55">
        <f t="shared" si="3"/>
        <v>5</v>
      </c>
      <c r="B31" s="55"/>
      <c r="C31" s="55" t="s">
        <v>112</v>
      </c>
      <c r="D31" s="56">
        <f t="shared" ca="1" si="1"/>
        <v>44388</v>
      </c>
      <c r="E31" s="57">
        <f t="shared" si="0"/>
        <v>219124.96666666665</v>
      </c>
      <c r="F31" s="57">
        <f t="shared" si="2"/>
        <v>9373.1383928571413</v>
      </c>
      <c r="G31" s="58">
        <f t="shared" si="4"/>
        <v>228498.10505952378</v>
      </c>
      <c r="H31" s="59">
        <f t="shared" si="5"/>
        <v>12567395.778273812</v>
      </c>
    </row>
    <row r="32" spans="1:8">
      <c r="A32" s="55">
        <f t="shared" si="3"/>
        <v>6</v>
      </c>
      <c r="B32" s="55"/>
      <c r="C32" s="55" t="s">
        <v>113</v>
      </c>
      <c r="D32" s="56">
        <f t="shared" ca="1" si="1"/>
        <v>44419</v>
      </c>
      <c r="E32" s="57">
        <f t="shared" si="0"/>
        <v>219124.96666666665</v>
      </c>
      <c r="F32" s="57">
        <f t="shared" si="2"/>
        <v>9373.1383928571413</v>
      </c>
      <c r="G32" s="58">
        <f t="shared" si="4"/>
        <v>228498.10505952378</v>
      </c>
      <c r="H32" s="59">
        <f t="shared" si="5"/>
        <v>12338897.673214288</v>
      </c>
    </row>
    <row r="33" spans="1:8">
      <c r="A33" s="55">
        <f t="shared" si="3"/>
        <v>7</v>
      </c>
      <c r="B33" s="55"/>
      <c r="C33" s="55" t="s">
        <v>114</v>
      </c>
      <c r="D33" s="56">
        <f t="shared" ca="1" si="1"/>
        <v>44450</v>
      </c>
      <c r="E33" s="57">
        <f t="shared" si="0"/>
        <v>219124.96666666665</v>
      </c>
      <c r="F33" s="57">
        <f t="shared" si="2"/>
        <v>9373.1383928571413</v>
      </c>
      <c r="G33" s="58">
        <f t="shared" si="4"/>
        <v>228498.10505952378</v>
      </c>
      <c r="H33" s="59">
        <f t="shared" si="5"/>
        <v>12110399.568154765</v>
      </c>
    </row>
    <row r="34" spans="1:8">
      <c r="A34" s="55">
        <f t="shared" si="3"/>
        <v>8</v>
      </c>
      <c r="B34" s="55"/>
      <c r="C34" s="55" t="s">
        <v>115</v>
      </c>
      <c r="D34" s="56">
        <f t="shared" ca="1" si="1"/>
        <v>44480</v>
      </c>
      <c r="E34" s="57">
        <f t="shared" si="0"/>
        <v>219124.96666666665</v>
      </c>
      <c r="F34" s="57">
        <f t="shared" si="2"/>
        <v>9373.1383928571413</v>
      </c>
      <c r="G34" s="58">
        <f t="shared" si="4"/>
        <v>228498.10505952378</v>
      </c>
      <c r="H34" s="59">
        <f t="shared" si="5"/>
        <v>11881901.463095242</v>
      </c>
    </row>
    <row r="35" spans="1:8">
      <c r="A35" s="55">
        <f t="shared" si="3"/>
        <v>9</v>
      </c>
      <c r="B35" s="55"/>
      <c r="C35" s="55" t="s">
        <v>116</v>
      </c>
      <c r="D35" s="56">
        <f t="shared" ca="1" si="1"/>
        <v>44511</v>
      </c>
      <c r="E35" s="57">
        <f t="shared" si="0"/>
        <v>219124.96666666665</v>
      </c>
      <c r="F35" s="57">
        <f t="shared" si="2"/>
        <v>9373.1383928571413</v>
      </c>
      <c r="G35" s="58">
        <f t="shared" si="4"/>
        <v>228498.10505952378</v>
      </c>
      <c r="H35" s="59">
        <f t="shared" si="5"/>
        <v>11653403.358035719</v>
      </c>
    </row>
    <row r="36" spans="1:8">
      <c r="A36" s="55">
        <f t="shared" si="3"/>
        <v>10</v>
      </c>
      <c r="B36" s="55"/>
      <c r="C36" s="55" t="s">
        <v>117</v>
      </c>
      <c r="D36" s="56">
        <f t="shared" ca="1" si="1"/>
        <v>44541</v>
      </c>
      <c r="E36" s="57">
        <f t="shared" si="0"/>
        <v>219124.96666666665</v>
      </c>
      <c r="F36" s="57">
        <f t="shared" si="2"/>
        <v>9373.1383928571413</v>
      </c>
      <c r="G36" s="58">
        <f t="shared" si="4"/>
        <v>228498.10505952378</v>
      </c>
      <c r="H36" s="59">
        <f t="shared" si="5"/>
        <v>11424905.252976196</v>
      </c>
    </row>
    <row r="37" spans="1:8">
      <c r="A37" s="55">
        <f t="shared" si="3"/>
        <v>11</v>
      </c>
      <c r="B37" s="55"/>
      <c r="C37" s="55" t="s">
        <v>118</v>
      </c>
      <c r="D37" s="56">
        <f t="shared" ca="1" si="1"/>
        <v>44572</v>
      </c>
      <c r="E37" s="57">
        <f t="shared" si="0"/>
        <v>219124.96666666665</v>
      </c>
      <c r="F37" s="57">
        <f t="shared" si="2"/>
        <v>9373.1383928571413</v>
      </c>
      <c r="G37" s="58">
        <f t="shared" si="4"/>
        <v>228498.10505952378</v>
      </c>
      <c r="H37" s="59">
        <f t="shared" si="5"/>
        <v>11196407.147916673</v>
      </c>
    </row>
    <row r="38" spans="1:8">
      <c r="A38" s="55">
        <f t="shared" si="3"/>
        <v>12</v>
      </c>
      <c r="B38" s="55"/>
      <c r="C38" s="55" t="s">
        <v>119</v>
      </c>
      <c r="D38" s="56">
        <f t="shared" ca="1" si="1"/>
        <v>44603</v>
      </c>
      <c r="E38" s="57">
        <f t="shared" si="0"/>
        <v>219124.96666666665</v>
      </c>
      <c r="F38" s="57">
        <f t="shared" si="2"/>
        <v>9373.1383928571413</v>
      </c>
      <c r="G38" s="58">
        <f t="shared" si="4"/>
        <v>228498.10505952378</v>
      </c>
      <c r="H38" s="59">
        <f t="shared" si="5"/>
        <v>10967909.04285715</v>
      </c>
    </row>
    <row r="39" spans="1:8">
      <c r="A39" s="55">
        <f t="shared" si="3"/>
        <v>13</v>
      </c>
      <c r="B39" s="55"/>
      <c r="C39" s="55" t="s">
        <v>120</v>
      </c>
      <c r="D39" s="56">
        <f t="shared" ca="1" si="1"/>
        <v>44631</v>
      </c>
      <c r="E39" s="57">
        <f t="shared" si="0"/>
        <v>219124.96666666665</v>
      </c>
      <c r="F39" s="57">
        <f t="shared" si="2"/>
        <v>9373.1383928571413</v>
      </c>
      <c r="G39" s="58">
        <f t="shared" si="4"/>
        <v>228498.10505952378</v>
      </c>
      <c r="H39" s="59">
        <f t="shared" si="5"/>
        <v>10739410.937797626</v>
      </c>
    </row>
    <row r="40" spans="1:8">
      <c r="A40" s="55">
        <f t="shared" si="3"/>
        <v>14</v>
      </c>
      <c r="B40" s="55"/>
      <c r="C40" s="55" t="s">
        <v>121</v>
      </c>
      <c r="D40" s="56">
        <f t="shared" ca="1" si="1"/>
        <v>44662</v>
      </c>
      <c r="E40" s="57">
        <f t="shared" si="0"/>
        <v>219124.96666666665</v>
      </c>
      <c r="F40" s="57">
        <f t="shared" si="2"/>
        <v>9373.1383928571413</v>
      </c>
      <c r="G40" s="58">
        <f t="shared" si="4"/>
        <v>228498.10505952378</v>
      </c>
      <c r="H40" s="59">
        <f t="shared" si="5"/>
        <v>10510912.832738103</v>
      </c>
    </row>
    <row r="41" spans="1:8">
      <c r="A41" s="55">
        <f t="shared" si="3"/>
        <v>15</v>
      </c>
      <c r="B41" s="55"/>
      <c r="C41" s="55" t="s">
        <v>122</v>
      </c>
      <c r="D41" s="56">
        <f t="shared" ca="1" si="1"/>
        <v>44692</v>
      </c>
      <c r="E41" s="57">
        <f t="shared" si="0"/>
        <v>219124.96666666665</v>
      </c>
      <c r="F41" s="57">
        <f t="shared" si="2"/>
        <v>9373.1383928571413</v>
      </c>
      <c r="G41" s="58">
        <f t="shared" si="4"/>
        <v>228498.10505952378</v>
      </c>
      <c r="H41" s="59">
        <f t="shared" si="5"/>
        <v>10282414.72767858</v>
      </c>
    </row>
    <row r="42" spans="1:8">
      <c r="A42" s="55">
        <f t="shared" si="3"/>
        <v>16</v>
      </c>
      <c r="B42" s="55"/>
      <c r="C42" s="55" t="s">
        <v>123</v>
      </c>
      <c r="D42" s="56">
        <f t="shared" ca="1" si="1"/>
        <v>44723</v>
      </c>
      <c r="E42" s="57">
        <f t="shared" si="0"/>
        <v>219124.96666666665</v>
      </c>
      <c r="F42" s="57">
        <f t="shared" si="2"/>
        <v>9373.1383928571413</v>
      </c>
      <c r="G42" s="58">
        <f t="shared" si="4"/>
        <v>228498.10505952378</v>
      </c>
      <c r="H42" s="59">
        <f t="shared" si="5"/>
        <v>10053916.622619057</v>
      </c>
    </row>
    <row r="43" spans="1:8">
      <c r="A43" s="55">
        <f t="shared" si="3"/>
        <v>17</v>
      </c>
      <c r="B43" s="55"/>
      <c r="C43" s="55" t="s">
        <v>124</v>
      </c>
      <c r="D43" s="56">
        <f t="shared" ca="1" si="1"/>
        <v>44753</v>
      </c>
      <c r="E43" s="57">
        <f t="shared" si="0"/>
        <v>219124.96666666665</v>
      </c>
      <c r="F43" s="57">
        <f t="shared" si="2"/>
        <v>9373.1383928571413</v>
      </c>
      <c r="G43" s="58">
        <f t="shared" si="4"/>
        <v>228498.10505952378</v>
      </c>
      <c r="H43" s="59">
        <f t="shared" si="5"/>
        <v>9825418.5175595339</v>
      </c>
    </row>
    <row r="44" spans="1:8">
      <c r="A44" s="55">
        <f t="shared" si="3"/>
        <v>18</v>
      </c>
      <c r="B44" s="55"/>
      <c r="C44" s="55" t="s">
        <v>125</v>
      </c>
      <c r="D44" s="56">
        <f t="shared" ca="1" si="1"/>
        <v>44784</v>
      </c>
      <c r="E44" s="57">
        <f t="shared" si="0"/>
        <v>219124.96666666665</v>
      </c>
      <c r="F44" s="57">
        <f t="shared" si="2"/>
        <v>9373.1383928571413</v>
      </c>
      <c r="G44" s="58">
        <f t="shared" si="4"/>
        <v>228498.10505952378</v>
      </c>
      <c r="H44" s="59">
        <f t="shared" si="5"/>
        <v>9596920.4125000108</v>
      </c>
    </row>
    <row r="45" spans="1:8">
      <c r="A45" s="55">
        <f t="shared" si="3"/>
        <v>19</v>
      </c>
      <c r="B45" s="55"/>
      <c r="C45" s="55" t="s">
        <v>126</v>
      </c>
      <c r="D45" s="56">
        <f t="shared" ca="1" si="1"/>
        <v>44815</v>
      </c>
      <c r="E45" s="57">
        <f t="shared" si="0"/>
        <v>219124.96666666665</v>
      </c>
      <c r="F45" s="57">
        <f t="shared" si="2"/>
        <v>9373.1383928571413</v>
      </c>
      <c r="G45" s="58">
        <f t="shared" si="4"/>
        <v>228498.10505952378</v>
      </c>
      <c r="H45" s="59">
        <f t="shared" si="5"/>
        <v>9368422.3074404877</v>
      </c>
    </row>
    <row r="46" spans="1:8">
      <c r="A46" s="55">
        <f t="shared" si="3"/>
        <v>20</v>
      </c>
      <c r="B46" s="55"/>
      <c r="C46" s="55" t="s">
        <v>127</v>
      </c>
      <c r="D46" s="56">
        <f t="shared" ca="1" si="1"/>
        <v>44845</v>
      </c>
      <c r="E46" s="57">
        <f t="shared" si="0"/>
        <v>219124.96666666665</v>
      </c>
      <c r="F46" s="57">
        <f t="shared" si="2"/>
        <v>9373.1383928571413</v>
      </c>
      <c r="G46" s="58">
        <f t="shared" si="4"/>
        <v>228498.10505952378</v>
      </c>
      <c r="H46" s="59">
        <f t="shared" si="5"/>
        <v>9139924.2023809645</v>
      </c>
    </row>
    <row r="47" spans="1:8">
      <c r="A47" s="55">
        <f t="shared" si="3"/>
        <v>21</v>
      </c>
      <c r="B47" s="55"/>
      <c r="C47" s="55" t="s">
        <v>128</v>
      </c>
      <c r="D47" s="56">
        <f t="shared" ca="1" si="1"/>
        <v>44876</v>
      </c>
      <c r="E47" s="57">
        <f t="shared" si="0"/>
        <v>219124.96666666665</v>
      </c>
      <c r="F47" s="57">
        <f t="shared" si="2"/>
        <v>9373.1383928571413</v>
      </c>
      <c r="G47" s="58">
        <f t="shared" si="4"/>
        <v>228498.10505952378</v>
      </c>
      <c r="H47" s="59">
        <f t="shared" si="5"/>
        <v>8911426.0973214414</v>
      </c>
    </row>
    <row r="48" spans="1:8">
      <c r="A48" s="55">
        <f t="shared" si="3"/>
        <v>22</v>
      </c>
      <c r="B48" s="55"/>
      <c r="C48" s="55" t="s">
        <v>129</v>
      </c>
      <c r="D48" s="56">
        <f t="shared" ca="1" si="1"/>
        <v>44906</v>
      </c>
      <c r="E48" s="57">
        <f t="shared" si="0"/>
        <v>219124.96666666665</v>
      </c>
      <c r="F48" s="57">
        <f t="shared" si="2"/>
        <v>9373.1383928571413</v>
      </c>
      <c r="G48" s="58">
        <f t="shared" si="4"/>
        <v>228498.10505952378</v>
      </c>
      <c r="H48" s="59">
        <f t="shared" si="5"/>
        <v>8682927.9922619183</v>
      </c>
    </row>
    <row r="49" spans="1:8">
      <c r="A49" s="55">
        <f t="shared" si="3"/>
        <v>23</v>
      </c>
      <c r="B49" s="55"/>
      <c r="C49" s="55" t="s">
        <v>130</v>
      </c>
      <c r="D49" s="56">
        <f t="shared" ca="1" si="1"/>
        <v>44937</v>
      </c>
      <c r="E49" s="57">
        <f t="shared" si="0"/>
        <v>219124.96666666665</v>
      </c>
      <c r="F49" s="57">
        <f t="shared" si="2"/>
        <v>9373.1383928571413</v>
      </c>
      <c r="G49" s="58">
        <f t="shared" si="4"/>
        <v>228498.10505952378</v>
      </c>
      <c r="H49" s="59">
        <f t="shared" si="5"/>
        <v>8454429.8872023951</v>
      </c>
    </row>
    <row r="50" spans="1:8">
      <c r="A50" s="55">
        <f t="shared" si="3"/>
        <v>24</v>
      </c>
      <c r="B50" s="55"/>
      <c r="C50" s="55" t="s">
        <v>131</v>
      </c>
      <c r="D50" s="56">
        <f t="shared" ca="1" si="1"/>
        <v>44968</v>
      </c>
      <c r="E50" s="57">
        <f t="shared" si="0"/>
        <v>219124.96666666665</v>
      </c>
      <c r="F50" s="57">
        <f t="shared" si="2"/>
        <v>9373.1383928571413</v>
      </c>
      <c r="G50" s="58">
        <f t="shared" si="4"/>
        <v>228498.10505952378</v>
      </c>
      <c r="H50" s="59">
        <f t="shared" si="5"/>
        <v>8225931.7821428711</v>
      </c>
    </row>
    <row r="51" spans="1:8">
      <c r="A51" s="55">
        <f t="shared" si="3"/>
        <v>25</v>
      </c>
      <c r="B51" s="55"/>
      <c r="C51" s="55" t="s">
        <v>132</v>
      </c>
      <c r="D51" s="56">
        <f t="shared" ca="1" si="1"/>
        <v>44996</v>
      </c>
      <c r="E51" s="57">
        <f t="shared" si="0"/>
        <v>219124.96666666665</v>
      </c>
      <c r="F51" s="57">
        <f t="shared" si="2"/>
        <v>9373.1383928571413</v>
      </c>
      <c r="G51" s="58">
        <f t="shared" si="4"/>
        <v>228498.10505952378</v>
      </c>
      <c r="H51" s="59">
        <f t="shared" si="5"/>
        <v>7997433.677083347</v>
      </c>
    </row>
    <row r="52" spans="1:8">
      <c r="A52" s="55">
        <f t="shared" si="3"/>
        <v>26</v>
      </c>
      <c r="B52" s="55"/>
      <c r="C52" s="55" t="s">
        <v>133</v>
      </c>
      <c r="D52" s="56">
        <f t="shared" ca="1" si="1"/>
        <v>45027</v>
      </c>
      <c r="E52" s="57">
        <f t="shared" si="0"/>
        <v>219124.96666666665</v>
      </c>
      <c r="F52" s="57">
        <f t="shared" si="2"/>
        <v>9373.1383928571413</v>
      </c>
      <c r="G52" s="58">
        <f t="shared" si="4"/>
        <v>228498.10505952378</v>
      </c>
      <c r="H52" s="59">
        <f t="shared" si="5"/>
        <v>7768935.5720238229</v>
      </c>
    </row>
    <row r="53" spans="1:8">
      <c r="A53" s="55">
        <f t="shared" si="3"/>
        <v>27</v>
      </c>
      <c r="B53" s="55"/>
      <c r="C53" s="55" t="s">
        <v>134</v>
      </c>
      <c r="D53" s="56">
        <f t="shared" ca="1" si="1"/>
        <v>45057</v>
      </c>
      <c r="E53" s="57">
        <f t="shared" si="0"/>
        <v>219124.96666666665</v>
      </c>
      <c r="F53" s="57">
        <f t="shared" si="2"/>
        <v>9373.1383928571413</v>
      </c>
      <c r="G53" s="58">
        <f t="shared" si="4"/>
        <v>228498.10505952378</v>
      </c>
      <c r="H53" s="59">
        <f t="shared" si="5"/>
        <v>7540437.4669642989</v>
      </c>
    </row>
    <row r="54" spans="1:8">
      <c r="A54" s="55">
        <f t="shared" si="3"/>
        <v>28</v>
      </c>
      <c r="B54" s="55"/>
      <c r="C54" s="55" t="s">
        <v>135</v>
      </c>
      <c r="D54" s="56">
        <f t="shared" ca="1" si="1"/>
        <v>45088</v>
      </c>
      <c r="E54" s="57">
        <f t="shared" si="0"/>
        <v>219124.96666666665</v>
      </c>
      <c r="F54" s="57">
        <f t="shared" si="2"/>
        <v>9373.1383928571413</v>
      </c>
      <c r="G54" s="58">
        <f t="shared" si="4"/>
        <v>228498.10505952378</v>
      </c>
      <c r="H54" s="59">
        <f t="shared" si="5"/>
        <v>7311939.3619047748</v>
      </c>
    </row>
    <row r="55" spans="1:8">
      <c r="A55" s="55">
        <f t="shared" si="3"/>
        <v>29</v>
      </c>
      <c r="B55" s="55"/>
      <c r="C55" s="55" t="s">
        <v>136</v>
      </c>
      <c r="D55" s="56">
        <f t="shared" ca="1" si="1"/>
        <v>45118</v>
      </c>
      <c r="E55" s="57">
        <f t="shared" si="0"/>
        <v>219124.96666666665</v>
      </c>
      <c r="F55" s="57">
        <f t="shared" si="2"/>
        <v>9373.1383928571413</v>
      </c>
      <c r="G55" s="58">
        <f t="shared" si="4"/>
        <v>228498.10505952378</v>
      </c>
      <c r="H55" s="59">
        <f t="shared" si="5"/>
        <v>7083441.2568452507</v>
      </c>
    </row>
    <row r="56" spans="1:8">
      <c r="A56" s="55">
        <f t="shared" si="3"/>
        <v>30</v>
      </c>
      <c r="B56" s="55"/>
      <c r="C56" s="55" t="s">
        <v>137</v>
      </c>
      <c r="D56" s="56">
        <f t="shared" ca="1" si="1"/>
        <v>45149</v>
      </c>
      <c r="E56" s="57">
        <f t="shared" si="0"/>
        <v>219124.96666666665</v>
      </c>
      <c r="F56" s="57">
        <f t="shared" si="2"/>
        <v>9373.1383928571413</v>
      </c>
      <c r="G56" s="58">
        <f t="shared" si="4"/>
        <v>228498.10505952378</v>
      </c>
      <c r="H56" s="59">
        <f t="shared" si="5"/>
        <v>6854943.1517857267</v>
      </c>
    </row>
    <row r="57" spans="1:8">
      <c r="A57" s="55">
        <f t="shared" si="3"/>
        <v>31</v>
      </c>
      <c r="B57" s="55"/>
      <c r="C57" s="55" t="s">
        <v>138</v>
      </c>
      <c r="D57" s="56">
        <f t="shared" ca="1" si="1"/>
        <v>45180</v>
      </c>
      <c r="E57" s="57">
        <f t="shared" si="0"/>
        <v>219124.96666666665</v>
      </c>
      <c r="F57" s="57">
        <f t="shared" si="2"/>
        <v>9373.1383928571413</v>
      </c>
      <c r="G57" s="58">
        <f t="shared" si="4"/>
        <v>228498.10505952378</v>
      </c>
      <c r="H57" s="59">
        <f t="shared" si="5"/>
        <v>6626445.0467262026</v>
      </c>
    </row>
    <row r="58" spans="1:8">
      <c r="A58" s="55">
        <f t="shared" si="3"/>
        <v>32</v>
      </c>
      <c r="B58" s="55"/>
      <c r="C58" s="55" t="s">
        <v>139</v>
      </c>
      <c r="D58" s="56">
        <f t="shared" ca="1" si="1"/>
        <v>45210</v>
      </c>
      <c r="E58" s="57">
        <f t="shared" si="0"/>
        <v>219124.96666666665</v>
      </c>
      <c r="F58" s="57">
        <f t="shared" si="2"/>
        <v>9373.1383928571413</v>
      </c>
      <c r="G58" s="58">
        <f t="shared" si="4"/>
        <v>228498.10505952378</v>
      </c>
      <c r="H58" s="59">
        <f t="shared" si="5"/>
        <v>6397946.9416666785</v>
      </c>
    </row>
    <row r="59" spans="1:8">
      <c r="A59" s="55">
        <f t="shared" si="3"/>
        <v>33</v>
      </c>
      <c r="B59" s="55"/>
      <c r="C59" s="55" t="s">
        <v>140</v>
      </c>
      <c r="D59" s="56">
        <f t="shared" ca="1" si="1"/>
        <v>45241</v>
      </c>
      <c r="E59" s="57">
        <f t="shared" ref="E59:E86" si="6">($D$19-$E$25)/60</f>
        <v>219124.96666666665</v>
      </c>
      <c r="F59" s="57">
        <f t="shared" si="2"/>
        <v>9373.1383928571413</v>
      </c>
      <c r="G59" s="58">
        <f t="shared" si="4"/>
        <v>228498.10505952378</v>
      </c>
      <c r="H59" s="59">
        <f t="shared" si="5"/>
        <v>6169448.8366071545</v>
      </c>
    </row>
    <row r="60" spans="1:8">
      <c r="A60" s="55">
        <f t="shared" si="3"/>
        <v>34</v>
      </c>
      <c r="B60" s="55"/>
      <c r="C60" s="55" t="s">
        <v>141</v>
      </c>
      <c r="D60" s="56">
        <f t="shared" ca="1" si="1"/>
        <v>45271</v>
      </c>
      <c r="E60" s="57">
        <f t="shared" si="6"/>
        <v>219124.96666666665</v>
      </c>
      <c r="F60" s="57">
        <f t="shared" si="2"/>
        <v>9373.1383928571413</v>
      </c>
      <c r="G60" s="58">
        <f t="shared" si="4"/>
        <v>228498.10505952378</v>
      </c>
      <c r="H60" s="59">
        <f t="shared" si="5"/>
        <v>5940950.7315476304</v>
      </c>
    </row>
    <row r="61" spans="1:8">
      <c r="A61" s="55">
        <f t="shared" si="3"/>
        <v>35</v>
      </c>
      <c r="B61" s="55"/>
      <c r="C61" s="55" t="s">
        <v>142</v>
      </c>
      <c r="D61" s="56">
        <f t="shared" ca="1" si="1"/>
        <v>45302</v>
      </c>
      <c r="E61" s="57">
        <f t="shared" si="6"/>
        <v>219124.96666666665</v>
      </c>
      <c r="F61" s="57">
        <f t="shared" si="2"/>
        <v>9373.1383928571413</v>
      </c>
      <c r="G61" s="58">
        <f t="shared" si="4"/>
        <v>228498.10505952378</v>
      </c>
      <c r="H61" s="59">
        <f t="shared" si="5"/>
        <v>5712452.6264881063</v>
      </c>
    </row>
    <row r="62" spans="1:8">
      <c r="A62" s="55">
        <f t="shared" si="3"/>
        <v>36</v>
      </c>
      <c r="B62" s="55"/>
      <c r="C62" s="55" t="s">
        <v>143</v>
      </c>
      <c r="D62" s="56">
        <f t="shared" ca="1" si="1"/>
        <v>45333</v>
      </c>
      <c r="E62" s="57">
        <f t="shared" si="6"/>
        <v>219124.96666666665</v>
      </c>
      <c r="F62" s="57">
        <f t="shared" si="2"/>
        <v>9373.1383928571413</v>
      </c>
      <c r="G62" s="58">
        <f t="shared" si="4"/>
        <v>228498.10505952378</v>
      </c>
      <c r="H62" s="59">
        <f t="shared" si="5"/>
        <v>5483954.5214285823</v>
      </c>
    </row>
    <row r="63" spans="1:8">
      <c r="A63" s="55">
        <f t="shared" si="3"/>
        <v>37</v>
      </c>
      <c r="B63" s="55"/>
      <c r="C63" s="55" t="s">
        <v>144</v>
      </c>
      <c r="D63" s="56">
        <f t="shared" ca="1" si="1"/>
        <v>45362</v>
      </c>
      <c r="E63" s="57">
        <f t="shared" si="6"/>
        <v>219124.96666666665</v>
      </c>
      <c r="F63" s="57">
        <f t="shared" si="2"/>
        <v>9373.1383928571413</v>
      </c>
      <c r="G63" s="58">
        <f t="shared" si="4"/>
        <v>228498.10505952378</v>
      </c>
      <c r="H63" s="59">
        <f t="shared" si="5"/>
        <v>5255456.4163690582</v>
      </c>
    </row>
    <row r="64" spans="1:8">
      <c r="A64" s="55">
        <f t="shared" si="3"/>
        <v>38</v>
      </c>
      <c r="B64" s="55"/>
      <c r="C64" s="55" t="s">
        <v>145</v>
      </c>
      <c r="D64" s="56">
        <f t="shared" ca="1" si="1"/>
        <v>45393</v>
      </c>
      <c r="E64" s="57">
        <f t="shared" si="6"/>
        <v>219124.96666666665</v>
      </c>
      <c r="F64" s="57">
        <f t="shared" si="2"/>
        <v>9373.1383928571413</v>
      </c>
      <c r="G64" s="58">
        <f t="shared" si="4"/>
        <v>228498.10505952378</v>
      </c>
      <c r="H64" s="59">
        <f t="shared" si="5"/>
        <v>5026958.3113095341</v>
      </c>
    </row>
    <row r="65" spans="1:8">
      <c r="A65" s="55">
        <f t="shared" si="3"/>
        <v>39</v>
      </c>
      <c r="B65" s="55"/>
      <c r="C65" s="55" t="s">
        <v>146</v>
      </c>
      <c r="D65" s="56">
        <f t="shared" ca="1" si="1"/>
        <v>45423</v>
      </c>
      <c r="E65" s="57">
        <f t="shared" si="6"/>
        <v>219124.96666666665</v>
      </c>
      <c r="F65" s="57">
        <f t="shared" si="2"/>
        <v>9373.1383928571413</v>
      </c>
      <c r="G65" s="58">
        <f t="shared" si="4"/>
        <v>228498.10505952378</v>
      </c>
      <c r="H65" s="59">
        <f t="shared" si="5"/>
        <v>4798460.2062500101</v>
      </c>
    </row>
    <row r="66" spans="1:8">
      <c r="A66" s="55">
        <f t="shared" si="3"/>
        <v>40</v>
      </c>
      <c r="B66" s="55"/>
      <c r="C66" s="55" t="s">
        <v>147</v>
      </c>
      <c r="D66" s="56">
        <f t="shared" ca="1" si="1"/>
        <v>45454</v>
      </c>
      <c r="E66" s="57">
        <f t="shared" si="6"/>
        <v>219124.96666666665</v>
      </c>
      <c r="F66" s="57">
        <f t="shared" si="2"/>
        <v>9373.1383928571413</v>
      </c>
      <c r="G66" s="58">
        <f t="shared" si="4"/>
        <v>228498.10505952378</v>
      </c>
      <c r="H66" s="59">
        <f t="shared" si="5"/>
        <v>4569962.101190486</v>
      </c>
    </row>
    <row r="67" spans="1:8">
      <c r="A67" s="55">
        <f t="shared" si="3"/>
        <v>41</v>
      </c>
      <c r="B67" s="55"/>
      <c r="C67" s="55" t="s">
        <v>148</v>
      </c>
      <c r="D67" s="56">
        <f t="shared" ca="1" si="1"/>
        <v>45484</v>
      </c>
      <c r="E67" s="57">
        <f t="shared" si="6"/>
        <v>219124.96666666665</v>
      </c>
      <c r="F67" s="57">
        <f t="shared" si="2"/>
        <v>9373.1383928571413</v>
      </c>
      <c r="G67" s="58">
        <f t="shared" si="4"/>
        <v>228498.10505952378</v>
      </c>
      <c r="H67" s="59">
        <f t="shared" si="5"/>
        <v>4341463.9961309619</v>
      </c>
    </row>
    <row r="68" spans="1:8">
      <c r="A68" s="55">
        <f t="shared" si="3"/>
        <v>42</v>
      </c>
      <c r="B68" s="55"/>
      <c r="C68" s="55" t="s">
        <v>149</v>
      </c>
      <c r="D68" s="56">
        <f t="shared" ca="1" si="1"/>
        <v>45515</v>
      </c>
      <c r="E68" s="57">
        <f t="shared" si="6"/>
        <v>219124.96666666665</v>
      </c>
      <c r="F68" s="57">
        <f t="shared" si="2"/>
        <v>9373.1383928571413</v>
      </c>
      <c r="G68" s="58">
        <f t="shared" si="4"/>
        <v>228498.10505952378</v>
      </c>
      <c r="H68" s="59">
        <f t="shared" si="5"/>
        <v>4112965.8910714383</v>
      </c>
    </row>
    <row r="69" spans="1:8">
      <c r="A69" s="55">
        <f t="shared" si="3"/>
        <v>43</v>
      </c>
      <c r="B69" s="55"/>
      <c r="C69" s="55" t="s">
        <v>150</v>
      </c>
      <c r="D69" s="56">
        <f t="shared" ca="1" si="1"/>
        <v>45546</v>
      </c>
      <c r="E69" s="57">
        <f t="shared" si="6"/>
        <v>219124.96666666665</v>
      </c>
      <c r="F69" s="57">
        <f t="shared" si="2"/>
        <v>9373.1383928571413</v>
      </c>
      <c r="G69" s="58">
        <f t="shared" si="4"/>
        <v>228498.10505952378</v>
      </c>
      <c r="H69" s="59">
        <f t="shared" si="5"/>
        <v>3884467.7860119147</v>
      </c>
    </row>
    <row r="70" spans="1:8">
      <c r="A70" s="55">
        <f t="shared" si="3"/>
        <v>44</v>
      </c>
      <c r="B70" s="55"/>
      <c r="C70" s="55" t="s">
        <v>151</v>
      </c>
      <c r="D70" s="56">
        <f t="shared" ca="1" si="1"/>
        <v>45576</v>
      </c>
      <c r="E70" s="57">
        <f t="shared" si="6"/>
        <v>219124.96666666665</v>
      </c>
      <c r="F70" s="57">
        <f t="shared" si="2"/>
        <v>9373.1383928571413</v>
      </c>
      <c r="G70" s="58">
        <f t="shared" si="4"/>
        <v>228498.10505952378</v>
      </c>
      <c r="H70" s="59">
        <f t="shared" si="5"/>
        <v>3655969.6809523911</v>
      </c>
    </row>
    <row r="71" spans="1:8">
      <c r="A71" s="55">
        <f t="shared" si="3"/>
        <v>45</v>
      </c>
      <c r="B71" s="55"/>
      <c r="C71" s="55" t="s">
        <v>152</v>
      </c>
      <c r="D71" s="56">
        <f t="shared" ca="1" si="1"/>
        <v>45607</v>
      </c>
      <c r="E71" s="57">
        <f t="shared" si="6"/>
        <v>219124.96666666665</v>
      </c>
      <c r="F71" s="57">
        <f t="shared" si="2"/>
        <v>9373.1383928571413</v>
      </c>
      <c r="G71" s="58">
        <f t="shared" si="4"/>
        <v>228498.10505952378</v>
      </c>
      <c r="H71" s="59">
        <f t="shared" si="5"/>
        <v>3427471.5758928675</v>
      </c>
    </row>
    <row r="72" spans="1:8">
      <c r="A72" s="55">
        <f t="shared" si="3"/>
        <v>46</v>
      </c>
      <c r="B72" s="55"/>
      <c r="C72" s="55" t="s">
        <v>153</v>
      </c>
      <c r="D72" s="56">
        <f t="shared" ca="1" si="1"/>
        <v>45637</v>
      </c>
      <c r="E72" s="57">
        <f t="shared" si="6"/>
        <v>219124.96666666665</v>
      </c>
      <c r="F72" s="57">
        <f t="shared" si="2"/>
        <v>9373.1383928571413</v>
      </c>
      <c r="G72" s="58">
        <f t="shared" si="4"/>
        <v>228498.10505952378</v>
      </c>
      <c r="H72" s="59">
        <f t="shared" si="5"/>
        <v>3198973.4708333439</v>
      </c>
    </row>
    <row r="73" spans="1:8">
      <c r="A73" s="55">
        <f t="shared" si="3"/>
        <v>47</v>
      </c>
      <c r="B73" s="55"/>
      <c r="C73" s="55" t="s">
        <v>154</v>
      </c>
      <c r="D73" s="56">
        <f t="shared" ca="1" si="1"/>
        <v>45668</v>
      </c>
      <c r="E73" s="57">
        <f t="shared" si="6"/>
        <v>219124.96666666665</v>
      </c>
      <c r="F73" s="57">
        <f t="shared" si="2"/>
        <v>9373.1383928571413</v>
      </c>
      <c r="G73" s="58">
        <f t="shared" si="4"/>
        <v>228498.10505952378</v>
      </c>
      <c r="H73" s="59">
        <f t="shared" si="5"/>
        <v>2970475.3657738203</v>
      </c>
    </row>
    <row r="74" spans="1:8">
      <c r="A74" s="55">
        <f t="shared" si="3"/>
        <v>48</v>
      </c>
      <c r="B74" s="55"/>
      <c r="C74" s="55" t="s">
        <v>155</v>
      </c>
      <c r="D74" s="56">
        <f t="shared" ca="1" si="1"/>
        <v>45699</v>
      </c>
      <c r="E74" s="57">
        <f t="shared" si="6"/>
        <v>219124.96666666665</v>
      </c>
      <c r="F74" s="57">
        <f t="shared" si="2"/>
        <v>9373.1383928571413</v>
      </c>
      <c r="G74" s="58">
        <f t="shared" si="4"/>
        <v>228498.10505952378</v>
      </c>
      <c r="H74" s="59">
        <f t="shared" si="5"/>
        <v>2741977.2607142967</v>
      </c>
    </row>
    <row r="75" spans="1:8">
      <c r="A75" s="55">
        <f t="shared" si="3"/>
        <v>49</v>
      </c>
      <c r="B75" s="55"/>
      <c r="C75" s="55" t="s">
        <v>156</v>
      </c>
      <c r="D75" s="56">
        <f t="shared" ca="1" si="1"/>
        <v>45727</v>
      </c>
      <c r="E75" s="57">
        <f t="shared" si="6"/>
        <v>219124.96666666665</v>
      </c>
      <c r="F75" s="57">
        <f t="shared" si="2"/>
        <v>9373.1383928571413</v>
      </c>
      <c r="G75" s="58">
        <f t="shared" si="4"/>
        <v>228498.10505952378</v>
      </c>
      <c r="H75" s="59">
        <f t="shared" si="5"/>
        <v>2513479.1556547731</v>
      </c>
    </row>
    <row r="76" spans="1:8">
      <c r="A76" s="55">
        <f t="shared" si="3"/>
        <v>50</v>
      </c>
      <c r="B76" s="55"/>
      <c r="C76" s="55" t="s">
        <v>157</v>
      </c>
      <c r="D76" s="56">
        <f t="shared" ca="1" si="1"/>
        <v>45758</v>
      </c>
      <c r="E76" s="57">
        <f t="shared" si="6"/>
        <v>219124.96666666665</v>
      </c>
      <c r="F76" s="57">
        <f t="shared" si="2"/>
        <v>9373.1383928571413</v>
      </c>
      <c r="G76" s="58">
        <f t="shared" si="4"/>
        <v>228498.10505952378</v>
      </c>
      <c r="H76" s="59">
        <f t="shared" si="5"/>
        <v>2284981.0505952495</v>
      </c>
    </row>
    <row r="77" spans="1:8">
      <c r="A77" s="55">
        <f t="shared" si="3"/>
        <v>51</v>
      </c>
      <c r="B77" s="55"/>
      <c r="C77" s="55" t="s">
        <v>158</v>
      </c>
      <c r="D77" s="56">
        <f t="shared" ca="1" si="1"/>
        <v>45788</v>
      </c>
      <c r="E77" s="57">
        <f t="shared" si="6"/>
        <v>219124.96666666665</v>
      </c>
      <c r="F77" s="57">
        <f t="shared" si="2"/>
        <v>9373.1383928571413</v>
      </c>
      <c r="G77" s="58">
        <f t="shared" si="4"/>
        <v>228498.10505952378</v>
      </c>
      <c r="H77" s="59">
        <f t="shared" si="5"/>
        <v>2056482.9455357257</v>
      </c>
    </row>
    <row r="78" spans="1:8">
      <c r="A78" s="55">
        <f t="shared" si="3"/>
        <v>52</v>
      </c>
      <c r="B78" s="55"/>
      <c r="C78" s="55" t="s">
        <v>159</v>
      </c>
      <c r="D78" s="56">
        <f t="shared" ca="1" si="1"/>
        <v>45819</v>
      </c>
      <c r="E78" s="57">
        <f t="shared" si="6"/>
        <v>219124.96666666665</v>
      </c>
      <c r="F78" s="57">
        <f t="shared" si="2"/>
        <v>9373.1383928571413</v>
      </c>
      <c r="G78" s="58">
        <f t="shared" si="4"/>
        <v>228498.10505952378</v>
      </c>
      <c r="H78" s="59">
        <f t="shared" si="5"/>
        <v>1827984.8404762018</v>
      </c>
    </row>
    <row r="79" spans="1:8">
      <c r="A79" s="55">
        <f t="shared" si="3"/>
        <v>53</v>
      </c>
      <c r="B79" s="55"/>
      <c r="C79" s="55" t="s">
        <v>160</v>
      </c>
      <c r="D79" s="56">
        <f t="shared" ca="1" si="1"/>
        <v>45849</v>
      </c>
      <c r="E79" s="57">
        <f t="shared" si="6"/>
        <v>219124.96666666665</v>
      </c>
      <c r="F79" s="57">
        <f t="shared" si="2"/>
        <v>9373.1383928571413</v>
      </c>
      <c r="G79" s="58">
        <f t="shared" si="4"/>
        <v>228498.10505952378</v>
      </c>
      <c r="H79" s="59">
        <f t="shared" si="5"/>
        <v>1599486.735416678</v>
      </c>
    </row>
    <row r="80" spans="1:8">
      <c r="A80" s="55">
        <f t="shared" si="3"/>
        <v>54</v>
      </c>
      <c r="B80" s="55"/>
      <c r="C80" s="55" t="s">
        <v>161</v>
      </c>
      <c r="D80" s="56">
        <f t="shared" ca="1" si="1"/>
        <v>45880</v>
      </c>
      <c r="E80" s="57">
        <f t="shared" si="6"/>
        <v>219124.96666666665</v>
      </c>
      <c r="F80" s="57">
        <f t="shared" si="2"/>
        <v>9373.1383928571413</v>
      </c>
      <c r="G80" s="58">
        <f t="shared" si="4"/>
        <v>228498.10505952378</v>
      </c>
      <c r="H80" s="59">
        <f t="shared" si="5"/>
        <v>1370988.6303571542</v>
      </c>
    </row>
    <row r="81" spans="1:8">
      <c r="A81" s="55">
        <f t="shared" si="3"/>
        <v>55</v>
      </c>
      <c r="B81" s="55"/>
      <c r="C81" s="55" t="s">
        <v>162</v>
      </c>
      <c r="D81" s="56">
        <f t="shared" ca="1" si="1"/>
        <v>45911</v>
      </c>
      <c r="E81" s="57">
        <f t="shared" si="6"/>
        <v>219124.96666666665</v>
      </c>
      <c r="F81" s="57">
        <f t="shared" si="2"/>
        <v>9373.1383928571413</v>
      </c>
      <c r="G81" s="58">
        <f t="shared" si="4"/>
        <v>228498.10505952378</v>
      </c>
      <c r="H81" s="59">
        <f t="shared" si="5"/>
        <v>1142490.5252976303</v>
      </c>
    </row>
    <row r="82" spans="1:8">
      <c r="A82" s="55">
        <f t="shared" si="3"/>
        <v>56</v>
      </c>
      <c r="B82" s="55"/>
      <c r="C82" s="55" t="s">
        <v>163</v>
      </c>
      <c r="D82" s="56">
        <f t="shared" ca="1" si="1"/>
        <v>45941</v>
      </c>
      <c r="E82" s="57">
        <f t="shared" si="6"/>
        <v>219124.96666666665</v>
      </c>
      <c r="F82" s="57">
        <f t="shared" si="2"/>
        <v>9373.1383928571413</v>
      </c>
      <c r="G82" s="58">
        <f t="shared" si="4"/>
        <v>228498.10505952378</v>
      </c>
      <c r="H82" s="59">
        <f t="shared" si="5"/>
        <v>913992.42023810651</v>
      </c>
    </row>
    <row r="83" spans="1:8">
      <c r="A83" s="55">
        <f t="shared" si="3"/>
        <v>57</v>
      </c>
      <c r="B83" s="55"/>
      <c r="C83" s="55" t="s">
        <v>164</v>
      </c>
      <c r="D83" s="56">
        <f t="shared" ca="1" si="1"/>
        <v>45972</v>
      </c>
      <c r="E83" s="57">
        <f t="shared" si="6"/>
        <v>219124.96666666665</v>
      </c>
      <c r="F83" s="57">
        <f t="shared" si="2"/>
        <v>9373.1383928571413</v>
      </c>
      <c r="G83" s="58">
        <f t="shared" si="4"/>
        <v>228498.10505952378</v>
      </c>
      <c r="H83" s="59">
        <f t="shared" si="5"/>
        <v>685494.31517858268</v>
      </c>
    </row>
    <row r="84" spans="1:8">
      <c r="A84" s="55">
        <f t="shared" si="3"/>
        <v>58</v>
      </c>
      <c r="B84" s="55"/>
      <c r="C84" s="55" t="s">
        <v>165</v>
      </c>
      <c r="D84" s="56">
        <f t="shared" ca="1" si="1"/>
        <v>46002</v>
      </c>
      <c r="E84" s="57">
        <f t="shared" si="6"/>
        <v>219124.96666666665</v>
      </c>
      <c r="F84" s="57">
        <f t="shared" si="2"/>
        <v>9373.1383928571413</v>
      </c>
      <c r="G84" s="58">
        <f t="shared" si="4"/>
        <v>228498.10505952378</v>
      </c>
      <c r="H84" s="59">
        <f t="shared" si="5"/>
        <v>456996.2101190589</v>
      </c>
    </row>
    <row r="85" spans="1:8">
      <c r="A85" s="55">
        <f t="shared" si="3"/>
        <v>59</v>
      </c>
      <c r="B85" s="55"/>
      <c r="C85" s="55" t="s">
        <v>166</v>
      </c>
      <c r="D85" s="56">
        <f t="shared" ca="1" si="1"/>
        <v>46033</v>
      </c>
      <c r="E85" s="57">
        <f t="shared" si="6"/>
        <v>219124.96666666665</v>
      </c>
      <c r="F85" s="57">
        <f t="shared" si="2"/>
        <v>9373.1383928571413</v>
      </c>
      <c r="G85" s="58">
        <f t="shared" si="4"/>
        <v>228498.10505952378</v>
      </c>
      <c r="H85" s="59">
        <f t="shared" si="5"/>
        <v>228498.10505953513</v>
      </c>
    </row>
    <row r="86" spans="1:8">
      <c r="A86" s="55">
        <f t="shared" si="3"/>
        <v>60</v>
      </c>
      <c r="B86" s="55"/>
      <c r="C86" s="55" t="s">
        <v>167</v>
      </c>
      <c r="D86" s="56">
        <f t="shared" ca="1" si="1"/>
        <v>46064</v>
      </c>
      <c r="E86" s="57">
        <f t="shared" si="6"/>
        <v>219124.96666666665</v>
      </c>
      <c r="F86" s="57">
        <f t="shared" si="2"/>
        <v>9373.1383928571413</v>
      </c>
      <c r="G86" s="58">
        <f t="shared" si="4"/>
        <v>228498.10505952378</v>
      </c>
      <c r="H86" s="59">
        <f t="shared" si="5"/>
        <v>1.1350493878126144E-8</v>
      </c>
    </row>
    <row r="87" spans="1:8">
      <c r="A87" s="513" t="s">
        <v>102</v>
      </c>
      <c r="B87" s="513"/>
      <c r="C87" s="513"/>
      <c r="D87" s="513"/>
      <c r="E87" s="61">
        <f>SUM(E25:E86)</f>
        <v>13247498.000000006</v>
      </c>
      <c r="F87" s="61">
        <f>SUM(F25:F86)</f>
        <v>562388.30357142887</v>
      </c>
      <c r="G87" s="61">
        <f>SUM(G25:G86)</f>
        <v>13809886.303571416</v>
      </c>
      <c r="H87" s="62"/>
    </row>
    <row r="88" spans="1:8" s="13" customFormat="1" ht="14">
      <c r="C88" s="23"/>
      <c r="D88" s="24"/>
      <c r="E88" s="25"/>
      <c r="F88" s="25"/>
      <c r="G88" s="25"/>
    </row>
    <row r="89" spans="1:8" s="13" customFormat="1" ht="14">
      <c r="A89" s="508" t="s">
        <v>66</v>
      </c>
      <c r="B89" s="508"/>
      <c r="C89" s="508"/>
      <c r="D89" s="508"/>
      <c r="E89" s="508"/>
      <c r="F89" s="508"/>
      <c r="G89" s="508"/>
      <c r="H89" s="508"/>
    </row>
    <row r="90" spans="1:8" s="13" customFormat="1" ht="29.25" customHeight="1">
      <c r="A90" s="497" t="s">
        <v>103</v>
      </c>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07.25" customHeight="1">
      <c r="A94" s="497"/>
      <c r="B94" s="497"/>
      <c r="C94" s="497"/>
      <c r="D94" s="497"/>
      <c r="E94" s="497"/>
      <c r="F94" s="497"/>
      <c r="G94" s="497"/>
      <c r="H94" s="497"/>
    </row>
    <row r="95" spans="1:8" s="13" customFormat="1" ht="42" customHeight="1">
      <c r="A95" s="497"/>
      <c r="B95" s="497"/>
      <c r="C95" s="497"/>
      <c r="D95" s="497"/>
      <c r="E95" s="497"/>
      <c r="F95" s="497"/>
      <c r="G95" s="497"/>
      <c r="H95" s="497"/>
    </row>
    <row r="96" spans="1:8" s="13" customFormat="1" ht="17.25" customHeight="1">
      <c r="A96" s="497"/>
      <c r="B96" s="497"/>
      <c r="C96" s="497"/>
      <c r="D96" s="497"/>
      <c r="E96" s="497"/>
      <c r="F96" s="497"/>
      <c r="G96" s="497"/>
      <c r="H96" s="497"/>
    </row>
    <row r="97" spans="1:8" s="13" customFormat="1" ht="14">
      <c r="A97" s="497"/>
      <c r="B97" s="497"/>
      <c r="C97" s="497"/>
      <c r="D97" s="497"/>
      <c r="E97" s="497"/>
      <c r="F97" s="497"/>
      <c r="G97" s="497"/>
      <c r="H97" s="497"/>
    </row>
    <row r="98" spans="1:8" s="13" customFormat="1" ht="14">
      <c r="A98" s="13" t="s">
        <v>104</v>
      </c>
      <c r="D98" s="26"/>
      <c r="G98" s="14"/>
    </row>
    <row r="99" spans="1:8" s="13" customFormat="1" ht="14">
      <c r="D99" s="26"/>
      <c r="G99" s="14"/>
    </row>
    <row r="100" spans="1:8" s="13" customFormat="1" ht="15" customHeight="1">
      <c r="A100" s="27"/>
      <c r="B100" s="27"/>
      <c r="C100" s="27"/>
      <c r="D100" s="26"/>
      <c r="E100" s="27"/>
      <c r="F100" s="27"/>
      <c r="G100" s="28"/>
    </row>
    <row r="101" spans="1:8" s="13" customFormat="1" ht="14">
      <c r="A101" s="498" t="s">
        <v>105</v>
      </c>
      <c r="B101" s="498"/>
      <c r="C101" s="498"/>
      <c r="D101" s="26"/>
      <c r="E101" s="498" t="s">
        <v>106</v>
      </c>
      <c r="F101" s="498"/>
      <c r="G101" s="498"/>
    </row>
    <row r="102" spans="1:8"/>
    <row r="103" spans="1:8"/>
  </sheetData>
  <sheetProtection password="EA9B" sheet="1" objects="1" scenarios="1" selectLockedCells="1"/>
  <mergeCells count="13">
    <mergeCell ref="A90:H97"/>
    <mergeCell ref="A101:C101"/>
    <mergeCell ref="E101:G101"/>
    <mergeCell ref="H1:H2"/>
    <mergeCell ref="A89:H89"/>
    <mergeCell ref="A87:D87"/>
    <mergeCell ref="C5:H5"/>
    <mergeCell ref="C6:H6"/>
    <mergeCell ref="C7:H7"/>
    <mergeCell ref="C8:H8"/>
    <mergeCell ref="C9:H9"/>
    <mergeCell ref="C10:H10"/>
    <mergeCell ref="A24:G24"/>
  </mergeCells>
  <hyperlinks>
    <hyperlink ref="C1" location="'DATA SHEET'!A1" display="HIGHLANDS PRIME, INC." xr:uid="{00000000-0004-0000-2D00-000000000000}"/>
    <hyperlink ref="J3" location="'DATA SHEET'!A1" display="Return to Data Sheet" xr:uid="{00000000-0004-0000-2D00-000001000000}"/>
  </hyperlinks>
  <printOptions horizontalCentered="1" verticalCentered="1"/>
  <pageMargins left="0.7" right="0.7" top="0.25" bottom="0.25" header="0.3" footer="0.3"/>
  <pageSetup paperSize="14" scale="59" orientation="portrait" r:id="rId1"/>
  <drawing r:id="rId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tabColor rgb="FF94DC52"/>
    <pageSetUpPr fitToPage="1"/>
  </sheetPr>
  <dimension ref="A1:L44"/>
  <sheetViews>
    <sheetView showGridLines="0" showWhiteSpace="0" zoomScaleNormal="100" workbookViewId="0">
      <selection activeCell="C15" sqref="C15"/>
    </sheetView>
  </sheetViews>
  <sheetFormatPr baseColWidth="10" defaultColWidth="0" defaultRowHeight="14" zeroHeight="1"/>
  <cols>
    <col min="1" max="1" width="11.33203125" style="12" customWidth="1"/>
    <col min="2" max="2" width="10.83203125" style="12" customWidth="1"/>
    <col min="3" max="3" width="13" style="12" customWidth="1"/>
    <col min="4" max="4" width="13.5" style="30" customWidth="1"/>
    <col min="5" max="5" width="13.6640625" style="12"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1"/>
      <c r="C5" s="521">
        <f>'DATA SHEET'!C31</f>
        <v>0</v>
      </c>
      <c r="D5" s="521"/>
      <c r="E5" s="521"/>
      <c r="F5" s="521"/>
      <c r="G5" s="521"/>
      <c r="H5" s="522"/>
    </row>
    <row r="6" spans="1:10">
      <c r="A6" s="33" t="s">
        <v>6</v>
      </c>
      <c r="B6" s="34"/>
      <c r="C6" s="540" t="str">
        <f>'DATA SHEET'!C32</f>
        <v>3E</v>
      </c>
      <c r="D6" s="540"/>
      <c r="E6" s="540"/>
      <c r="F6" s="540"/>
      <c r="G6" s="540"/>
      <c r="H6" s="545"/>
    </row>
    <row r="7" spans="1:10">
      <c r="A7" s="33" t="s">
        <v>79</v>
      </c>
      <c r="B7" s="34"/>
      <c r="C7" s="546">
        <f>'DATA SHEET'!C34</f>
        <v>69.37</v>
      </c>
      <c r="D7" s="546"/>
      <c r="E7" s="546"/>
      <c r="F7" s="546"/>
      <c r="G7" s="546"/>
      <c r="H7" s="547"/>
    </row>
    <row r="8" spans="1:10">
      <c r="A8" s="33" t="s">
        <v>7</v>
      </c>
      <c r="B8" s="34"/>
      <c r="C8" s="548" t="str">
        <f>'DATA SHEET'!C33</f>
        <v>2-Bedroom</v>
      </c>
      <c r="D8" s="548"/>
      <c r="E8" s="548"/>
      <c r="F8" s="548"/>
      <c r="G8" s="548"/>
      <c r="H8" s="549"/>
    </row>
    <row r="9" spans="1:10">
      <c r="A9" s="35" t="s">
        <v>80</v>
      </c>
      <c r="B9" s="34"/>
      <c r="C9" s="550">
        <f>'DATA SHEET'!C35</f>
        <v>15097219.999999998</v>
      </c>
      <c r="D9" s="550"/>
      <c r="E9" s="550"/>
      <c r="F9" s="550"/>
      <c r="G9" s="550"/>
      <c r="H9" s="551"/>
    </row>
    <row r="10" spans="1:10">
      <c r="A10" s="36" t="s">
        <v>81</v>
      </c>
      <c r="B10" s="37"/>
      <c r="C10" s="528" t="str">
        <f>'DATA SHEET'!C39</f>
        <v>Cash: 80% DP, 20% after 60 months or upon turnover</v>
      </c>
      <c r="D10" s="528"/>
      <c r="E10" s="528"/>
      <c r="F10" s="528"/>
      <c r="G10" s="528"/>
      <c r="H10" s="529"/>
    </row>
    <row r="11" spans="1:10"/>
    <row r="12" spans="1:10">
      <c r="A12" s="31" t="s">
        <v>82</v>
      </c>
      <c r="B12" s="31"/>
    </row>
    <row r="13" spans="1:10">
      <c r="A13" s="13" t="s">
        <v>83</v>
      </c>
      <c r="D13" s="38">
        <f>(C9-650000)</f>
        <v>14447219.999999998</v>
      </c>
      <c r="E13" s="39" t="str">
        <f>LEFT(C8,9)</f>
        <v>2-Bedroom</v>
      </c>
      <c r="F13" s="70"/>
    </row>
    <row r="14" spans="1:10">
      <c r="A14" s="126" t="s">
        <v>86</v>
      </c>
      <c r="D14" s="38">
        <f>IF('DATA SHEET'!$C$29='DATA SHEET'!$G$29,VLOOKUP('DATA SHEET'!$C$32,'GLENVIEW PL'!$C$6:$G$41,5,0),VLOOKUP('DATA SHEET'!$C$32,'WESTCHASE PL'!$D$11:$H$34,5,0))</f>
        <v>450000</v>
      </c>
      <c r="E14" s="39"/>
      <c r="F14" s="70"/>
    </row>
    <row r="15" spans="1:10">
      <c r="A15" s="40" t="s">
        <v>168</v>
      </c>
      <c r="B15" s="41"/>
      <c r="C15" s="79">
        <f>IF(C8="2-Bedroom",10%,5%)</f>
        <v>0.1</v>
      </c>
      <c r="D15" s="42">
        <f>IF(C15&gt;10%,"BEYOND MAX DISCOUNT",((D13-D14)*C15))</f>
        <v>1399722</v>
      </c>
      <c r="E15" s="44"/>
      <c r="F15" s="70"/>
    </row>
    <row r="16" spans="1:10">
      <c r="A16" s="40" t="s">
        <v>85</v>
      </c>
      <c r="B16" s="41"/>
      <c r="C16" s="79">
        <v>0.15</v>
      </c>
      <c r="D16" s="42">
        <f>IF(C16&lt;=15%,((D13-D14-D15)*C16),"BEYOND MAX")</f>
        <v>1889624.6999999997</v>
      </c>
      <c r="E16" s="39"/>
      <c r="F16" s="70"/>
    </row>
    <row r="17" spans="1:8">
      <c r="A17" s="46" t="s">
        <v>170</v>
      </c>
      <c r="B17" s="14"/>
      <c r="C17" s="14"/>
      <c r="D17" s="238">
        <f>IF(OR(AND(C8="1-Bedroom",C15&gt;5%),AND(C8="1-Bedroom Terrace Suite",C15&gt;5%),AND(C8="2-Bedroom Terrace Suite",C15&gt;5%)),"BEYOND MAX DISCOUNT",D13-SUM(D14:D16))</f>
        <v>10707873.299999999</v>
      </c>
      <c r="E17" s="44"/>
      <c r="F17" s="70"/>
    </row>
    <row r="18" spans="1:8">
      <c r="A18" s="48" t="s">
        <v>90</v>
      </c>
      <c r="B18" s="48"/>
      <c r="C18" s="15">
        <v>0.05</v>
      </c>
      <c r="D18" s="49">
        <f>(D17/1.12)*C18</f>
        <v>478030.0580357142</v>
      </c>
      <c r="E18" s="44"/>
      <c r="F18" s="70"/>
    </row>
    <row r="19" spans="1:8" ht="15" thickBot="1">
      <c r="A19" s="14" t="s">
        <v>91</v>
      </c>
      <c r="B19" s="14"/>
      <c r="C19" s="14"/>
      <c r="D19" s="50">
        <f>+SUM(D17:D18)</f>
        <v>11185903.358035713</v>
      </c>
      <c r="E19" s="44"/>
      <c r="F19" s="70"/>
    </row>
    <row r="20" spans="1:8" ht="15" thickTop="1">
      <c r="E20" s="30"/>
      <c r="F20" s="30"/>
      <c r="G20" s="71"/>
    </row>
    <row r="21" spans="1:8">
      <c r="A21" s="51" t="s">
        <v>92</v>
      </c>
      <c r="B21" s="51" t="s">
        <v>93</v>
      </c>
      <c r="C21" s="51" t="s">
        <v>94</v>
      </c>
      <c r="D21" s="51" t="s">
        <v>95</v>
      </c>
      <c r="E21" s="51" t="s">
        <v>169</v>
      </c>
      <c r="F21" s="51" t="s">
        <v>97</v>
      </c>
      <c r="G21" s="53" t="s">
        <v>98</v>
      </c>
      <c r="H21" s="51" t="s">
        <v>99</v>
      </c>
    </row>
    <row r="22" spans="1:8">
      <c r="A22" s="512" t="s">
        <v>100</v>
      </c>
      <c r="B22" s="512"/>
      <c r="C22" s="512"/>
      <c r="D22" s="512"/>
      <c r="E22" s="512"/>
      <c r="F22" s="512"/>
      <c r="G22" s="512"/>
      <c r="H22" s="54">
        <f>+D19</f>
        <v>11185903.358035713</v>
      </c>
    </row>
    <row r="23" spans="1:8">
      <c r="A23" s="55">
        <v>0</v>
      </c>
      <c r="B23" s="55"/>
      <c r="C23" s="55" t="s">
        <v>101</v>
      </c>
      <c r="D23" s="56">
        <f ca="1">'DATA SHEET'!C30</f>
        <v>44238</v>
      </c>
      <c r="E23" s="57">
        <f>IF(E13="1-Bedroom",50000,100000)</f>
        <v>100000</v>
      </c>
      <c r="F23" s="57"/>
      <c r="G23" s="58">
        <f>+SUM(E23:F23)</f>
        <v>100000</v>
      </c>
      <c r="H23" s="59">
        <f>D19-G23</f>
        <v>11085903.358035713</v>
      </c>
    </row>
    <row r="24" spans="1:8">
      <c r="A24" s="55">
        <v>1</v>
      </c>
      <c r="B24" s="60">
        <v>0.8</v>
      </c>
      <c r="C24" s="55" t="s">
        <v>190</v>
      </c>
      <c r="D24" s="56">
        <f ca="1">EDATE(D23,1)</f>
        <v>44266</v>
      </c>
      <c r="E24" s="57">
        <f>(D17*80%)-E23</f>
        <v>8466298.6399999987</v>
      </c>
      <c r="F24" s="57">
        <f>(D18*80%)</f>
        <v>382424.0464285714</v>
      </c>
      <c r="G24" s="58">
        <f t="shared" ref="G24:G25" si="0">+SUM(E24:F24)</f>
        <v>8848722.6864285693</v>
      </c>
      <c r="H24" s="59">
        <f>H23-G24</f>
        <v>2237180.6716071442</v>
      </c>
    </row>
    <row r="25" spans="1:8">
      <c r="A25" s="55">
        <v>60</v>
      </c>
      <c r="B25" s="60">
        <v>0.2</v>
      </c>
      <c r="C25" s="55" t="s">
        <v>189</v>
      </c>
      <c r="D25" s="56">
        <f ca="1">D24+(60*30)</f>
        <v>46066</v>
      </c>
      <c r="E25" s="57">
        <f>D17*20%</f>
        <v>2141574.6599999997</v>
      </c>
      <c r="F25" s="57">
        <f>D18*20%</f>
        <v>95606.011607142849</v>
      </c>
      <c r="G25" s="58">
        <f t="shared" si="0"/>
        <v>2237180.6716071423</v>
      </c>
      <c r="H25" s="59">
        <f>H24-G25</f>
        <v>0</v>
      </c>
    </row>
    <row r="26" spans="1:8">
      <c r="A26" s="513" t="s">
        <v>102</v>
      </c>
      <c r="B26" s="513"/>
      <c r="C26" s="513"/>
      <c r="D26" s="513"/>
      <c r="E26" s="61">
        <f>SUM(E23:E25)</f>
        <v>10707873.299999999</v>
      </c>
      <c r="F26" s="61">
        <f t="shared" ref="F26:G26" si="1">SUM(F23:F25)</f>
        <v>478030.05803571426</v>
      </c>
      <c r="G26" s="61">
        <f t="shared" si="1"/>
        <v>11185903.358035712</v>
      </c>
      <c r="H26" s="62"/>
    </row>
    <row r="27" spans="1:8" s="13" customFormat="1">
      <c r="C27" s="23"/>
      <c r="D27" s="24"/>
      <c r="E27" s="25"/>
      <c r="F27" s="25"/>
      <c r="G27" s="25"/>
    </row>
    <row r="28" spans="1:8" s="13" customFormat="1">
      <c r="A28" s="508" t="s">
        <v>66</v>
      </c>
      <c r="B28" s="508"/>
      <c r="C28" s="508"/>
      <c r="D28" s="508"/>
      <c r="E28" s="508"/>
      <c r="F28" s="508"/>
      <c r="G28" s="508"/>
      <c r="H28" s="508"/>
    </row>
    <row r="29" spans="1:8" s="13" customFormat="1" ht="29.25" customHeight="1">
      <c r="A29" s="497" t="s">
        <v>103</v>
      </c>
      <c r="B29" s="497"/>
      <c r="C29" s="497"/>
      <c r="D29" s="497"/>
      <c r="E29" s="497"/>
      <c r="F29" s="497"/>
      <c r="G29" s="497"/>
      <c r="H29" s="497"/>
    </row>
    <row r="30" spans="1:8" s="13" customFormat="1" ht="16.5" customHeight="1">
      <c r="A30" s="497"/>
      <c r="B30" s="497"/>
      <c r="C30" s="497"/>
      <c r="D30" s="497"/>
      <c r="E30" s="497"/>
      <c r="F30" s="497"/>
      <c r="G30" s="497"/>
      <c r="H30" s="497"/>
    </row>
    <row r="31" spans="1:8" s="13" customFormat="1" ht="16.5" customHeight="1">
      <c r="A31" s="497"/>
      <c r="B31" s="497"/>
      <c r="C31" s="497"/>
      <c r="D31" s="497"/>
      <c r="E31" s="497"/>
      <c r="F31" s="497"/>
      <c r="G31" s="497"/>
      <c r="H31" s="497"/>
    </row>
    <row r="32" spans="1:8" s="13" customFormat="1" ht="16.5" customHeight="1">
      <c r="A32" s="497"/>
      <c r="B32" s="497"/>
      <c r="C32" s="497"/>
      <c r="D32" s="497"/>
      <c r="E32" s="497"/>
      <c r="F32" s="497"/>
      <c r="G32" s="497"/>
      <c r="H32" s="497"/>
    </row>
    <row r="33" spans="1:8" s="13" customFormat="1" ht="107.25" customHeight="1">
      <c r="A33" s="497"/>
      <c r="B33" s="497"/>
      <c r="C33" s="497"/>
      <c r="D33" s="497"/>
      <c r="E33" s="497"/>
      <c r="F33" s="497"/>
      <c r="G33" s="497"/>
      <c r="H33" s="497"/>
    </row>
    <row r="34" spans="1:8" s="13" customFormat="1" ht="42" customHeight="1">
      <c r="A34" s="497"/>
      <c r="B34" s="497"/>
      <c r="C34" s="497"/>
      <c r="D34" s="497"/>
      <c r="E34" s="497"/>
      <c r="F34" s="497"/>
      <c r="G34" s="497"/>
      <c r="H34" s="497"/>
    </row>
    <row r="35" spans="1:8" s="13" customFormat="1" ht="42.75" customHeight="1">
      <c r="A35" s="497"/>
      <c r="B35" s="497"/>
      <c r="C35" s="497"/>
      <c r="D35" s="497"/>
      <c r="E35" s="497"/>
      <c r="F35" s="497"/>
      <c r="G35" s="497"/>
      <c r="H35" s="497"/>
    </row>
    <row r="36" spans="1:8" s="13" customFormat="1">
      <c r="A36" s="497"/>
      <c r="B36" s="497"/>
      <c r="C36" s="497"/>
      <c r="D36" s="497"/>
      <c r="E36" s="497"/>
      <c r="F36" s="497"/>
      <c r="G36" s="497"/>
      <c r="H36" s="497"/>
    </row>
    <row r="37" spans="1:8" s="13" customFormat="1">
      <c r="A37" s="13" t="s">
        <v>104</v>
      </c>
      <c r="D37" s="26"/>
      <c r="G37" s="14"/>
    </row>
    <row r="38" spans="1:8" s="13" customFormat="1">
      <c r="D38" s="26"/>
      <c r="G38" s="14"/>
    </row>
    <row r="39" spans="1:8" s="13" customFormat="1" ht="15" customHeight="1">
      <c r="A39" s="27"/>
      <c r="B39" s="27"/>
      <c r="C39" s="27"/>
      <c r="D39" s="26"/>
      <c r="E39" s="27"/>
      <c r="F39" s="27"/>
      <c r="G39" s="28"/>
    </row>
    <row r="40" spans="1:8" s="13" customFormat="1">
      <c r="A40" s="498" t="s">
        <v>105</v>
      </c>
      <c r="B40" s="498"/>
      <c r="C40" s="498"/>
      <c r="D40" s="26"/>
      <c r="E40" s="498" t="s">
        <v>106</v>
      </c>
      <c r="F40" s="498"/>
      <c r="G40" s="498"/>
    </row>
    <row r="41" spans="1:8"/>
    <row r="42" spans="1:8"/>
    <row r="43" spans="1:8"/>
    <row r="44" spans="1:8"/>
  </sheetData>
  <sheetProtection password="EA9B" sheet="1" objects="1" scenarios="1" selectLockedCells="1"/>
  <mergeCells count="13">
    <mergeCell ref="A40:C40"/>
    <mergeCell ref="E40:G40"/>
    <mergeCell ref="H1:H2"/>
    <mergeCell ref="C5:H5"/>
    <mergeCell ref="C7:H7"/>
    <mergeCell ref="C9:H9"/>
    <mergeCell ref="C10:H10"/>
    <mergeCell ref="A29:H36"/>
    <mergeCell ref="A26:D26"/>
    <mergeCell ref="C6:H6"/>
    <mergeCell ref="C8:H8"/>
    <mergeCell ref="A22:G22"/>
    <mergeCell ref="A28:H28"/>
  </mergeCells>
  <hyperlinks>
    <hyperlink ref="C1" location="'DATA SHEET'!A1" display="HIGHLANDS PRIME, INC." xr:uid="{00000000-0004-0000-2E00-000000000000}"/>
    <hyperlink ref="J3" location="'DATA SHEET'!A1" display="Return to Data Sheet" xr:uid="{00000000-0004-0000-2E00-000001000000}"/>
  </hyperlinks>
  <printOptions horizontalCentered="1"/>
  <pageMargins left="0.7" right="0.7" top="0.75" bottom="0.25" header="0.3" footer="0.3"/>
  <pageSetup scale="80" orientation="portrait" r:id="rId1"/>
  <drawing r:id="rId2"/>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4DC52"/>
    <pageSetUpPr fitToPage="1"/>
  </sheetPr>
  <dimension ref="A1:L103"/>
  <sheetViews>
    <sheetView showGridLines="0" zoomScaleNormal="100" workbookViewId="0">
      <selection activeCell="C15" sqref="C15"/>
    </sheetView>
  </sheetViews>
  <sheetFormatPr baseColWidth="10" defaultColWidth="0" defaultRowHeight="14"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1"/>
      <c r="C5" s="521">
        <f>'DATA SHEET'!C31</f>
        <v>0</v>
      </c>
      <c r="D5" s="521"/>
      <c r="E5" s="521"/>
      <c r="F5" s="521"/>
      <c r="G5" s="521"/>
      <c r="H5" s="522"/>
    </row>
    <row r="6" spans="1:10">
      <c r="A6" s="33" t="s">
        <v>6</v>
      </c>
      <c r="B6" s="34"/>
      <c r="C6" s="540" t="str">
        <f>'DATA SHEET'!C32</f>
        <v>3E</v>
      </c>
      <c r="D6" s="540"/>
      <c r="E6" s="540"/>
      <c r="F6" s="540"/>
      <c r="G6" s="540"/>
      <c r="H6" s="545"/>
    </row>
    <row r="7" spans="1:10">
      <c r="A7" s="33" t="s">
        <v>79</v>
      </c>
      <c r="B7" s="34"/>
      <c r="C7" s="546">
        <f>'DATA SHEET'!C34</f>
        <v>69.37</v>
      </c>
      <c r="D7" s="546"/>
      <c r="E7" s="546"/>
      <c r="F7" s="546"/>
      <c r="G7" s="546"/>
      <c r="H7" s="547"/>
    </row>
    <row r="8" spans="1:10">
      <c r="A8" s="33" t="s">
        <v>7</v>
      </c>
      <c r="B8" s="34"/>
      <c r="C8" s="548" t="str">
        <f>'DATA SHEET'!C33</f>
        <v>2-Bedroom</v>
      </c>
      <c r="D8" s="548"/>
      <c r="E8" s="548"/>
      <c r="F8" s="548"/>
      <c r="G8" s="548"/>
      <c r="H8" s="549"/>
    </row>
    <row r="9" spans="1:10">
      <c r="A9" s="35" t="s">
        <v>80</v>
      </c>
      <c r="B9" s="34"/>
      <c r="C9" s="550">
        <f>'DATA SHEET'!C35</f>
        <v>15097219.999999998</v>
      </c>
      <c r="D9" s="550"/>
      <c r="E9" s="550"/>
      <c r="F9" s="550"/>
      <c r="G9" s="550"/>
      <c r="H9" s="551"/>
    </row>
    <row r="10" spans="1:10">
      <c r="A10" s="36" t="s">
        <v>81</v>
      </c>
      <c r="B10" s="37"/>
      <c r="C10" s="510" t="str">
        <f>'DATA SHEET'!C40</f>
        <v>50% DP, 50% over 60 months</v>
      </c>
      <c r="D10" s="510"/>
      <c r="E10" s="510"/>
      <c r="F10" s="510"/>
      <c r="G10" s="510"/>
      <c r="H10" s="511"/>
    </row>
    <row r="11" spans="1:10"/>
    <row r="12" spans="1:10">
      <c r="A12" s="31" t="s">
        <v>82</v>
      </c>
      <c r="B12" s="31"/>
    </row>
    <row r="13" spans="1:10">
      <c r="A13" s="13" t="s">
        <v>83</v>
      </c>
      <c r="D13" s="38">
        <f>(C9-650000)</f>
        <v>14447219.999999998</v>
      </c>
      <c r="E13" s="39" t="str">
        <f>LEFT(C8,9)</f>
        <v>2-Bedroom</v>
      </c>
    </row>
    <row r="14" spans="1:10">
      <c r="A14" s="126" t="s">
        <v>86</v>
      </c>
      <c r="D14" s="38">
        <f>IF('DATA SHEET'!$C$29='DATA SHEET'!$G$29,VLOOKUP('DATA SHEET'!$C$32,'GLENVIEW PL'!$C$6:$G$41,5,0),VLOOKUP('DATA SHEET'!$C$32,'WESTCHASE PL'!$D$11:$H$34,5,0))</f>
        <v>450000</v>
      </c>
      <c r="E14" s="39"/>
    </row>
    <row r="15" spans="1:10">
      <c r="A15" s="40" t="s">
        <v>168</v>
      </c>
      <c r="B15" s="41"/>
      <c r="C15" s="79">
        <f>IF(C8="2-Bedroom",10%,5%)</f>
        <v>0.1</v>
      </c>
      <c r="D15" s="42">
        <f>IF(C15&gt;10%,"BEYOND MAX DISCOUNT",((D13-D14)*C15))</f>
        <v>1399722</v>
      </c>
      <c r="E15" s="44"/>
      <c r="F15" s="70"/>
    </row>
    <row r="16" spans="1:10">
      <c r="A16" s="40" t="s">
        <v>85</v>
      </c>
      <c r="B16" s="41"/>
      <c r="C16" s="79">
        <v>7.4999999999999997E-2</v>
      </c>
      <c r="D16" s="42">
        <f>IF(C16&lt;=7.5%,((D13-D14-D15)*C16),"BEYOND MAX")</f>
        <v>944812.34999999986</v>
      </c>
      <c r="E16" s="39"/>
      <c r="F16" s="70"/>
    </row>
    <row r="17" spans="1:8">
      <c r="A17" s="46" t="s">
        <v>170</v>
      </c>
      <c r="B17" s="14"/>
      <c r="C17" s="14"/>
      <c r="D17" s="238">
        <f>IF(OR(AND(C8="1-Bedroom",C15&gt;5%),AND(C8="1-Bedroom Terrace Suite",C15&gt;5%),AND(C8="2-Bedroom Terrace Suite",C15&gt;5%)),"BEYOND MAX DISCOUNT",D13-SUM(D14:D16))</f>
        <v>11652685.649999999</v>
      </c>
      <c r="E17" s="44"/>
    </row>
    <row r="18" spans="1:8">
      <c r="A18" s="48" t="s">
        <v>90</v>
      </c>
      <c r="B18" s="48"/>
      <c r="C18" s="15">
        <v>0.05</v>
      </c>
      <c r="D18" s="49">
        <f>(D17/1.12)*C18</f>
        <v>520209.1808035713</v>
      </c>
      <c r="E18" s="44"/>
    </row>
    <row r="19" spans="1:8" ht="15" thickBot="1">
      <c r="A19" s="14" t="s">
        <v>91</v>
      </c>
      <c r="B19" s="14"/>
      <c r="C19" s="14"/>
      <c r="D19" s="50">
        <f>+SUM(D17:D18)</f>
        <v>12172894.830803569</v>
      </c>
      <c r="E19" s="30"/>
    </row>
    <row r="20" spans="1:8" ht="15" thickTop="1"/>
    <row r="21" spans="1:8">
      <c r="A21" s="51" t="s">
        <v>92</v>
      </c>
      <c r="B21" s="51" t="s">
        <v>93</v>
      </c>
      <c r="C21" s="51" t="s">
        <v>94</v>
      </c>
      <c r="D21" s="51" t="s">
        <v>95</v>
      </c>
      <c r="E21" s="51" t="s">
        <v>169</v>
      </c>
      <c r="F21" s="51" t="s">
        <v>97</v>
      </c>
      <c r="G21" s="53" t="s">
        <v>98</v>
      </c>
      <c r="H21" s="51" t="s">
        <v>99</v>
      </c>
    </row>
    <row r="22" spans="1:8">
      <c r="A22" s="512" t="s">
        <v>100</v>
      </c>
      <c r="B22" s="512"/>
      <c r="C22" s="512"/>
      <c r="D22" s="512"/>
      <c r="E22" s="512"/>
      <c r="F22" s="512"/>
      <c r="G22" s="512"/>
      <c r="H22" s="54">
        <f>+D19</f>
        <v>12172894.830803569</v>
      </c>
    </row>
    <row r="23" spans="1:8" ht="13.5" customHeight="1">
      <c r="A23" s="55">
        <v>0</v>
      </c>
      <c r="B23" s="55"/>
      <c r="C23" s="55" t="s">
        <v>101</v>
      </c>
      <c r="D23" s="56">
        <f ca="1">'DATA SHEET'!C30</f>
        <v>44238</v>
      </c>
      <c r="E23" s="57">
        <f>IF(E13="1-Bedroom",50000,100000)</f>
        <v>100000</v>
      </c>
      <c r="F23" s="57"/>
      <c r="G23" s="58">
        <f>+SUM(E23:F23)</f>
        <v>100000</v>
      </c>
      <c r="H23" s="59">
        <f>D19-G23</f>
        <v>12072894.830803569</v>
      </c>
    </row>
    <row r="24" spans="1:8">
      <c r="A24" s="55">
        <f>+A23+1</f>
        <v>1</v>
      </c>
      <c r="B24" s="60">
        <v>0.5</v>
      </c>
      <c r="C24" s="55" t="s">
        <v>190</v>
      </c>
      <c r="D24" s="56">
        <f ca="1">EDATE(D23,1)</f>
        <v>44266</v>
      </c>
      <c r="E24" s="57">
        <f>(($D$17*B24)-$E$23)</f>
        <v>5726342.8249999993</v>
      </c>
      <c r="F24" s="57">
        <f>(($D$18*B24))</f>
        <v>260104.59040178565</v>
      </c>
      <c r="G24" s="58">
        <f t="shared" ref="G24:G72" si="0">+SUM(E24:F24)</f>
        <v>5986447.4154017847</v>
      </c>
      <c r="H24" s="59">
        <f>H23-G24</f>
        <v>6086447.4154017847</v>
      </c>
    </row>
    <row r="25" spans="1:8">
      <c r="A25" s="55">
        <f>+A24+1</f>
        <v>2</v>
      </c>
      <c r="B25" s="60">
        <v>0.5</v>
      </c>
      <c r="C25" s="55" t="s">
        <v>108</v>
      </c>
      <c r="D25" s="56">
        <f ca="1">EDATE(D24,1)</f>
        <v>44297</v>
      </c>
      <c r="E25" s="57">
        <f>($D$17*B25)/60</f>
        <v>97105.713749999981</v>
      </c>
      <c r="F25" s="57">
        <f>($D$18*B25/60)</f>
        <v>4335.0765066964277</v>
      </c>
      <c r="G25" s="58">
        <f t="shared" si="0"/>
        <v>101440.7902566964</v>
      </c>
      <c r="H25" s="59">
        <f>H24-G25</f>
        <v>5985006.6251450879</v>
      </c>
    </row>
    <row r="26" spans="1:8">
      <c r="A26" s="55">
        <f t="shared" ref="A26:A84" si="1">+A25+1</f>
        <v>3</v>
      </c>
      <c r="B26" s="55"/>
      <c r="C26" s="55" t="s">
        <v>109</v>
      </c>
      <c r="D26" s="56">
        <f ca="1">EDATE(D25,1)</f>
        <v>44327</v>
      </c>
      <c r="E26" s="57">
        <f>E25</f>
        <v>97105.713749999981</v>
      </c>
      <c r="F26" s="57">
        <f>F25</f>
        <v>4335.0765066964277</v>
      </c>
      <c r="G26" s="58">
        <f t="shared" si="0"/>
        <v>101440.7902566964</v>
      </c>
      <c r="H26" s="59">
        <f t="shared" ref="H26:H72" si="2">H25-G26</f>
        <v>5883565.8348883912</v>
      </c>
    </row>
    <row r="27" spans="1:8">
      <c r="A27" s="55">
        <f t="shared" si="1"/>
        <v>4</v>
      </c>
      <c r="B27" s="55"/>
      <c r="C27" s="55" t="s">
        <v>110</v>
      </c>
      <c r="D27" s="56">
        <f t="shared" ref="D27:D84" ca="1" si="3">EDATE(D26,1)</f>
        <v>44358</v>
      </c>
      <c r="E27" s="57">
        <f>E26</f>
        <v>97105.713749999981</v>
      </c>
      <c r="F27" s="57">
        <f>F26</f>
        <v>4335.0765066964277</v>
      </c>
      <c r="G27" s="58">
        <f t="shared" si="0"/>
        <v>101440.7902566964</v>
      </c>
      <c r="H27" s="59">
        <f t="shared" si="2"/>
        <v>5782125.0446316944</v>
      </c>
    </row>
    <row r="28" spans="1:8">
      <c r="A28" s="55">
        <f t="shared" si="1"/>
        <v>5</v>
      </c>
      <c r="B28" s="55"/>
      <c r="C28" s="55" t="s">
        <v>111</v>
      </c>
      <c r="D28" s="56">
        <f t="shared" ca="1" si="3"/>
        <v>44388</v>
      </c>
      <c r="E28" s="57">
        <f t="shared" ref="E28:E84" si="4">E27</f>
        <v>97105.713749999981</v>
      </c>
      <c r="F28" s="57">
        <f t="shared" ref="F28:F84" si="5">F27</f>
        <v>4335.0765066964277</v>
      </c>
      <c r="G28" s="58">
        <f t="shared" si="0"/>
        <v>101440.7902566964</v>
      </c>
      <c r="H28" s="59">
        <f t="shared" si="2"/>
        <v>5680684.2543749977</v>
      </c>
    </row>
    <row r="29" spans="1:8">
      <c r="A29" s="55">
        <f t="shared" si="1"/>
        <v>6</v>
      </c>
      <c r="B29" s="55"/>
      <c r="C29" s="55" t="s">
        <v>112</v>
      </c>
      <c r="D29" s="56">
        <f t="shared" ca="1" si="3"/>
        <v>44419</v>
      </c>
      <c r="E29" s="57">
        <f t="shared" si="4"/>
        <v>97105.713749999981</v>
      </c>
      <c r="F29" s="57">
        <f t="shared" si="5"/>
        <v>4335.0765066964277</v>
      </c>
      <c r="G29" s="58">
        <f t="shared" si="0"/>
        <v>101440.7902566964</v>
      </c>
      <c r="H29" s="59">
        <f t="shared" si="2"/>
        <v>5579243.4641183009</v>
      </c>
    </row>
    <row r="30" spans="1:8">
      <c r="A30" s="55">
        <f t="shared" si="1"/>
        <v>7</v>
      </c>
      <c r="B30" s="55"/>
      <c r="C30" s="55" t="s">
        <v>113</v>
      </c>
      <c r="D30" s="56">
        <f t="shared" ca="1" si="3"/>
        <v>44450</v>
      </c>
      <c r="E30" s="57">
        <f t="shared" si="4"/>
        <v>97105.713749999981</v>
      </c>
      <c r="F30" s="57">
        <f t="shared" si="5"/>
        <v>4335.0765066964277</v>
      </c>
      <c r="G30" s="58">
        <f t="shared" si="0"/>
        <v>101440.7902566964</v>
      </c>
      <c r="H30" s="59">
        <f t="shared" si="2"/>
        <v>5477802.6738616042</v>
      </c>
    </row>
    <row r="31" spans="1:8">
      <c r="A31" s="55">
        <f t="shared" si="1"/>
        <v>8</v>
      </c>
      <c r="B31" s="55"/>
      <c r="C31" s="55" t="s">
        <v>114</v>
      </c>
      <c r="D31" s="56">
        <f t="shared" ca="1" si="3"/>
        <v>44480</v>
      </c>
      <c r="E31" s="57">
        <f t="shared" si="4"/>
        <v>97105.713749999981</v>
      </c>
      <c r="F31" s="57">
        <f t="shared" si="5"/>
        <v>4335.0765066964277</v>
      </c>
      <c r="G31" s="58">
        <f t="shared" si="0"/>
        <v>101440.7902566964</v>
      </c>
      <c r="H31" s="59">
        <f t="shared" si="2"/>
        <v>5376361.8836049074</v>
      </c>
    </row>
    <row r="32" spans="1:8">
      <c r="A32" s="55">
        <f t="shared" si="1"/>
        <v>9</v>
      </c>
      <c r="B32" s="55"/>
      <c r="C32" s="55" t="s">
        <v>115</v>
      </c>
      <c r="D32" s="56">
        <f t="shared" ca="1" si="3"/>
        <v>44511</v>
      </c>
      <c r="E32" s="57">
        <f t="shared" si="4"/>
        <v>97105.713749999981</v>
      </c>
      <c r="F32" s="57">
        <f t="shared" si="5"/>
        <v>4335.0765066964277</v>
      </c>
      <c r="G32" s="58">
        <f t="shared" si="0"/>
        <v>101440.7902566964</v>
      </c>
      <c r="H32" s="59">
        <f t="shared" si="2"/>
        <v>5274921.0933482107</v>
      </c>
    </row>
    <row r="33" spans="1:8">
      <c r="A33" s="55">
        <f t="shared" si="1"/>
        <v>10</v>
      </c>
      <c r="B33" s="55"/>
      <c r="C33" s="55" t="s">
        <v>116</v>
      </c>
      <c r="D33" s="56">
        <f t="shared" ca="1" si="3"/>
        <v>44541</v>
      </c>
      <c r="E33" s="57">
        <f t="shared" si="4"/>
        <v>97105.713749999981</v>
      </c>
      <c r="F33" s="57">
        <f t="shared" si="5"/>
        <v>4335.0765066964277</v>
      </c>
      <c r="G33" s="58">
        <f t="shared" si="0"/>
        <v>101440.7902566964</v>
      </c>
      <c r="H33" s="59">
        <f t="shared" si="2"/>
        <v>5173480.3030915139</v>
      </c>
    </row>
    <row r="34" spans="1:8">
      <c r="A34" s="55">
        <f t="shared" si="1"/>
        <v>11</v>
      </c>
      <c r="B34" s="55"/>
      <c r="C34" s="55" t="s">
        <v>117</v>
      </c>
      <c r="D34" s="56">
        <f t="shared" ca="1" si="3"/>
        <v>44572</v>
      </c>
      <c r="E34" s="57">
        <f t="shared" si="4"/>
        <v>97105.713749999981</v>
      </c>
      <c r="F34" s="57">
        <f t="shared" si="5"/>
        <v>4335.0765066964277</v>
      </c>
      <c r="G34" s="58">
        <f t="shared" si="0"/>
        <v>101440.7902566964</v>
      </c>
      <c r="H34" s="59">
        <f t="shared" si="2"/>
        <v>5072039.5128348172</v>
      </c>
    </row>
    <row r="35" spans="1:8">
      <c r="A35" s="55">
        <f t="shared" si="1"/>
        <v>12</v>
      </c>
      <c r="B35" s="55"/>
      <c r="C35" s="55" t="s">
        <v>118</v>
      </c>
      <c r="D35" s="56">
        <f t="shared" ca="1" si="3"/>
        <v>44603</v>
      </c>
      <c r="E35" s="57">
        <f t="shared" si="4"/>
        <v>97105.713749999981</v>
      </c>
      <c r="F35" s="57">
        <f t="shared" si="5"/>
        <v>4335.0765066964277</v>
      </c>
      <c r="G35" s="58">
        <f t="shared" si="0"/>
        <v>101440.7902566964</v>
      </c>
      <c r="H35" s="59">
        <f t="shared" si="2"/>
        <v>4970598.7225781204</v>
      </c>
    </row>
    <row r="36" spans="1:8">
      <c r="A36" s="55">
        <f t="shared" si="1"/>
        <v>13</v>
      </c>
      <c r="B36" s="55"/>
      <c r="C36" s="55" t="s">
        <v>119</v>
      </c>
      <c r="D36" s="56">
        <f t="shared" ca="1" si="3"/>
        <v>44631</v>
      </c>
      <c r="E36" s="57">
        <f t="shared" si="4"/>
        <v>97105.713749999981</v>
      </c>
      <c r="F36" s="57">
        <f t="shared" si="5"/>
        <v>4335.0765066964277</v>
      </c>
      <c r="G36" s="58">
        <f t="shared" si="0"/>
        <v>101440.7902566964</v>
      </c>
      <c r="H36" s="59">
        <f t="shared" si="2"/>
        <v>4869157.9323214237</v>
      </c>
    </row>
    <row r="37" spans="1:8">
      <c r="A37" s="55">
        <f t="shared" si="1"/>
        <v>14</v>
      </c>
      <c r="B37" s="55"/>
      <c r="C37" s="55" t="s">
        <v>120</v>
      </c>
      <c r="D37" s="56">
        <f t="shared" ca="1" si="3"/>
        <v>44662</v>
      </c>
      <c r="E37" s="57">
        <f t="shared" si="4"/>
        <v>97105.713749999981</v>
      </c>
      <c r="F37" s="57">
        <f t="shared" si="5"/>
        <v>4335.0765066964277</v>
      </c>
      <c r="G37" s="58">
        <f t="shared" si="0"/>
        <v>101440.7902566964</v>
      </c>
      <c r="H37" s="59">
        <f t="shared" si="2"/>
        <v>4767717.1420647269</v>
      </c>
    </row>
    <row r="38" spans="1:8">
      <c r="A38" s="55">
        <f t="shared" si="1"/>
        <v>15</v>
      </c>
      <c r="B38" s="55"/>
      <c r="C38" s="55" t="s">
        <v>121</v>
      </c>
      <c r="D38" s="56">
        <f t="shared" ca="1" si="3"/>
        <v>44692</v>
      </c>
      <c r="E38" s="57">
        <f t="shared" si="4"/>
        <v>97105.713749999981</v>
      </c>
      <c r="F38" s="57">
        <f t="shared" si="5"/>
        <v>4335.0765066964277</v>
      </c>
      <c r="G38" s="58">
        <f t="shared" si="0"/>
        <v>101440.7902566964</v>
      </c>
      <c r="H38" s="59">
        <f t="shared" si="2"/>
        <v>4666276.3518080302</v>
      </c>
    </row>
    <row r="39" spans="1:8">
      <c r="A39" s="55">
        <f t="shared" si="1"/>
        <v>16</v>
      </c>
      <c r="B39" s="55"/>
      <c r="C39" s="55" t="s">
        <v>122</v>
      </c>
      <c r="D39" s="56">
        <f t="shared" ca="1" si="3"/>
        <v>44723</v>
      </c>
      <c r="E39" s="57">
        <f t="shared" si="4"/>
        <v>97105.713749999981</v>
      </c>
      <c r="F39" s="57">
        <f t="shared" si="5"/>
        <v>4335.0765066964277</v>
      </c>
      <c r="G39" s="58">
        <f t="shared" si="0"/>
        <v>101440.7902566964</v>
      </c>
      <c r="H39" s="59">
        <f t="shared" si="2"/>
        <v>4564835.5615513334</v>
      </c>
    </row>
    <row r="40" spans="1:8">
      <c r="A40" s="55">
        <f t="shared" si="1"/>
        <v>17</v>
      </c>
      <c r="B40" s="55"/>
      <c r="C40" s="55" t="s">
        <v>123</v>
      </c>
      <c r="D40" s="56">
        <f t="shared" ca="1" si="3"/>
        <v>44753</v>
      </c>
      <c r="E40" s="57">
        <f t="shared" si="4"/>
        <v>97105.713749999981</v>
      </c>
      <c r="F40" s="57">
        <f t="shared" si="5"/>
        <v>4335.0765066964277</v>
      </c>
      <c r="G40" s="58">
        <f t="shared" si="0"/>
        <v>101440.7902566964</v>
      </c>
      <c r="H40" s="59">
        <f t="shared" si="2"/>
        <v>4463394.7712946367</v>
      </c>
    </row>
    <row r="41" spans="1:8">
      <c r="A41" s="55">
        <f t="shared" si="1"/>
        <v>18</v>
      </c>
      <c r="B41" s="55"/>
      <c r="C41" s="55" t="s">
        <v>124</v>
      </c>
      <c r="D41" s="56">
        <f t="shared" ca="1" si="3"/>
        <v>44784</v>
      </c>
      <c r="E41" s="57">
        <f t="shared" si="4"/>
        <v>97105.713749999981</v>
      </c>
      <c r="F41" s="57">
        <f t="shared" si="5"/>
        <v>4335.0765066964277</v>
      </c>
      <c r="G41" s="58">
        <f t="shared" si="0"/>
        <v>101440.7902566964</v>
      </c>
      <c r="H41" s="59">
        <f t="shared" si="2"/>
        <v>4361953.9810379399</v>
      </c>
    </row>
    <row r="42" spans="1:8">
      <c r="A42" s="55">
        <f t="shared" si="1"/>
        <v>19</v>
      </c>
      <c r="B42" s="55"/>
      <c r="C42" s="55" t="s">
        <v>125</v>
      </c>
      <c r="D42" s="56">
        <f t="shared" ca="1" si="3"/>
        <v>44815</v>
      </c>
      <c r="E42" s="57">
        <f t="shared" si="4"/>
        <v>97105.713749999981</v>
      </c>
      <c r="F42" s="57">
        <f t="shared" si="5"/>
        <v>4335.0765066964277</v>
      </c>
      <c r="G42" s="58">
        <f t="shared" si="0"/>
        <v>101440.7902566964</v>
      </c>
      <c r="H42" s="59">
        <f t="shared" si="2"/>
        <v>4260513.1907812431</v>
      </c>
    </row>
    <row r="43" spans="1:8">
      <c r="A43" s="55">
        <f t="shared" si="1"/>
        <v>20</v>
      </c>
      <c r="B43" s="55"/>
      <c r="C43" s="55" t="s">
        <v>126</v>
      </c>
      <c r="D43" s="56">
        <f t="shared" ca="1" si="3"/>
        <v>44845</v>
      </c>
      <c r="E43" s="57">
        <f t="shared" si="4"/>
        <v>97105.713749999981</v>
      </c>
      <c r="F43" s="57">
        <f t="shared" si="5"/>
        <v>4335.0765066964277</v>
      </c>
      <c r="G43" s="58">
        <f t="shared" si="0"/>
        <v>101440.7902566964</v>
      </c>
      <c r="H43" s="59">
        <f t="shared" si="2"/>
        <v>4159072.4005245469</v>
      </c>
    </row>
    <row r="44" spans="1:8">
      <c r="A44" s="55">
        <f t="shared" si="1"/>
        <v>21</v>
      </c>
      <c r="B44" s="55"/>
      <c r="C44" s="55" t="s">
        <v>127</v>
      </c>
      <c r="D44" s="56">
        <f t="shared" ca="1" si="3"/>
        <v>44876</v>
      </c>
      <c r="E44" s="57">
        <f t="shared" si="4"/>
        <v>97105.713749999981</v>
      </c>
      <c r="F44" s="57">
        <f t="shared" si="5"/>
        <v>4335.0765066964277</v>
      </c>
      <c r="G44" s="58">
        <f t="shared" si="0"/>
        <v>101440.7902566964</v>
      </c>
      <c r="H44" s="59">
        <f t="shared" si="2"/>
        <v>4057631.6102678506</v>
      </c>
    </row>
    <row r="45" spans="1:8">
      <c r="A45" s="55">
        <f t="shared" si="1"/>
        <v>22</v>
      </c>
      <c r="B45" s="55"/>
      <c r="C45" s="55" t="s">
        <v>128</v>
      </c>
      <c r="D45" s="56">
        <f t="shared" ca="1" si="3"/>
        <v>44906</v>
      </c>
      <c r="E45" s="57">
        <f t="shared" si="4"/>
        <v>97105.713749999981</v>
      </c>
      <c r="F45" s="57">
        <f t="shared" si="5"/>
        <v>4335.0765066964277</v>
      </c>
      <c r="G45" s="58">
        <f t="shared" si="0"/>
        <v>101440.7902566964</v>
      </c>
      <c r="H45" s="59">
        <f t="shared" si="2"/>
        <v>3956190.8200111543</v>
      </c>
    </row>
    <row r="46" spans="1:8">
      <c r="A46" s="55">
        <f t="shared" si="1"/>
        <v>23</v>
      </c>
      <c r="B46" s="55"/>
      <c r="C46" s="55" t="s">
        <v>129</v>
      </c>
      <c r="D46" s="56">
        <f t="shared" ca="1" si="3"/>
        <v>44937</v>
      </c>
      <c r="E46" s="57">
        <f t="shared" si="4"/>
        <v>97105.713749999981</v>
      </c>
      <c r="F46" s="57">
        <f t="shared" si="5"/>
        <v>4335.0765066964277</v>
      </c>
      <c r="G46" s="58">
        <f t="shared" si="0"/>
        <v>101440.7902566964</v>
      </c>
      <c r="H46" s="59">
        <f t="shared" si="2"/>
        <v>3854750.029754458</v>
      </c>
    </row>
    <row r="47" spans="1:8">
      <c r="A47" s="55">
        <f t="shared" si="1"/>
        <v>24</v>
      </c>
      <c r="B47" s="55"/>
      <c r="C47" s="55" t="s">
        <v>130</v>
      </c>
      <c r="D47" s="56">
        <f t="shared" ca="1" si="3"/>
        <v>44968</v>
      </c>
      <c r="E47" s="57">
        <f t="shared" si="4"/>
        <v>97105.713749999981</v>
      </c>
      <c r="F47" s="57">
        <f t="shared" si="5"/>
        <v>4335.0765066964277</v>
      </c>
      <c r="G47" s="58">
        <f t="shared" si="0"/>
        <v>101440.7902566964</v>
      </c>
      <c r="H47" s="59">
        <f t="shared" si="2"/>
        <v>3753309.2394977617</v>
      </c>
    </row>
    <row r="48" spans="1:8">
      <c r="A48" s="55">
        <f t="shared" si="1"/>
        <v>25</v>
      </c>
      <c r="B48" s="55"/>
      <c r="C48" s="55" t="s">
        <v>131</v>
      </c>
      <c r="D48" s="56">
        <f t="shared" ca="1" si="3"/>
        <v>44996</v>
      </c>
      <c r="E48" s="57">
        <f t="shared" si="4"/>
        <v>97105.713749999981</v>
      </c>
      <c r="F48" s="57">
        <f t="shared" si="5"/>
        <v>4335.0765066964277</v>
      </c>
      <c r="G48" s="58">
        <f t="shared" si="0"/>
        <v>101440.7902566964</v>
      </c>
      <c r="H48" s="59">
        <f t="shared" si="2"/>
        <v>3651868.4492410654</v>
      </c>
    </row>
    <row r="49" spans="1:8">
      <c r="A49" s="55">
        <f t="shared" si="1"/>
        <v>26</v>
      </c>
      <c r="B49" s="55"/>
      <c r="C49" s="55" t="s">
        <v>132</v>
      </c>
      <c r="D49" s="56">
        <f t="shared" ca="1" si="3"/>
        <v>45027</v>
      </c>
      <c r="E49" s="57">
        <f t="shared" si="4"/>
        <v>97105.713749999981</v>
      </c>
      <c r="F49" s="57">
        <f t="shared" si="5"/>
        <v>4335.0765066964277</v>
      </c>
      <c r="G49" s="58">
        <f t="shared" si="0"/>
        <v>101440.7902566964</v>
      </c>
      <c r="H49" s="59">
        <f t="shared" si="2"/>
        <v>3550427.6589843691</v>
      </c>
    </row>
    <row r="50" spans="1:8">
      <c r="A50" s="55">
        <f t="shared" si="1"/>
        <v>27</v>
      </c>
      <c r="B50" s="55"/>
      <c r="C50" s="55" t="s">
        <v>133</v>
      </c>
      <c r="D50" s="56">
        <f t="shared" ca="1" si="3"/>
        <v>45057</v>
      </c>
      <c r="E50" s="57">
        <f t="shared" si="4"/>
        <v>97105.713749999981</v>
      </c>
      <c r="F50" s="57">
        <f t="shared" si="5"/>
        <v>4335.0765066964277</v>
      </c>
      <c r="G50" s="58">
        <f t="shared" si="0"/>
        <v>101440.7902566964</v>
      </c>
      <c r="H50" s="59">
        <f t="shared" si="2"/>
        <v>3448986.8687276728</v>
      </c>
    </row>
    <row r="51" spans="1:8">
      <c r="A51" s="55">
        <f t="shared" si="1"/>
        <v>28</v>
      </c>
      <c r="B51" s="55"/>
      <c r="C51" s="55" t="s">
        <v>134</v>
      </c>
      <c r="D51" s="56">
        <f t="shared" ca="1" si="3"/>
        <v>45088</v>
      </c>
      <c r="E51" s="57">
        <f t="shared" si="4"/>
        <v>97105.713749999981</v>
      </c>
      <c r="F51" s="57">
        <f t="shared" si="5"/>
        <v>4335.0765066964277</v>
      </c>
      <c r="G51" s="58">
        <f t="shared" si="0"/>
        <v>101440.7902566964</v>
      </c>
      <c r="H51" s="59">
        <f t="shared" si="2"/>
        <v>3347546.0784709766</v>
      </c>
    </row>
    <row r="52" spans="1:8">
      <c r="A52" s="55">
        <f t="shared" si="1"/>
        <v>29</v>
      </c>
      <c r="B52" s="55"/>
      <c r="C52" s="55" t="s">
        <v>135</v>
      </c>
      <c r="D52" s="56">
        <f t="shared" ca="1" si="3"/>
        <v>45118</v>
      </c>
      <c r="E52" s="57">
        <f t="shared" si="4"/>
        <v>97105.713749999981</v>
      </c>
      <c r="F52" s="57">
        <f t="shared" si="5"/>
        <v>4335.0765066964277</v>
      </c>
      <c r="G52" s="58">
        <f t="shared" si="0"/>
        <v>101440.7902566964</v>
      </c>
      <c r="H52" s="59">
        <f t="shared" si="2"/>
        <v>3246105.2882142803</v>
      </c>
    </row>
    <row r="53" spans="1:8">
      <c r="A53" s="55">
        <f t="shared" si="1"/>
        <v>30</v>
      </c>
      <c r="B53" s="55"/>
      <c r="C53" s="55" t="s">
        <v>136</v>
      </c>
      <c r="D53" s="56">
        <f t="shared" ca="1" si="3"/>
        <v>45149</v>
      </c>
      <c r="E53" s="57">
        <f t="shared" si="4"/>
        <v>97105.713749999981</v>
      </c>
      <c r="F53" s="57">
        <f t="shared" si="5"/>
        <v>4335.0765066964277</v>
      </c>
      <c r="G53" s="58">
        <f t="shared" si="0"/>
        <v>101440.7902566964</v>
      </c>
      <c r="H53" s="59">
        <f t="shared" si="2"/>
        <v>3144664.497957584</v>
      </c>
    </row>
    <row r="54" spans="1:8">
      <c r="A54" s="55">
        <f t="shared" si="1"/>
        <v>31</v>
      </c>
      <c r="B54" s="55"/>
      <c r="C54" s="55" t="s">
        <v>137</v>
      </c>
      <c r="D54" s="56">
        <f t="shared" ca="1" si="3"/>
        <v>45180</v>
      </c>
      <c r="E54" s="57">
        <f t="shared" si="4"/>
        <v>97105.713749999981</v>
      </c>
      <c r="F54" s="57">
        <f t="shared" si="5"/>
        <v>4335.0765066964277</v>
      </c>
      <c r="G54" s="58">
        <f t="shared" si="0"/>
        <v>101440.7902566964</v>
      </c>
      <c r="H54" s="59">
        <f t="shared" si="2"/>
        <v>3043223.7077008877</v>
      </c>
    </row>
    <row r="55" spans="1:8">
      <c r="A55" s="55">
        <f t="shared" si="1"/>
        <v>32</v>
      </c>
      <c r="B55" s="55"/>
      <c r="C55" s="55" t="s">
        <v>138</v>
      </c>
      <c r="D55" s="56">
        <f t="shared" ca="1" si="3"/>
        <v>45210</v>
      </c>
      <c r="E55" s="57">
        <f t="shared" si="4"/>
        <v>97105.713749999981</v>
      </c>
      <c r="F55" s="57">
        <f t="shared" si="5"/>
        <v>4335.0765066964277</v>
      </c>
      <c r="G55" s="58">
        <f t="shared" si="0"/>
        <v>101440.7902566964</v>
      </c>
      <c r="H55" s="59">
        <f t="shared" si="2"/>
        <v>2941782.9174441914</v>
      </c>
    </row>
    <row r="56" spans="1:8">
      <c r="A56" s="55">
        <f t="shared" si="1"/>
        <v>33</v>
      </c>
      <c r="B56" s="55"/>
      <c r="C56" s="55" t="s">
        <v>139</v>
      </c>
      <c r="D56" s="56">
        <f t="shared" ca="1" si="3"/>
        <v>45241</v>
      </c>
      <c r="E56" s="57">
        <f t="shared" si="4"/>
        <v>97105.713749999981</v>
      </c>
      <c r="F56" s="57">
        <f t="shared" si="5"/>
        <v>4335.0765066964277</v>
      </c>
      <c r="G56" s="58">
        <f t="shared" si="0"/>
        <v>101440.7902566964</v>
      </c>
      <c r="H56" s="59">
        <f t="shared" si="2"/>
        <v>2840342.1271874951</v>
      </c>
    </row>
    <row r="57" spans="1:8">
      <c r="A57" s="55">
        <f t="shared" si="1"/>
        <v>34</v>
      </c>
      <c r="B57" s="55"/>
      <c r="C57" s="55" t="s">
        <v>140</v>
      </c>
      <c r="D57" s="56">
        <f t="shared" ca="1" si="3"/>
        <v>45271</v>
      </c>
      <c r="E57" s="57">
        <f t="shared" si="4"/>
        <v>97105.713749999981</v>
      </c>
      <c r="F57" s="57">
        <f t="shared" si="5"/>
        <v>4335.0765066964277</v>
      </c>
      <c r="G57" s="58">
        <f t="shared" si="0"/>
        <v>101440.7902566964</v>
      </c>
      <c r="H57" s="59">
        <f t="shared" si="2"/>
        <v>2738901.3369307988</v>
      </c>
    </row>
    <row r="58" spans="1:8">
      <c r="A58" s="55">
        <f t="shared" si="1"/>
        <v>35</v>
      </c>
      <c r="B58" s="55"/>
      <c r="C58" s="55" t="s">
        <v>141</v>
      </c>
      <c r="D58" s="56">
        <f t="shared" ca="1" si="3"/>
        <v>45302</v>
      </c>
      <c r="E58" s="57">
        <f t="shared" si="4"/>
        <v>97105.713749999981</v>
      </c>
      <c r="F58" s="57">
        <f t="shared" si="5"/>
        <v>4335.0765066964277</v>
      </c>
      <c r="G58" s="58">
        <f t="shared" si="0"/>
        <v>101440.7902566964</v>
      </c>
      <c r="H58" s="59">
        <f t="shared" si="2"/>
        <v>2637460.5466741025</v>
      </c>
    </row>
    <row r="59" spans="1:8">
      <c r="A59" s="55">
        <f t="shared" si="1"/>
        <v>36</v>
      </c>
      <c r="B59" s="55"/>
      <c r="C59" s="55" t="s">
        <v>142</v>
      </c>
      <c r="D59" s="56">
        <f t="shared" ca="1" si="3"/>
        <v>45333</v>
      </c>
      <c r="E59" s="57">
        <f t="shared" si="4"/>
        <v>97105.713749999981</v>
      </c>
      <c r="F59" s="57">
        <f t="shared" si="5"/>
        <v>4335.0765066964277</v>
      </c>
      <c r="G59" s="58">
        <f t="shared" si="0"/>
        <v>101440.7902566964</v>
      </c>
      <c r="H59" s="59">
        <f t="shared" si="2"/>
        <v>2536019.7564174063</v>
      </c>
    </row>
    <row r="60" spans="1:8">
      <c r="A60" s="55">
        <f t="shared" si="1"/>
        <v>37</v>
      </c>
      <c r="B60" s="55"/>
      <c r="C60" s="55" t="s">
        <v>143</v>
      </c>
      <c r="D60" s="56">
        <f t="shared" ca="1" si="3"/>
        <v>45362</v>
      </c>
      <c r="E60" s="57">
        <f t="shared" si="4"/>
        <v>97105.713749999981</v>
      </c>
      <c r="F60" s="57">
        <f t="shared" si="5"/>
        <v>4335.0765066964277</v>
      </c>
      <c r="G60" s="58">
        <f t="shared" si="0"/>
        <v>101440.7902566964</v>
      </c>
      <c r="H60" s="59">
        <f t="shared" si="2"/>
        <v>2434578.96616071</v>
      </c>
    </row>
    <row r="61" spans="1:8">
      <c r="A61" s="55">
        <f t="shared" si="1"/>
        <v>38</v>
      </c>
      <c r="B61" s="55"/>
      <c r="C61" s="55" t="s">
        <v>144</v>
      </c>
      <c r="D61" s="56">
        <f t="shared" ca="1" si="3"/>
        <v>45393</v>
      </c>
      <c r="E61" s="57">
        <f t="shared" si="4"/>
        <v>97105.713749999981</v>
      </c>
      <c r="F61" s="57">
        <f t="shared" si="5"/>
        <v>4335.0765066964277</v>
      </c>
      <c r="G61" s="58">
        <f t="shared" si="0"/>
        <v>101440.7902566964</v>
      </c>
      <c r="H61" s="59">
        <f t="shared" si="2"/>
        <v>2333138.1759040137</v>
      </c>
    </row>
    <row r="62" spans="1:8">
      <c r="A62" s="55">
        <f t="shared" si="1"/>
        <v>39</v>
      </c>
      <c r="B62" s="55"/>
      <c r="C62" s="55" t="s">
        <v>145</v>
      </c>
      <c r="D62" s="56">
        <f t="shared" ca="1" si="3"/>
        <v>45423</v>
      </c>
      <c r="E62" s="57">
        <f t="shared" si="4"/>
        <v>97105.713749999981</v>
      </c>
      <c r="F62" s="57">
        <f t="shared" si="5"/>
        <v>4335.0765066964277</v>
      </c>
      <c r="G62" s="58">
        <f t="shared" si="0"/>
        <v>101440.7902566964</v>
      </c>
      <c r="H62" s="59">
        <f t="shared" si="2"/>
        <v>2231697.3856473174</v>
      </c>
    </row>
    <row r="63" spans="1:8">
      <c r="A63" s="55">
        <f t="shared" si="1"/>
        <v>40</v>
      </c>
      <c r="B63" s="55"/>
      <c r="C63" s="55" t="s">
        <v>146</v>
      </c>
      <c r="D63" s="56">
        <f t="shared" ca="1" si="3"/>
        <v>45454</v>
      </c>
      <c r="E63" s="57">
        <f t="shared" si="4"/>
        <v>97105.713749999981</v>
      </c>
      <c r="F63" s="57">
        <f t="shared" si="5"/>
        <v>4335.0765066964277</v>
      </c>
      <c r="G63" s="58">
        <f t="shared" si="0"/>
        <v>101440.7902566964</v>
      </c>
      <c r="H63" s="59">
        <f t="shared" si="2"/>
        <v>2130256.5953906211</v>
      </c>
    </row>
    <row r="64" spans="1:8">
      <c r="A64" s="55">
        <f t="shared" si="1"/>
        <v>41</v>
      </c>
      <c r="B64" s="55"/>
      <c r="C64" s="55" t="s">
        <v>147</v>
      </c>
      <c r="D64" s="56">
        <f t="shared" ca="1" si="3"/>
        <v>45484</v>
      </c>
      <c r="E64" s="57">
        <f t="shared" si="4"/>
        <v>97105.713749999981</v>
      </c>
      <c r="F64" s="57">
        <f t="shared" si="5"/>
        <v>4335.0765066964277</v>
      </c>
      <c r="G64" s="58">
        <f t="shared" si="0"/>
        <v>101440.7902566964</v>
      </c>
      <c r="H64" s="59">
        <f t="shared" si="2"/>
        <v>2028815.8051339248</v>
      </c>
    </row>
    <row r="65" spans="1:8">
      <c r="A65" s="55">
        <f t="shared" si="1"/>
        <v>42</v>
      </c>
      <c r="B65" s="55"/>
      <c r="C65" s="55" t="s">
        <v>148</v>
      </c>
      <c r="D65" s="56">
        <f t="shared" ca="1" si="3"/>
        <v>45515</v>
      </c>
      <c r="E65" s="57">
        <f t="shared" si="4"/>
        <v>97105.713749999981</v>
      </c>
      <c r="F65" s="57">
        <f t="shared" si="5"/>
        <v>4335.0765066964277</v>
      </c>
      <c r="G65" s="58">
        <f t="shared" si="0"/>
        <v>101440.7902566964</v>
      </c>
      <c r="H65" s="59">
        <f t="shared" si="2"/>
        <v>1927375.0148772285</v>
      </c>
    </row>
    <row r="66" spans="1:8">
      <c r="A66" s="55">
        <f t="shared" si="1"/>
        <v>43</v>
      </c>
      <c r="B66" s="55"/>
      <c r="C66" s="55" t="s">
        <v>149</v>
      </c>
      <c r="D66" s="56">
        <f t="shared" ca="1" si="3"/>
        <v>45546</v>
      </c>
      <c r="E66" s="57">
        <f t="shared" si="4"/>
        <v>97105.713749999981</v>
      </c>
      <c r="F66" s="57">
        <f t="shared" si="5"/>
        <v>4335.0765066964277</v>
      </c>
      <c r="G66" s="58">
        <f t="shared" si="0"/>
        <v>101440.7902566964</v>
      </c>
      <c r="H66" s="59">
        <f t="shared" si="2"/>
        <v>1825934.2246205322</v>
      </c>
    </row>
    <row r="67" spans="1:8">
      <c r="A67" s="55">
        <f t="shared" si="1"/>
        <v>44</v>
      </c>
      <c r="B67" s="55"/>
      <c r="C67" s="55" t="s">
        <v>150</v>
      </c>
      <c r="D67" s="56">
        <f t="shared" ca="1" si="3"/>
        <v>45576</v>
      </c>
      <c r="E67" s="57">
        <f t="shared" si="4"/>
        <v>97105.713749999981</v>
      </c>
      <c r="F67" s="57">
        <f t="shared" si="5"/>
        <v>4335.0765066964277</v>
      </c>
      <c r="G67" s="58">
        <f t="shared" si="0"/>
        <v>101440.7902566964</v>
      </c>
      <c r="H67" s="59">
        <f t="shared" si="2"/>
        <v>1724493.434363836</v>
      </c>
    </row>
    <row r="68" spans="1:8">
      <c r="A68" s="55">
        <f t="shared" si="1"/>
        <v>45</v>
      </c>
      <c r="B68" s="55"/>
      <c r="C68" s="55" t="s">
        <v>151</v>
      </c>
      <c r="D68" s="56">
        <f t="shared" ca="1" si="3"/>
        <v>45607</v>
      </c>
      <c r="E68" s="57">
        <f t="shared" si="4"/>
        <v>97105.713749999981</v>
      </c>
      <c r="F68" s="57">
        <f t="shared" si="5"/>
        <v>4335.0765066964277</v>
      </c>
      <c r="G68" s="58">
        <f t="shared" si="0"/>
        <v>101440.7902566964</v>
      </c>
      <c r="H68" s="59">
        <f t="shared" si="2"/>
        <v>1623052.6441071397</v>
      </c>
    </row>
    <row r="69" spans="1:8">
      <c r="A69" s="55">
        <f t="shared" si="1"/>
        <v>46</v>
      </c>
      <c r="B69" s="55"/>
      <c r="C69" s="55" t="s">
        <v>152</v>
      </c>
      <c r="D69" s="56">
        <f t="shared" ca="1" si="3"/>
        <v>45637</v>
      </c>
      <c r="E69" s="57">
        <f t="shared" si="4"/>
        <v>97105.713749999981</v>
      </c>
      <c r="F69" s="57">
        <f t="shared" si="5"/>
        <v>4335.0765066964277</v>
      </c>
      <c r="G69" s="58">
        <f t="shared" si="0"/>
        <v>101440.7902566964</v>
      </c>
      <c r="H69" s="59">
        <f t="shared" si="2"/>
        <v>1521611.8538504434</v>
      </c>
    </row>
    <row r="70" spans="1:8">
      <c r="A70" s="55">
        <f t="shared" si="1"/>
        <v>47</v>
      </c>
      <c r="B70" s="55"/>
      <c r="C70" s="55" t="s">
        <v>153</v>
      </c>
      <c r="D70" s="56">
        <f t="shared" ca="1" si="3"/>
        <v>45668</v>
      </c>
      <c r="E70" s="57">
        <f t="shared" si="4"/>
        <v>97105.713749999981</v>
      </c>
      <c r="F70" s="57">
        <f t="shared" si="5"/>
        <v>4335.0765066964277</v>
      </c>
      <c r="G70" s="58">
        <f t="shared" si="0"/>
        <v>101440.7902566964</v>
      </c>
      <c r="H70" s="59">
        <f t="shared" si="2"/>
        <v>1420171.0635937471</v>
      </c>
    </row>
    <row r="71" spans="1:8">
      <c r="A71" s="55">
        <f t="shared" si="1"/>
        <v>48</v>
      </c>
      <c r="B71" s="55"/>
      <c r="C71" s="55" t="s">
        <v>154</v>
      </c>
      <c r="D71" s="56">
        <f t="shared" ca="1" si="3"/>
        <v>45699</v>
      </c>
      <c r="E71" s="57">
        <f t="shared" si="4"/>
        <v>97105.713749999981</v>
      </c>
      <c r="F71" s="57">
        <f t="shared" si="5"/>
        <v>4335.0765066964277</v>
      </c>
      <c r="G71" s="58">
        <f t="shared" si="0"/>
        <v>101440.7902566964</v>
      </c>
      <c r="H71" s="59">
        <f t="shared" si="2"/>
        <v>1318730.2733370508</v>
      </c>
    </row>
    <row r="72" spans="1:8">
      <c r="A72" s="55">
        <f t="shared" si="1"/>
        <v>49</v>
      </c>
      <c r="B72" s="55"/>
      <c r="C72" s="55" t="s">
        <v>155</v>
      </c>
      <c r="D72" s="56">
        <f t="shared" ca="1" si="3"/>
        <v>45727</v>
      </c>
      <c r="E72" s="57">
        <f t="shared" si="4"/>
        <v>97105.713749999981</v>
      </c>
      <c r="F72" s="57">
        <f t="shared" si="5"/>
        <v>4335.0765066964277</v>
      </c>
      <c r="G72" s="58">
        <f t="shared" si="0"/>
        <v>101440.7902566964</v>
      </c>
      <c r="H72" s="59">
        <f t="shared" si="2"/>
        <v>1217289.4830803545</v>
      </c>
    </row>
    <row r="73" spans="1:8">
      <c r="A73" s="55">
        <f t="shared" si="1"/>
        <v>50</v>
      </c>
      <c r="B73" s="55"/>
      <c r="C73" s="55" t="s">
        <v>156</v>
      </c>
      <c r="D73" s="56">
        <f t="shared" ca="1" si="3"/>
        <v>45758</v>
      </c>
      <c r="E73" s="57">
        <f t="shared" si="4"/>
        <v>97105.713749999981</v>
      </c>
      <c r="F73" s="57">
        <f t="shared" si="5"/>
        <v>4335.0765066964277</v>
      </c>
      <c r="G73" s="58">
        <f t="shared" ref="G73:G81" si="6">+SUM(E73:F73)</f>
        <v>101440.7902566964</v>
      </c>
      <c r="H73" s="59">
        <f t="shared" ref="H73:H81" si="7">H72-G73</f>
        <v>1115848.6928236582</v>
      </c>
    </row>
    <row r="74" spans="1:8">
      <c r="A74" s="55">
        <f t="shared" si="1"/>
        <v>51</v>
      </c>
      <c r="B74" s="55"/>
      <c r="C74" s="55" t="s">
        <v>157</v>
      </c>
      <c r="D74" s="56">
        <f t="shared" ca="1" si="3"/>
        <v>45788</v>
      </c>
      <c r="E74" s="57">
        <f t="shared" si="4"/>
        <v>97105.713749999981</v>
      </c>
      <c r="F74" s="57">
        <f t="shared" si="5"/>
        <v>4335.0765066964277</v>
      </c>
      <c r="G74" s="58">
        <f t="shared" si="6"/>
        <v>101440.7902566964</v>
      </c>
      <c r="H74" s="59">
        <f t="shared" si="7"/>
        <v>1014407.9025669618</v>
      </c>
    </row>
    <row r="75" spans="1:8">
      <c r="A75" s="55">
        <f t="shared" si="1"/>
        <v>52</v>
      </c>
      <c r="B75" s="55"/>
      <c r="C75" s="55" t="s">
        <v>158</v>
      </c>
      <c r="D75" s="56">
        <f t="shared" ca="1" si="3"/>
        <v>45819</v>
      </c>
      <c r="E75" s="57">
        <f t="shared" si="4"/>
        <v>97105.713749999981</v>
      </c>
      <c r="F75" s="57">
        <f t="shared" si="5"/>
        <v>4335.0765066964277</v>
      </c>
      <c r="G75" s="58">
        <f t="shared" si="6"/>
        <v>101440.7902566964</v>
      </c>
      <c r="H75" s="59">
        <f t="shared" si="7"/>
        <v>912967.11231026542</v>
      </c>
    </row>
    <row r="76" spans="1:8">
      <c r="A76" s="55">
        <f t="shared" si="1"/>
        <v>53</v>
      </c>
      <c r="B76" s="55"/>
      <c r="C76" s="55" t="s">
        <v>159</v>
      </c>
      <c r="D76" s="56">
        <f t="shared" ca="1" si="3"/>
        <v>45849</v>
      </c>
      <c r="E76" s="57">
        <f t="shared" si="4"/>
        <v>97105.713749999981</v>
      </c>
      <c r="F76" s="57">
        <f t="shared" si="5"/>
        <v>4335.0765066964277</v>
      </c>
      <c r="G76" s="58">
        <f t="shared" si="6"/>
        <v>101440.7902566964</v>
      </c>
      <c r="H76" s="59">
        <f t="shared" si="7"/>
        <v>811526.32205356902</v>
      </c>
    </row>
    <row r="77" spans="1:8">
      <c r="A77" s="55">
        <f t="shared" si="1"/>
        <v>54</v>
      </c>
      <c r="B77" s="55"/>
      <c r="C77" s="55" t="s">
        <v>160</v>
      </c>
      <c r="D77" s="56">
        <f t="shared" ca="1" si="3"/>
        <v>45880</v>
      </c>
      <c r="E77" s="57">
        <f t="shared" si="4"/>
        <v>97105.713749999981</v>
      </c>
      <c r="F77" s="57">
        <f t="shared" si="5"/>
        <v>4335.0765066964277</v>
      </c>
      <c r="G77" s="58">
        <f t="shared" si="6"/>
        <v>101440.7902566964</v>
      </c>
      <c r="H77" s="59">
        <f t="shared" si="7"/>
        <v>710085.53179687262</v>
      </c>
    </row>
    <row r="78" spans="1:8">
      <c r="A78" s="55">
        <f t="shared" si="1"/>
        <v>55</v>
      </c>
      <c r="B78" s="55"/>
      <c r="C78" s="55" t="s">
        <v>161</v>
      </c>
      <c r="D78" s="56">
        <f t="shared" ca="1" si="3"/>
        <v>45911</v>
      </c>
      <c r="E78" s="57">
        <f t="shared" si="4"/>
        <v>97105.713749999981</v>
      </c>
      <c r="F78" s="57">
        <f t="shared" si="5"/>
        <v>4335.0765066964277</v>
      </c>
      <c r="G78" s="58">
        <f t="shared" si="6"/>
        <v>101440.7902566964</v>
      </c>
      <c r="H78" s="59">
        <f t="shared" si="7"/>
        <v>608644.74154017621</v>
      </c>
    </row>
    <row r="79" spans="1:8">
      <c r="A79" s="55">
        <f t="shared" si="1"/>
        <v>56</v>
      </c>
      <c r="B79" s="55"/>
      <c r="C79" s="55" t="s">
        <v>162</v>
      </c>
      <c r="D79" s="56">
        <f t="shared" ca="1" si="3"/>
        <v>45941</v>
      </c>
      <c r="E79" s="57">
        <f t="shared" si="4"/>
        <v>97105.713749999981</v>
      </c>
      <c r="F79" s="57">
        <f t="shared" si="5"/>
        <v>4335.0765066964277</v>
      </c>
      <c r="G79" s="58">
        <f t="shared" si="6"/>
        <v>101440.7902566964</v>
      </c>
      <c r="H79" s="59">
        <f t="shared" si="7"/>
        <v>507203.95128347981</v>
      </c>
    </row>
    <row r="80" spans="1:8">
      <c r="A80" s="55">
        <f t="shared" si="1"/>
        <v>57</v>
      </c>
      <c r="B80" s="55"/>
      <c r="C80" s="55" t="s">
        <v>163</v>
      </c>
      <c r="D80" s="56">
        <f t="shared" ca="1" si="3"/>
        <v>45972</v>
      </c>
      <c r="E80" s="57">
        <f t="shared" si="4"/>
        <v>97105.713749999981</v>
      </c>
      <c r="F80" s="57">
        <f t="shared" si="5"/>
        <v>4335.0765066964277</v>
      </c>
      <c r="G80" s="58">
        <f t="shared" si="6"/>
        <v>101440.7902566964</v>
      </c>
      <c r="H80" s="59">
        <f t="shared" si="7"/>
        <v>405763.1610267834</v>
      </c>
    </row>
    <row r="81" spans="1:8">
      <c r="A81" s="55">
        <f t="shared" si="1"/>
        <v>58</v>
      </c>
      <c r="B81" s="55"/>
      <c r="C81" s="55" t="s">
        <v>164</v>
      </c>
      <c r="D81" s="56">
        <f t="shared" ca="1" si="3"/>
        <v>46002</v>
      </c>
      <c r="E81" s="57">
        <f t="shared" si="4"/>
        <v>97105.713749999981</v>
      </c>
      <c r="F81" s="57">
        <f t="shared" si="5"/>
        <v>4335.0765066964277</v>
      </c>
      <c r="G81" s="58">
        <f t="shared" si="6"/>
        <v>101440.7902566964</v>
      </c>
      <c r="H81" s="59">
        <f t="shared" si="7"/>
        <v>304322.370770087</v>
      </c>
    </row>
    <row r="82" spans="1:8">
      <c r="A82" s="55">
        <f t="shared" si="1"/>
        <v>59</v>
      </c>
      <c r="B82" s="55"/>
      <c r="C82" s="55" t="s">
        <v>165</v>
      </c>
      <c r="D82" s="56">
        <f t="shared" ca="1" si="3"/>
        <v>46033</v>
      </c>
      <c r="E82" s="57">
        <f t="shared" si="4"/>
        <v>97105.713749999981</v>
      </c>
      <c r="F82" s="57">
        <f t="shared" si="5"/>
        <v>4335.0765066964277</v>
      </c>
      <c r="G82" s="58">
        <f t="shared" ref="G82:G84" si="8">+SUM(E82:F82)</f>
        <v>101440.7902566964</v>
      </c>
      <c r="H82" s="59">
        <f t="shared" ref="H82:H84" si="9">H81-G82</f>
        <v>202881.5805133906</v>
      </c>
    </row>
    <row r="83" spans="1:8">
      <c r="A83" s="55">
        <f t="shared" si="1"/>
        <v>60</v>
      </c>
      <c r="B83" s="55"/>
      <c r="C83" s="55" t="s">
        <v>166</v>
      </c>
      <c r="D83" s="56">
        <f t="shared" ca="1" si="3"/>
        <v>46064</v>
      </c>
      <c r="E83" s="57">
        <f t="shared" si="4"/>
        <v>97105.713749999981</v>
      </c>
      <c r="F83" s="57">
        <f t="shared" si="5"/>
        <v>4335.0765066964277</v>
      </c>
      <c r="G83" s="58">
        <f t="shared" si="8"/>
        <v>101440.7902566964</v>
      </c>
      <c r="H83" s="59">
        <f t="shared" si="9"/>
        <v>101440.79025669419</v>
      </c>
    </row>
    <row r="84" spans="1:8">
      <c r="A84" s="55">
        <f t="shared" si="1"/>
        <v>61</v>
      </c>
      <c r="B84" s="55"/>
      <c r="C84" s="55" t="s">
        <v>167</v>
      </c>
      <c r="D84" s="56">
        <f t="shared" ca="1" si="3"/>
        <v>46092</v>
      </c>
      <c r="E84" s="57">
        <f t="shared" si="4"/>
        <v>97105.713749999981</v>
      </c>
      <c r="F84" s="57">
        <f t="shared" si="5"/>
        <v>4335.0765066964277</v>
      </c>
      <c r="G84" s="58">
        <f t="shared" si="8"/>
        <v>101440.7902566964</v>
      </c>
      <c r="H84" s="59">
        <f t="shared" si="9"/>
        <v>-2.2118911147117615E-9</v>
      </c>
    </row>
    <row r="85" spans="1:8">
      <c r="A85" s="513" t="s">
        <v>102</v>
      </c>
      <c r="B85" s="513"/>
      <c r="C85" s="513"/>
      <c r="D85" s="513"/>
      <c r="E85" s="61">
        <f>SUM(E23:E84)</f>
        <v>11652685.649999974</v>
      </c>
      <c r="F85" s="61">
        <f t="shared" ref="F85:G85" si="10">SUM(F23:F84)</f>
        <v>520209.1808035702</v>
      </c>
      <c r="G85" s="61">
        <f t="shared" si="10"/>
        <v>12172894.830803555</v>
      </c>
      <c r="H85" s="62"/>
    </row>
    <row r="86" spans="1:8" s="13" customFormat="1">
      <c r="C86" s="23"/>
      <c r="D86" s="24"/>
      <c r="E86" s="25"/>
      <c r="F86" s="25"/>
      <c r="G86" s="25"/>
    </row>
    <row r="87" spans="1:8" s="13" customFormat="1">
      <c r="A87" s="508" t="s">
        <v>66</v>
      </c>
      <c r="B87" s="508"/>
      <c r="C87" s="508"/>
      <c r="D87" s="508"/>
      <c r="E87" s="508"/>
      <c r="F87" s="508"/>
      <c r="G87" s="508"/>
      <c r="H87" s="508"/>
    </row>
    <row r="88" spans="1:8" s="13" customFormat="1" ht="29.25" customHeight="1">
      <c r="A88" s="497" t="s">
        <v>103</v>
      </c>
      <c r="B88" s="497"/>
      <c r="C88" s="497"/>
      <c r="D88" s="497"/>
      <c r="E88" s="497"/>
      <c r="F88" s="497"/>
      <c r="G88" s="497"/>
      <c r="H88" s="497"/>
    </row>
    <row r="89" spans="1:8" s="13" customFormat="1" ht="16.5" customHeight="1">
      <c r="A89" s="497"/>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07.25" customHeight="1">
      <c r="A92" s="497"/>
      <c r="B92" s="497"/>
      <c r="C92" s="497"/>
      <c r="D92" s="497"/>
      <c r="E92" s="497"/>
      <c r="F92" s="497"/>
      <c r="G92" s="497"/>
      <c r="H92" s="497"/>
    </row>
    <row r="93" spans="1:8" s="13" customFormat="1" ht="42" customHeight="1">
      <c r="A93" s="497"/>
      <c r="B93" s="497"/>
      <c r="C93" s="497"/>
      <c r="D93" s="497"/>
      <c r="E93" s="497"/>
      <c r="F93" s="497"/>
      <c r="G93" s="497"/>
      <c r="H93" s="497"/>
    </row>
    <row r="94" spans="1:8" s="13" customFormat="1" ht="17.25" customHeight="1">
      <c r="A94" s="497"/>
      <c r="B94" s="497"/>
      <c r="C94" s="497"/>
      <c r="D94" s="497"/>
      <c r="E94" s="497"/>
      <c r="F94" s="497"/>
      <c r="G94" s="497"/>
      <c r="H94" s="497"/>
    </row>
    <row r="95" spans="1:8" s="13" customFormat="1">
      <c r="A95" s="497"/>
      <c r="B95" s="497"/>
      <c r="C95" s="497"/>
      <c r="D95" s="497"/>
      <c r="E95" s="497"/>
      <c r="F95" s="497"/>
      <c r="G95" s="497"/>
      <c r="H95" s="497"/>
    </row>
    <row r="96" spans="1:8" s="13" customFormat="1">
      <c r="A96" s="13" t="s">
        <v>104</v>
      </c>
      <c r="D96" s="26"/>
      <c r="G96" s="14"/>
    </row>
    <row r="97" spans="1:7" s="13" customFormat="1">
      <c r="D97" s="26"/>
      <c r="G97" s="14"/>
    </row>
    <row r="98" spans="1:7" s="13" customFormat="1" ht="15" customHeight="1">
      <c r="A98" s="27"/>
      <c r="B98" s="27"/>
      <c r="C98" s="27"/>
      <c r="D98" s="26"/>
      <c r="E98" s="27"/>
      <c r="F98" s="27"/>
      <c r="G98" s="28"/>
    </row>
    <row r="99" spans="1:7" s="13" customFormat="1">
      <c r="A99" s="498" t="s">
        <v>105</v>
      </c>
      <c r="B99" s="498"/>
      <c r="C99" s="498"/>
      <c r="D99" s="26"/>
      <c r="E99" s="498" t="s">
        <v>106</v>
      </c>
      <c r="F99" s="498"/>
      <c r="G99" s="498"/>
    </row>
    <row r="100" spans="1:7"/>
    <row r="101" spans="1:7"/>
    <row r="102" spans="1:7"/>
    <row r="103" spans="1:7"/>
  </sheetData>
  <sheetProtection password="EA9B" sheet="1" objects="1" scenarios="1" selectLockedCells="1"/>
  <mergeCells count="13">
    <mergeCell ref="A88:H95"/>
    <mergeCell ref="A99:C99"/>
    <mergeCell ref="E99:G99"/>
    <mergeCell ref="C9:H9"/>
    <mergeCell ref="A87:H87"/>
    <mergeCell ref="C10:H10"/>
    <mergeCell ref="A22:G22"/>
    <mergeCell ref="A85:D85"/>
    <mergeCell ref="H1:H2"/>
    <mergeCell ref="C5:H5"/>
    <mergeCell ref="C6:H6"/>
    <mergeCell ref="C7:H7"/>
    <mergeCell ref="C8:H8"/>
  </mergeCells>
  <hyperlinks>
    <hyperlink ref="C1" location="'DATA SHEET'!A1" display="HIGHLANDS PRIME, INC." xr:uid="{00000000-0004-0000-2F00-000000000000}"/>
    <hyperlink ref="J3" location="'DATA SHEET'!A1" display="Return to Data Sheet" xr:uid="{00000000-0004-0000-2F00-000001000000}"/>
  </hyperlinks>
  <printOptions horizontalCentered="1" verticalCentered="1"/>
  <pageMargins left="0.7" right="0.7" top="0.25" bottom="0.25" header="0.3" footer="0.3"/>
  <pageSetup scale="53" orientation="portrait" r:id="rId1"/>
  <drawing r:id="rId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4DC52"/>
    <pageSetUpPr fitToPage="1"/>
  </sheetPr>
  <dimension ref="A1:L103"/>
  <sheetViews>
    <sheetView showGridLines="0" zoomScaleNormal="100" workbookViewId="0">
      <selection activeCell="C15" sqref="C15"/>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ht="14">
      <c r="C3" s="31" t="s">
        <v>77</v>
      </c>
      <c r="J3" s="63" t="s">
        <v>78</v>
      </c>
    </row>
    <row r="4" spans="1:10" ht="14"/>
    <row r="5" spans="1:10" ht="14">
      <c r="A5" s="32" t="s">
        <v>4</v>
      </c>
      <c r="B5" s="121"/>
      <c r="C5" s="521">
        <f>'DATA SHEET'!C31</f>
        <v>0</v>
      </c>
      <c r="D5" s="521"/>
      <c r="E5" s="521"/>
      <c r="F5" s="521"/>
      <c r="G5" s="521"/>
      <c r="H5" s="522"/>
    </row>
    <row r="6" spans="1:10" ht="14">
      <c r="A6" s="33" t="s">
        <v>6</v>
      </c>
      <c r="B6" s="34"/>
      <c r="C6" s="540" t="str">
        <f>'DATA SHEET'!C32</f>
        <v>3E</v>
      </c>
      <c r="D6" s="540"/>
      <c r="E6" s="540"/>
      <c r="F6" s="540"/>
      <c r="G6" s="540"/>
      <c r="H6" s="545"/>
    </row>
    <row r="7" spans="1:10" ht="14">
      <c r="A7" s="33" t="s">
        <v>79</v>
      </c>
      <c r="B7" s="34"/>
      <c r="C7" s="546">
        <f>'DATA SHEET'!C34</f>
        <v>69.37</v>
      </c>
      <c r="D7" s="546"/>
      <c r="E7" s="546"/>
      <c r="F7" s="546"/>
      <c r="G7" s="546"/>
      <c r="H7" s="547"/>
    </row>
    <row r="8" spans="1:10" ht="14">
      <c r="A8" s="33" t="s">
        <v>7</v>
      </c>
      <c r="B8" s="34"/>
      <c r="C8" s="548" t="str">
        <f>'DATA SHEET'!C33</f>
        <v>2-Bedroom</v>
      </c>
      <c r="D8" s="548"/>
      <c r="E8" s="548"/>
      <c r="F8" s="548"/>
      <c r="G8" s="548"/>
      <c r="H8" s="549"/>
    </row>
    <row r="9" spans="1:10" ht="14">
      <c r="A9" s="35" t="s">
        <v>80</v>
      </c>
      <c r="B9" s="34"/>
      <c r="C9" s="550">
        <f>'DATA SHEET'!C35</f>
        <v>15097219.999999998</v>
      </c>
      <c r="D9" s="550"/>
      <c r="E9" s="550"/>
      <c r="F9" s="550"/>
      <c r="G9" s="550"/>
      <c r="H9" s="551"/>
    </row>
    <row r="10" spans="1:10" ht="14">
      <c r="A10" s="36" t="s">
        <v>81</v>
      </c>
      <c r="B10" s="37"/>
      <c r="C10" s="510" t="str">
        <f>'DATA SHEET'!C41</f>
        <v>20% DP, 80% over 60 months</v>
      </c>
      <c r="D10" s="510"/>
      <c r="E10" s="510"/>
      <c r="F10" s="510"/>
      <c r="G10" s="510"/>
      <c r="H10" s="511"/>
    </row>
    <row r="11" spans="1:10" ht="14"/>
    <row r="12" spans="1:10" ht="14">
      <c r="A12" s="31" t="s">
        <v>82</v>
      </c>
      <c r="B12" s="31"/>
    </row>
    <row r="13" spans="1:10" ht="14">
      <c r="A13" s="13" t="s">
        <v>83</v>
      </c>
      <c r="D13" s="38">
        <f>(C9-650000)</f>
        <v>14447219.999999998</v>
      </c>
      <c r="E13" s="39" t="str">
        <f>LEFT(C8,9)</f>
        <v>2-Bedroom</v>
      </c>
    </row>
    <row r="14" spans="1:10" ht="14">
      <c r="A14" s="126" t="s">
        <v>86</v>
      </c>
      <c r="D14" s="38">
        <f>IF('DATA SHEET'!$C$29='DATA SHEET'!$G$29,VLOOKUP('DATA SHEET'!$C$32,'GLENVIEW PL'!$C$6:$G$41,5,0),VLOOKUP('DATA SHEET'!$C$32,'WESTCHASE PL'!$D$11:$H$34,5,0))</f>
        <v>450000</v>
      </c>
      <c r="E14" s="39"/>
    </row>
    <row r="15" spans="1:10" ht="14">
      <c r="A15" s="40" t="s">
        <v>168</v>
      </c>
      <c r="B15" s="41"/>
      <c r="C15" s="79">
        <f>IF(C8="2-Bedroom",10%,5%)</f>
        <v>0.1</v>
      </c>
      <c r="D15" s="42">
        <f>IF(C15&gt;10%,"BEYOND MAX DISCOUNT",((D13-D14)*C15))</f>
        <v>1399722</v>
      </c>
      <c r="E15" s="44"/>
      <c r="F15" s="70"/>
    </row>
    <row r="16" spans="1:10" ht="14">
      <c r="A16" s="40" t="s">
        <v>85</v>
      </c>
      <c r="B16" s="41"/>
      <c r="C16" s="79">
        <v>0.02</v>
      </c>
      <c r="D16" s="42">
        <f>IF(C16&lt;=2%,((D13-D14-D15)*C16),"BEYOND MAX")</f>
        <v>251949.95999999996</v>
      </c>
      <c r="E16" s="39"/>
      <c r="F16" s="70"/>
    </row>
    <row r="17" spans="1:8" ht="14">
      <c r="A17" s="46" t="s">
        <v>170</v>
      </c>
      <c r="B17" s="14"/>
      <c r="C17" s="14"/>
      <c r="D17" s="238">
        <f>IF(OR(AND(C8="1-Bedroom",C15&gt;5%),AND(C8="1-Bedroom Terrace Suite",C15&gt;5%),AND(C8="2-Bedroom Terrace Suite",C15&gt;5%)),"BEYOND MAX DISCOUNT",D13-SUM(D14:D16))</f>
        <v>12345548.039999999</v>
      </c>
      <c r="E17" s="44"/>
    </row>
    <row r="18" spans="1:8" ht="14">
      <c r="A18" s="48" t="s">
        <v>90</v>
      </c>
      <c r="B18" s="48"/>
      <c r="C18" s="15">
        <v>0.05</v>
      </c>
      <c r="D18" s="49">
        <f>(D17/1.12)*C18</f>
        <v>551140.53749999998</v>
      </c>
      <c r="E18" s="44"/>
    </row>
    <row r="19" spans="1:8" ht="15" thickBot="1">
      <c r="A19" s="14" t="s">
        <v>91</v>
      </c>
      <c r="B19" s="14"/>
      <c r="C19" s="14"/>
      <c r="D19" s="50">
        <f>+SUM(D17:D18)</f>
        <v>12896688.577499999</v>
      </c>
      <c r="E19" s="30"/>
    </row>
    <row r="20" spans="1:8" ht="15" thickTop="1"/>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12896688.577499999</v>
      </c>
    </row>
    <row r="23" spans="1:8" ht="13.5" customHeight="1">
      <c r="A23" s="55">
        <v>0</v>
      </c>
      <c r="B23" s="55"/>
      <c r="C23" s="55" t="s">
        <v>101</v>
      </c>
      <c r="D23" s="56">
        <f ca="1">'DATA SHEET'!C30</f>
        <v>44238</v>
      </c>
      <c r="E23" s="57">
        <f>IF(E13="1-Bedroom",50000,100000)</f>
        <v>100000</v>
      </c>
      <c r="F23" s="57"/>
      <c r="G23" s="58">
        <f>+SUM(E23:F23)</f>
        <v>100000</v>
      </c>
      <c r="H23" s="59">
        <f>D19-G23</f>
        <v>12796688.577499999</v>
      </c>
    </row>
    <row r="24" spans="1:8" ht="14">
      <c r="A24" s="55">
        <f>+A23+1</f>
        <v>1</v>
      </c>
      <c r="B24" s="60">
        <v>0.2</v>
      </c>
      <c r="C24" s="55" t="s">
        <v>190</v>
      </c>
      <c r="D24" s="56">
        <f ca="1">EDATE(D23,1)</f>
        <v>44266</v>
      </c>
      <c r="E24" s="57">
        <f>(($D$17*B24)-$E$23)</f>
        <v>2369109.608</v>
      </c>
      <c r="F24" s="57">
        <f>(($D$18*B24))</f>
        <v>110228.1075</v>
      </c>
      <c r="G24" s="58">
        <f t="shared" ref="G24:G84" si="0">+SUM(E24:F24)</f>
        <v>2479337.7154999999</v>
      </c>
      <c r="H24" s="59">
        <f>H23-G24</f>
        <v>10317350.862</v>
      </c>
    </row>
    <row r="25" spans="1:8" ht="14">
      <c r="A25" s="55">
        <f>+A24+1</f>
        <v>2</v>
      </c>
      <c r="B25" s="60">
        <v>0.8</v>
      </c>
      <c r="C25" s="55" t="s">
        <v>108</v>
      </c>
      <c r="D25" s="56">
        <f ca="1">EDATE(D24,1)</f>
        <v>44297</v>
      </c>
      <c r="E25" s="57">
        <f>($D$17*B25)/60</f>
        <v>164607.30720000001</v>
      </c>
      <c r="F25" s="57">
        <f>($D$18*B25/60)</f>
        <v>7348.5405000000001</v>
      </c>
      <c r="G25" s="58">
        <f t="shared" si="0"/>
        <v>171955.84770000001</v>
      </c>
      <c r="H25" s="59">
        <f>H24-G25</f>
        <v>10145395.0143</v>
      </c>
    </row>
    <row r="26" spans="1:8" ht="14">
      <c r="A26" s="55">
        <f t="shared" ref="A26:A84" si="1">+A25+1</f>
        <v>3</v>
      </c>
      <c r="B26" s="55"/>
      <c r="C26" s="55" t="s">
        <v>109</v>
      </c>
      <c r="D26" s="56">
        <f ca="1">EDATE(D25,1)</f>
        <v>44327</v>
      </c>
      <c r="E26" s="57">
        <f>E25</f>
        <v>164607.30720000001</v>
      </c>
      <c r="F26" s="57">
        <f>F25</f>
        <v>7348.5405000000001</v>
      </c>
      <c r="G26" s="58">
        <f t="shared" si="0"/>
        <v>171955.84770000001</v>
      </c>
      <c r="H26" s="59">
        <f t="shared" ref="H26:H84" si="2">H25-G26</f>
        <v>9973439.1666000001</v>
      </c>
    </row>
    <row r="27" spans="1:8" ht="14">
      <c r="A27" s="55">
        <f t="shared" si="1"/>
        <v>4</v>
      </c>
      <c r="B27" s="55"/>
      <c r="C27" s="55" t="s">
        <v>110</v>
      </c>
      <c r="D27" s="56">
        <f t="shared" ref="D27:D84" ca="1" si="3">EDATE(D26,1)</f>
        <v>44358</v>
      </c>
      <c r="E27" s="57">
        <f>E26</f>
        <v>164607.30720000001</v>
      </c>
      <c r="F27" s="57">
        <f>F26</f>
        <v>7348.5405000000001</v>
      </c>
      <c r="G27" s="58">
        <f t="shared" si="0"/>
        <v>171955.84770000001</v>
      </c>
      <c r="H27" s="59">
        <f t="shared" si="2"/>
        <v>9801483.3189000003</v>
      </c>
    </row>
    <row r="28" spans="1:8" ht="14">
      <c r="A28" s="55">
        <f t="shared" si="1"/>
        <v>5</v>
      </c>
      <c r="B28" s="55"/>
      <c r="C28" s="55" t="s">
        <v>111</v>
      </c>
      <c r="D28" s="56">
        <f t="shared" ca="1" si="3"/>
        <v>44388</v>
      </c>
      <c r="E28" s="57">
        <f t="shared" ref="E28:F84" si="4">E27</f>
        <v>164607.30720000001</v>
      </c>
      <c r="F28" s="57">
        <f t="shared" si="4"/>
        <v>7348.5405000000001</v>
      </c>
      <c r="G28" s="58">
        <f t="shared" si="0"/>
        <v>171955.84770000001</v>
      </c>
      <c r="H28" s="59">
        <f t="shared" si="2"/>
        <v>9629527.4712000005</v>
      </c>
    </row>
    <row r="29" spans="1:8" ht="14">
      <c r="A29" s="55">
        <f t="shared" si="1"/>
        <v>6</v>
      </c>
      <c r="B29" s="55"/>
      <c r="C29" s="55" t="s">
        <v>112</v>
      </c>
      <c r="D29" s="56">
        <f t="shared" ca="1" si="3"/>
        <v>44419</v>
      </c>
      <c r="E29" s="57">
        <f t="shared" si="4"/>
        <v>164607.30720000001</v>
      </c>
      <c r="F29" s="57">
        <f t="shared" si="4"/>
        <v>7348.5405000000001</v>
      </c>
      <c r="G29" s="58">
        <f t="shared" si="0"/>
        <v>171955.84770000001</v>
      </c>
      <c r="H29" s="59">
        <f t="shared" si="2"/>
        <v>9457571.6235000007</v>
      </c>
    </row>
    <row r="30" spans="1:8" ht="14">
      <c r="A30" s="55">
        <f t="shared" si="1"/>
        <v>7</v>
      </c>
      <c r="B30" s="55"/>
      <c r="C30" s="55" t="s">
        <v>113</v>
      </c>
      <c r="D30" s="56">
        <f t="shared" ca="1" si="3"/>
        <v>44450</v>
      </c>
      <c r="E30" s="57">
        <f t="shared" si="4"/>
        <v>164607.30720000001</v>
      </c>
      <c r="F30" s="57">
        <f t="shared" si="4"/>
        <v>7348.5405000000001</v>
      </c>
      <c r="G30" s="58">
        <f t="shared" si="0"/>
        <v>171955.84770000001</v>
      </c>
      <c r="H30" s="59">
        <f t="shared" si="2"/>
        <v>9285615.7758000009</v>
      </c>
    </row>
    <row r="31" spans="1:8" ht="14">
      <c r="A31" s="55">
        <f t="shared" si="1"/>
        <v>8</v>
      </c>
      <c r="B31" s="55"/>
      <c r="C31" s="55" t="s">
        <v>114</v>
      </c>
      <c r="D31" s="56">
        <f t="shared" ca="1" si="3"/>
        <v>44480</v>
      </c>
      <c r="E31" s="57">
        <f t="shared" si="4"/>
        <v>164607.30720000001</v>
      </c>
      <c r="F31" s="57">
        <f t="shared" si="4"/>
        <v>7348.5405000000001</v>
      </c>
      <c r="G31" s="58">
        <f t="shared" si="0"/>
        <v>171955.84770000001</v>
      </c>
      <c r="H31" s="59">
        <f t="shared" si="2"/>
        <v>9113659.9281000011</v>
      </c>
    </row>
    <row r="32" spans="1:8" ht="14">
      <c r="A32" s="55">
        <f t="shared" si="1"/>
        <v>9</v>
      </c>
      <c r="B32" s="55"/>
      <c r="C32" s="55" t="s">
        <v>115</v>
      </c>
      <c r="D32" s="56">
        <f t="shared" ca="1" si="3"/>
        <v>44511</v>
      </c>
      <c r="E32" s="57">
        <f t="shared" si="4"/>
        <v>164607.30720000001</v>
      </c>
      <c r="F32" s="57">
        <f t="shared" si="4"/>
        <v>7348.5405000000001</v>
      </c>
      <c r="G32" s="58">
        <f t="shared" si="0"/>
        <v>171955.84770000001</v>
      </c>
      <c r="H32" s="59">
        <f t="shared" si="2"/>
        <v>8941704.0804000013</v>
      </c>
    </row>
    <row r="33" spans="1:8" ht="14">
      <c r="A33" s="55">
        <f t="shared" si="1"/>
        <v>10</v>
      </c>
      <c r="B33" s="55"/>
      <c r="C33" s="55" t="s">
        <v>116</v>
      </c>
      <c r="D33" s="56">
        <f t="shared" ca="1" si="3"/>
        <v>44541</v>
      </c>
      <c r="E33" s="57">
        <f t="shared" si="4"/>
        <v>164607.30720000001</v>
      </c>
      <c r="F33" s="57">
        <f t="shared" si="4"/>
        <v>7348.5405000000001</v>
      </c>
      <c r="G33" s="58">
        <f t="shared" si="0"/>
        <v>171955.84770000001</v>
      </c>
      <c r="H33" s="59">
        <f t="shared" si="2"/>
        <v>8769748.2327000014</v>
      </c>
    </row>
    <row r="34" spans="1:8" ht="14">
      <c r="A34" s="55">
        <f t="shared" si="1"/>
        <v>11</v>
      </c>
      <c r="B34" s="55"/>
      <c r="C34" s="55" t="s">
        <v>117</v>
      </c>
      <c r="D34" s="56">
        <f t="shared" ca="1" si="3"/>
        <v>44572</v>
      </c>
      <c r="E34" s="57">
        <f t="shared" si="4"/>
        <v>164607.30720000001</v>
      </c>
      <c r="F34" s="57">
        <f t="shared" si="4"/>
        <v>7348.5405000000001</v>
      </c>
      <c r="G34" s="58">
        <f t="shared" si="0"/>
        <v>171955.84770000001</v>
      </c>
      <c r="H34" s="59">
        <f t="shared" si="2"/>
        <v>8597792.3850000016</v>
      </c>
    </row>
    <row r="35" spans="1:8" ht="14">
      <c r="A35" s="55">
        <f t="shared" si="1"/>
        <v>12</v>
      </c>
      <c r="B35" s="55"/>
      <c r="C35" s="55" t="s">
        <v>118</v>
      </c>
      <c r="D35" s="56">
        <f t="shared" ca="1" si="3"/>
        <v>44603</v>
      </c>
      <c r="E35" s="57">
        <f t="shared" si="4"/>
        <v>164607.30720000001</v>
      </c>
      <c r="F35" s="57">
        <f t="shared" si="4"/>
        <v>7348.5405000000001</v>
      </c>
      <c r="G35" s="58">
        <f t="shared" si="0"/>
        <v>171955.84770000001</v>
      </c>
      <c r="H35" s="59">
        <f t="shared" si="2"/>
        <v>8425836.5373000018</v>
      </c>
    </row>
    <row r="36" spans="1:8" ht="14">
      <c r="A36" s="55">
        <f t="shared" si="1"/>
        <v>13</v>
      </c>
      <c r="B36" s="55"/>
      <c r="C36" s="55" t="s">
        <v>119</v>
      </c>
      <c r="D36" s="56">
        <f t="shared" ca="1" si="3"/>
        <v>44631</v>
      </c>
      <c r="E36" s="57">
        <f t="shared" si="4"/>
        <v>164607.30720000001</v>
      </c>
      <c r="F36" s="57">
        <f t="shared" si="4"/>
        <v>7348.5405000000001</v>
      </c>
      <c r="G36" s="58">
        <f t="shared" si="0"/>
        <v>171955.84770000001</v>
      </c>
      <c r="H36" s="59">
        <f t="shared" si="2"/>
        <v>8253880.689600002</v>
      </c>
    </row>
    <row r="37" spans="1:8" ht="14">
      <c r="A37" s="55">
        <f t="shared" si="1"/>
        <v>14</v>
      </c>
      <c r="B37" s="55"/>
      <c r="C37" s="55" t="s">
        <v>120</v>
      </c>
      <c r="D37" s="56">
        <f t="shared" ca="1" si="3"/>
        <v>44662</v>
      </c>
      <c r="E37" s="57">
        <f t="shared" si="4"/>
        <v>164607.30720000001</v>
      </c>
      <c r="F37" s="57">
        <f t="shared" si="4"/>
        <v>7348.5405000000001</v>
      </c>
      <c r="G37" s="58">
        <f t="shared" si="0"/>
        <v>171955.84770000001</v>
      </c>
      <c r="H37" s="59">
        <f t="shared" si="2"/>
        <v>8081924.8419000022</v>
      </c>
    </row>
    <row r="38" spans="1:8" ht="14">
      <c r="A38" s="55">
        <f t="shared" si="1"/>
        <v>15</v>
      </c>
      <c r="B38" s="55"/>
      <c r="C38" s="55" t="s">
        <v>121</v>
      </c>
      <c r="D38" s="56">
        <f t="shared" ca="1" si="3"/>
        <v>44692</v>
      </c>
      <c r="E38" s="57">
        <f t="shared" si="4"/>
        <v>164607.30720000001</v>
      </c>
      <c r="F38" s="57">
        <f t="shared" si="4"/>
        <v>7348.5405000000001</v>
      </c>
      <c r="G38" s="58">
        <f t="shared" si="0"/>
        <v>171955.84770000001</v>
      </c>
      <c r="H38" s="59">
        <f t="shared" si="2"/>
        <v>7909968.9942000024</v>
      </c>
    </row>
    <row r="39" spans="1:8" ht="14">
      <c r="A39" s="55">
        <f t="shared" si="1"/>
        <v>16</v>
      </c>
      <c r="B39" s="55"/>
      <c r="C39" s="55" t="s">
        <v>122</v>
      </c>
      <c r="D39" s="56">
        <f t="shared" ca="1" si="3"/>
        <v>44723</v>
      </c>
      <c r="E39" s="57">
        <f t="shared" si="4"/>
        <v>164607.30720000001</v>
      </c>
      <c r="F39" s="57">
        <f t="shared" si="4"/>
        <v>7348.5405000000001</v>
      </c>
      <c r="G39" s="58">
        <f t="shared" si="0"/>
        <v>171955.84770000001</v>
      </c>
      <c r="H39" s="59">
        <f t="shared" si="2"/>
        <v>7738013.1465000026</v>
      </c>
    </row>
    <row r="40" spans="1:8" ht="14">
      <c r="A40" s="55">
        <f t="shared" si="1"/>
        <v>17</v>
      </c>
      <c r="B40" s="55"/>
      <c r="C40" s="55" t="s">
        <v>123</v>
      </c>
      <c r="D40" s="56">
        <f t="shared" ca="1" si="3"/>
        <v>44753</v>
      </c>
      <c r="E40" s="57">
        <f t="shared" si="4"/>
        <v>164607.30720000001</v>
      </c>
      <c r="F40" s="57">
        <f t="shared" si="4"/>
        <v>7348.5405000000001</v>
      </c>
      <c r="G40" s="58">
        <f t="shared" si="0"/>
        <v>171955.84770000001</v>
      </c>
      <c r="H40" s="59">
        <f t="shared" si="2"/>
        <v>7566057.2988000028</v>
      </c>
    </row>
    <row r="41" spans="1:8" ht="14">
      <c r="A41" s="55">
        <f t="shared" si="1"/>
        <v>18</v>
      </c>
      <c r="B41" s="55"/>
      <c r="C41" s="55" t="s">
        <v>124</v>
      </c>
      <c r="D41" s="56">
        <f t="shared" ca="1" si="3"/>
        <v>44784</v>
      </c>
      <c r="E41" s="57">
        <f t="shared" si="4"/>
        <v>164607.30720000001</v>
      </c>
      <c r="F41" s="57">
        <f t="shared" si="4"/>
        <v>7348.5405000000001</v>
      </c>
      <c r="G41" s="58">
        <f t="shared" si="0"/>
        <v>171955.84770000001</v>
      </c>
      <c r="H41" s="59">
        <f t="shared" si="2"/>
        <v>7394101.451100003</v>
      </c>
    </row>
    <row r="42" spans="1:8" ht="14">
      <c r="A42" s="55">
        <f t="shared" si="1"/>
        <v>19</v>
      </c>
      <c r="B42" s="55"/>
      <c r="C42" s="55" t="s">
        <v>125</v>
      </c>
      <c r="D42" s="56">
        <f t="shared" ca="1" si="3"/>
        <v>44815</v>
      </c>
      <c r="E42" s="57">
        <f t="shared" si="4"/>
        <v>164607.30720000001</v>
      </c>
      <c r="F42" s="57">
        <f t="shared" si="4"/>
        <v>7348.5405000000001</v>
      </c>
      <c r="G42" s="58">
        <f t="shared" si="0"/>
        <v>171955.84770000001</v>
      </c>
      <c r="H42" s="59">
        <f t="shared" si="2"/>
        <v>7222145.6034000032</v>
      </c>
    </row>
    <row r="43" spans="1:8" ht="14">
      <c r="A43" s="55">
        <f t="shared" si="1"/>
        <v>20</v>
      </c>
      <c r="B43" s="55"/>
      <c r="C43" s="55" t="s">
        <v>126</v>
      </c>
      <c r="D43" s="56">
        <f t="shared" ca="1" si="3"/>
        <v>44845</v>
      </c>
      <c r="E43" s="57">
        <f t="shared" si="4"/>
        <v>164607.30720000001</v>
      </c>
      <c r="F43" s="57">
        <f t="shared" si="4"/>
        <v>7348.5405000000001</v>
      </c>
      <c r="G43" s="58">
        <f t="shared" si="0"/>
        <v>171955.84770000001</v>
      </c>
      <c r="H43" s="59">
        <f t="shared" si="2"/>
        <v>7050189.7557000034</v>
      </c>
    </row>
    <row r="44" spans="1:8" ht="14">
      <c r="A44" s="55">
        <f t="shared" si="1"/>
        <v>21</v>
      </c>
      <c r="B44" s="55"/>
      <c r="C44" s="55" t="s">
        <v>127</v>
      </c>
      <c r="D44" s="56">
        <f t="shared" ca="1" si="3"/>
        <v>44876</v>
      </c>
      <c r="E44" s="57">
        <f t="shared" si="4"/>
        <v>164607.30720000001</v>
      </c>
      <c r="F44" s="57">
        <f t="shared" si="4"/>
        <v>7348.5405000000001</v>
      </c>
      <c r="G44" s="58">
        <f t="shared" si="0"/>
        <v>171955.84770000001</v>
      </c>
      <c r="H44" s="59">
        <f t="shared" si="2"/>
        <v>6878233.9080000035</v>
      </c>
    </row>
    <row r="45" spans="1:8" ht="14">
      <c r="A45" s="55">
        <f t="shared" si="1"/>
        <v>22</v>
      </c>
      <c r="B45" s="55"/>
      <c r="C45" s="55" t="s">
        <v>128</v>
      </c>
      <c r="D45" s="56">
        <f t="shared" ca="1" si="3"/>
        <v>44906</v>
      </c>
      <c r="E45" s="57">
        <f t="shared" si="4"/>
        <v>164607.30720000001</v>
      </c>
      <c r="F45" s="57">
        <f t="shared" si="4"/>
        <v>7348.5405000000001</v>
      </c>
      <c r="G45" s="58">
        <f t="shared" si="0"/>
        <v>171955.84770000001</v>
      </c>
      <c r="H45" s="59">
        <f t="shared" si="2"/>
        <v>6706278.0603000037</v>
      </c>
    </row>
    <row r="46" spans="1:8" ht="14">
      <c r="A46" s="55">
        <f t="shared" si="1"/>
        <v>23</v>
      </c>
      <c r="B46" s="55"/>
      <c r="C46" s="55" t="s">
        <v>129</v>
      </c>
      <c r="D46" s="56">
        <f t="shared" ca="1" si="3"/>
        <v>44937</v>
      </c>
      <c r="E46" s="57">
        <f t="shared" si="4"/>
        <v>164607.30720000001</v>
      </c>
      <c r="F46" s="57">
        <f t="shared" si="4"/>
        <v>7348.5405000000001</v>
      </c>
      <c r="G46" s="58">
        <f t="shared" si="0"/>
        <v>171955.84770000001</v>
      </c>
      <c r="H46" s="59">
        <f t="shared" si="2"/>
        <v>6534322.2126000039</v>
      </c>
    </row>
    <row r="47" spans="1:8" ht="14">
      <c r="A47" s="55">
        <f t="shared" si="1"/>
        <v>24</v>
      </c>
      <c r="B47" s="55"/>
      <c r="C47" s="55" t="s">
        <v>130</v>
      </c>
      <c r="D47" s="56">
        <f t="shared" ca="1" si="3"/>
        <v>44968</v>
      </c>
      <c r="E47" s="57">
        <f t="shared" si="4"/>
        <v>164607.30720000001</v>
      </c>
      <c r="F47" s="57">
        <f t="shared" si="4"/>
        <v>7348.5405000000001</v>
      </c>
      <c r="G47" s="58">
        <f t="shared" si="0"/>
        <v>171955.84770000001</v>
      </c>
      <c r="H47" s="59">
        <f t="shared" si="2"/>
        <v>6362366.3649000041</v>
      </c>
    </row>
    <row r="48" spans="1:8" ht="14">
      <c r="A48" s="55">
        <f t="shared" si="1"/>
        <v>25</v>
      </c>
      <c r="B48" s="55"/>
      <c r="C48" s="55" t="s">
        <v>131</v>
      </c>
      <c r="D48" s="56">
        <f t="shared" ca="1" si="3"/>
        <v>44996</v>
      </c>
      <c r="E48" s="57">
        <f t="shared" si="4"/>
        <v>164607.30720000001</v>
      </c>
      <c r="F48" s="57">
        <f t="shared" si="4"/>
        <v>7348.5405000000001</v>
      </c>
      <c r="G48" s="58">
        <f t="shared" si="0"/>
        <v>171955.84770000001</v>
      </c>
      <c r="H48" s="59">
        <f t="shared" si="2"/>
        <v>6190410.5172000043</v>
      </c>
    </row>
    <row r="49" spans="1:8" ht="14">
      <c r="A49" s="55">
        <f t="shared" si="1"/>
        <v>26</v>
      </c>
      <c r="B49" s="55"/>
      <c r="C49" s="55" t="s">
        <v>132</v>
      </c>
      <c r="D49" s="56">
        <f t="shared" ca="1" si="3"/>
        <v>45027</v>
      </c>
      <c r="E49" s="57">
        <f t="shared" si="4"/>
        <v>164607.30720000001</v>
      </c>
      <c r="F49" s="57">
        <f t="shared" si="4"/>
        <v>7348.5405000000001</v>
      </c>
      <c r="G49" s="58">
        <f t="shared" si="0"/>
        <v>171955.84770000001</v>
      </c>
      <c r="H49" s="59">
        <f t="shared" si="2"/>
        <v>6018454.6695000045</v>
      </c>
    </row>
    <row r="50" spans="1:8" ht="14">
      <c r="A50" s="55">
        <f t="shared" si="1"/>
        <v>27</v>
      </c>
      <c r="B50" s="55"/>
      <c r="C50" s="55" t="s">
        <v>133</v>
      </c>
      <c r="D50" s="56">
        <f t="shared" ca="1" si="3"/>
        <v>45057</v>
      </c>
      <c r="E50" s="57">
        <f t="shared" si="4"/>
        <v>164607.30720000001</v>
      </c>
      <c r="F50" s="57">
        <f t="shared" si="4"/>
        <v>7348.5405000000001</v>
      </c>
      <c r="G50" s="58">
        <f t="shared" si="0"/>
        <v>171955.84770000001</v>
      </c>
      <c r="H50" s="59">
        <f t="shared" si="2"/>
        <v>5846498.8218000047</v>
      </c>
    </row>
    <row r="51" spans="1:8" ht="14">
      <c r="A51" s="55">
        <f t="shared" si="1"/>
        <v>28</v>
      </c>
      <c r="B51" s="55"/>
      <c r="C51" s="55" t="s">
        <v>134</v>
      </c>
      <c r="D51" s="56">
        <f t="shared" ca="1" si="3"/>
        <v>45088</v>
      </c>
      <c r="E51" s="57">
        <f t="shared" si="4"/>
        <v>164607.30720000001</v>
      </c>
      <c r="F51" s="57">
        <f t="shared" si="4"/>
        <v>7348.5405000000001</v>
      </c>
      <c r="G51" s="58">
        <f t="shared" si="0"/>
        <v>171955.84770000001</v>
      </c>
      <c r="H51" s="59">
        <f t="shared" si="2"/>
        <v>5674542.9741000049</v>
      </c>
    </row>
    <row r="52" spans="1:8" ht="14">
      <c r="A52" s="55">
        <f t="shared" si="1"/>
        <v>29</v>
      </c>
      <c r="B52" s="55"/>
      <c r="C52" s="55" t="s">
        <v>135</v>
      </c>
      <c r="D52" s="56">
        <f t="shared" ca="1" si="3"/>
        <v>45118</v>
      </c>
      <c r="E52" s="57">
        <f t="shared" si="4"/>
        <v>164607.30720000001</v>
      </c>
      <c r="F52" s="57">
        <f t="shared" si="4"/>
        <v>7348.5405000000001</v>
      </c>
      <c r="G52" s="58">
        <f t="shared" si="0"/>
        <v>171955.84770000001</v>
      </c>
      <c r="H52" s="59">
        <f t="shared" si="2"/>
        <v>5502587.1264000051</v>
      </c>
    </row>
    <row r="53" spans="1:8" ht="14">
      <c r="A53" s="55">
        <f t="shared" si="1"/>
        <v>30</v>
      </c>
      <c r="B53" s="55"/>
      <c r="C53" s="55" t="s">
        <v>136</v>
      </c>
      <c r="D53" s="56">
        <f t="shared" ca="1" si="3"/>
        <v>45149</v>
      </c>
      <c r="E53" s="57">
        <f t="shared" si="4"/>
        <v>164607.30720000001</v>
      </c>
      <c r="F53" s="57">
        <f t="shared" si="4"/>
        <v>7348.5405000000001</v>
      </c>
      <c r="G53" s="58">
        <f t="shared" si="0"/>
        <v>171955.84770000001</v>
      </c>
      <c r="H53" s="59">
        <f t="shared" si="2"/>
        <v>5330631.2787000053</v>
      </c>
    </row>
    <row r="54" spans="1:8" ht="14">
      <c r="A54" s="55">
        <f t="shared" si="1"/>
        <v>31</v>
      </c>
      <c r="B54" s="55"/>
      <c r="C54" s="55" t="s">
        <v>137</v>
      </c>
      <c r="D54" s="56">
        <f t="shared" ca="1" si="3"/>
        <v>45180</v>
      </c>
      <c r="E54" s="57">
        <f t="shared" si="4"/>
        <v>164607.30720000001</v>
      </c>
      <c r="F54" s="57">
        <f t="shared" si="4"/>
        <v>7348.5405000000001</v>
      </c>
      <c r="G54" s="58">
        <f t="shared" si="0"/>
        <v>171955.84770000001</v>
      </c>
      <c r="H54" s="59">
        <f t="shared" si="2"/>
        <v>5158675.4310000055</v>
      </c>
    </row>
    <row r="55" spans="1:8" ht="14">
      <c r="A55" s="55">
        <f t="shared" si="1"/>
        <v>32</v>
      </c>
      <c r="B55" s="55"/>
      <c r="C55" s="55" t="s">
        <v>138</v>
      </c>
      <c r="D55" s="56">
        <f t="shared" ca="1" si="3"/>
        <v>45210</v>
      </c>
      <c r="E55" s="57">
        <f t="shared" si="4"/>
        <v>164607.30720000001</v>
      </c>
      <c r="F55" s="57">
        <f t="shared" si="4"/>
        <v>7348.5405000000001</v>
      </c>
      <c r="G55" s="58">
        <f t="shared" si="0"/>
        <v>171955.84770000001</v>
      </c>
      <c r="H55" s="59">
        <f t="shared" si="2"/>
        <v>4986719.5833000056</v>
      </c>
    </row>
    <row r="56" spans="1:8" ht="14">
      <c r="A56" s="55">
        <f t="shared" si="1"/>
        <v>33</v>
      </c>
      <c r="B56" s="55"/>
      <c r="C56" s="55" t="s">
        <v>139</v>
      </c>
      <c r="D56" s="56">
        <f t="shared" ca="1" si="3"/>
        <v>45241</v>
      </c>
      <c r="E56" s="57">
        <f t="shared" si="4"/>
        <v>164607.30720000001</v>
      </c>
      <c r="F56" s="57">
        <f t="shared" si="4"/>
        <v>7348.5405000000001</v>
      </c>
      <c r="G56" s="58">
        <f t="shared" si="0"/>
        <v>171955.84770000001</v>
      </c>
      <c r="H56" s="59">
        <f t="shared" si="2"/>
        <v>4814763.7356000058</v>
      </c>
    </row>
    <row r="57" spans="1:8" ht="14">
      <c r="A57" s="55">
        <f t="shared" si="1"/>
        <v>34</v>
      </c>
      <c r="B57" s="55"/>
      <c r="C57" s="55" t="s">
        <v>140</v>
      </c>
      <c r="D57" s="56">
        <f t="shared" ca="1" si="3"/>
        <v>45271</v>
      </c>
      <c r="E57" s="57">
        <f t="shared" si="4"/>
        <v>164607.30720000001</v>
      </c>
      <c r="F57" s="57">
        <f t="shared" si="4"/>
        <v>7348.5405000000001</v>
      </c>
      <c r="G57" s="58">
        <f t="shared" si="0"/>
        <v>171955.84770000001</v>
      </c>
      <c r="H57" s="59">
        <f t="shared" si="2"/>
        <v>4642807.887900006</v>
      </c>
    </row>
    <row r="58" spans="1:8" ht="14">
      <c r="A58" s="55">
        <f t="shared" si="1"/>
        <v>35</v>
      </c>
      <c r="B58" s="55"/>
      <c r="C58" s="55" t="s">
        <v>141</v>
      </c>
      <c r="D58" s="56">
        <f t="shared" ca="1" si="3"/>
        <v>45302</v>
      </c>
      <c r="E58" s="57">
        <f t="shared" si="4"/>
        <v>164607.30720000001</v>
      </c>
      <c r="F58" s="57">
        <f t="shared" si="4"/>
        <v>7348.5405000000001</v>
      </c>
      <c r="G58" s="58">
        <f t="shared" si="0"/>
        <v>171955.84770000001</v>
      </c>
      <c r="H58" s="59">
        <f t="shared" si="2"/>
        <v>4470852.0402000062</v>
      </c>
    </row>
    <row r="59" spans="1:8" ht="14">
      <c r="A59" s="55">
        <f t="shared" si="1"/>
        <v>36</v>
      </c>
      <c r="B59" s="55"/>
      <c r="C59" s="55" t="s">
        <v>142</v>
      </c>
      <c r="D59" s="56">
        <f t="shared" ca="1" si="3"/>
        <v>45333</v>
      </c>
      <c r="E59" s="57">
        <f t="shared" si="4"/>
        <v>164607.30720000001</v>
      </c>
      <c r="F59" s="57">
        <f t="shared" si="4"/>
        <v>7348.5405000000001</v>
      </c>
      <c r="G59" s="58">
        <f t="shared" si="0"/>
        <v>171955.84770000001</v>
      </c>
      <c r="H59" s="59">
        <f t="shared" si="2"/>
        <v>4298896.1925000064</v>
      </c>
    </row>
    <row r="60" spans="1:8" ht="14">
      <c r="A60" s="55">
        <f t="shared" si="1"/>
        <v>37</v>
      </c>
      <c r="B60" s="55"/>
      <c r="C60" s="55" t="s">
        <v>143</v>
      </c>
      <c r="D60" s="56">
        <f t="shared" ca="1" si="3"/>
        <v>45362</v>
      </c>
      <c r="E60" s="57">
        <f t="shared" si="4"/>
        <v>164607.30720000001</v>
      </c>
      <c r="F60" s="57">
        <f t="shared" si="4"/>
        <v>7348.5405000000001</v>
      </c>
      <c r="G60" s="58">
        <f t="shared" si="0"/>
        <v>171955.84770000001</v>
      </c>
      <c r="H60" s="59">
        <f t="shared" si="2"/>
        <v>4126940.3448000066</v>
      </c>
    </row>
    <row r="61" spans="1:8" ht="14">
      <c r="A61" s="55">
        <f t="shared" si="1"/>
        <v>38</v>
      </c>
      <c r="B61" s="55"/>
      <c r="C61" s="55" t="s">
        <v>144</v>
      </c>
      <c r="D61" s="56">
        <f t="shared" ca="1" si="3"/>
        <v>45393</v>
      </c>
      <c r="E61" s="57">
        <f t="shared" si="4"/>
        <v>164607.30720000001</v>
      </c>
      <c r="F61" s="57">
        <f t="shared" si="4"/>
        <v>7348.5405000000001</v>
      </c>
      <c r="G61" s="58">
        <f t="shared" si="0"/>
        <v>171955.84770000001</v>
      </c>
      <c r="H61" s="59">
        <f t="shared" si="2"/>
        <v>3954984.4971000068</v>
      </c>
    </row>
    <row r="62" spans="1:8" ht="14">
      <c r="A62" s="55">
        <f t="shared" si="1"/>
        <v>39</v>
      </c>
      <c r="B62" s="55"/>
      <c r="C62" s="55" t="s">
        <v>145</v>
      </c>
      <c r="D62" s="56">
        <f t="shared" ca="1" si="3"/>
        <v>45423</v>
      </c>
      <c r="E62" s="57">
        <f t="shared" si="4"/>
        <v>164607.30720000001</v>
      </c>
      <c r="F62" s="57">
        <f t="shared" si="4"/>
        <v>7348.5405000000001</v>
      </c>
      <c r="G62" s="58">
        <f t="shared" si="0"/>
        <v>171955.84770000001</v>
      </c>
      <c r="H62" s="59">
        <f t="shared" si="2"/>
        <v>3783028.649400007</v>
      </c>
    </row>
    <row r="63" spans="1:8" ht="14">
      <c r="A63" s="55">
        <f t="shared" si="1"/>
        <v>40</v>
      </c>
      <c r="B63" s="55"/>
      <c r="C63" s="55" t="s">
        <v>146</v>
      </c>
      <c r="D63" s="56">
        <f t="shared" ca="1" si="3"/>
        <v>45454</v>
      </c>
      <c r="E63" s="57">
        <f t="shared" si="4"/>
        <v>164607.30720000001</v>
      </c>
      <c r="F63" s="57">
        <f t="shared" si="4"/>
        <v>7348.5405000000001</v>
      </c>
      <c r="G63" s="58">
        <f t="shared" si="0"/>
        <v>171955.84770000001</v>
      </c>
      <c r="H63" s="59">
        <f t="shared" si="2"/>
        <v>3611072.8017000072</v>
      </c>
    </row>
    <row r="64" spans="1:8" ht="14">
      <c r="A64" s="55">
        <f t="shared" si="1"/>
        <v>41</v>
      </c>
      <c r="B64" s="55"/>
      <c r="C64" s="55" t="s">
        <v>147</v>
      </c>
      <c r="D64" s="56">
        <f t="shared" ca="1" si="3"/>
        <v>45484</v>
      </c>
      <c r="E64" s="57">
        <f t="shared" si="4"/>
        <v>164607.30720000001</v>
      </c>
      <c r="F64" s="57">
        <f t="shared" si="4"/>
        <v>7348.5405000000001</v>
      </c>
      <c r="G64" s="58">
        <f t="shared" si="0"/>
        <v>171955.84770000001</v>
      </c>
      <c r="H64" s="59">
        <f t="shared" si="2"/>
        <v>3439116.9540000074</v>
      </c>
    </row>
    <row r="65" spans="1:8" ht="14">
      <c r="A65" s="55">
        <f t="shared" si="1"/>
        <v>42</v>
      </c>
      <c r="B65" s="55"/>
      <c r="C65" s="55" t="s">
        <v>148</v>
      </c>
      <c r="D65" s="56">
        <f t="shared" ca="1" si="3"/>
        <v>45515</v>
      </c>
      <c r="E65" s="57">
        <f t="shared" si="4"/>
        <v>164607.30720000001</v>
      </c>
      <c r="F65" s="57">
        <f t="shared" si="4"/>
        <v>7348.5405000000001</v>
      </c>
      <c r="G65" s="58">
        <f t="shared" si="0"/>
        <v>171955.84770000001</v>
      </c>
      <c r="H65" s="59">
        <f t="shared" si="2"/>
        <v>3267161.1063000076</v>
      </c>
    </row>
    <row r="66" spans="1:8" ht="14">
      <c r="A66" s="55">
        <f t="shared" si="1"/>
        <v>43</v>
      </c>
      <c r="B66" s="55"/>
      <c r="C66" s="55" t="s">
        <v>149</v>
      </c>
      <c r="D66" s="56">
        <f t="shared" ca="1" si="3"/>
        <v>45546</v>
      </c>
      <c r="E66" s="57">
        <f t="shared" si="4"/>
        <v>164607.30720000001</v>
      </c>
      <c r="F66" s="57">
        <f t="shared" si="4"/>
        <v>7348.5405000000001</v>
      </c>
      <c r="G66" s="58">
        <f t="shared" si="0"/>
        <v>171955.84770000001</v>
      </c>
      <c r="H66" s="59">
        <f t="shared" si="2"/>
        <v>3095205.2586000077</v>
      </c>
    </row>
    <row r="67" spans="1:8" ht="14">
      <c r="A67" s="55">
        <f t="shared" si="1"/>
        <v>44</v>
      </c>
      <c r="B67" s="55"/>
      <c r="C67" s="55" t="s">
        <v>150</v>
      </c>
      <c r="D67" s="56">
        <f t="shared" ca="1" si="3"/>
        <v>45576</v>
      </c>
      <c r="E67" s="57">
        <f t="shared" si="4"/>
        <v>164607.30720000001</v>
      </c>
      <c r="F67" s="57">
        <f t="shared" si="4"/>
        <v>7348.5405000000001</v>
      </c>
      <c r="G67" s="58">
        <f t="shared" si="0"/>
        <v>171955.84770000001</v>
      </c>
      <c r="H67" s="59">
        <f t="shared" si="2"/>
        <v>2923249.4109000079</v>
      </c>
    </row>
    <row r="68" spans="1:8" ht="14">
      <c r="A68" s="55">
        <f t="shared" si="1"/>
        <v>45</v>
      </c>
      <c r="B68" s="55"/>
      <c r="C68" s="55" t="s">
        <v>151</v>
      </c>
      <c r="D68" s="56">
        <f t="shared" ca="1" si="3"/>
        <v>45607</v>
      </c>
      <c r="E68" s="57">
        <f t="shared" si="4"/>
        <v>164607.30720000001</v>
      </c>
      <c r="F68" s="57">
        <f t="shared" si="4"/>
        <v>7348.5405000000001</v>
      </c>
      <c r="G68" s="58">
        <f t="shared" si="0"/>
        <v>171955.84770000001</v>
      </c>
      <c r="H68" s="59">
        <f t="shared" si="2"/>
        <v>2751293.5632000081</v>
      </c>
    </row>
    <row r="69" spans="1:8" ht="14">
      <c r="A69" s="55">
        <f t="shared" si="1"/>
        <v>46</v>
      </c>
      <c r="B69" s="55"/>
      <c r="C69" s="55" t="s">
        <v>152</v>
      </c>
      <c r="D69" s="56">
        <f t="shared" ca="1" si="3"/>
        <v>45637</v>
      </c>
      <c r="E69" s="57">
        <f t="shared" si="4"/>
        <v>164607.30720000001</v>
      </c>
      <c r="F69" s="57">
        <f t="shared" si="4"/>
        <v>7348.5405000000001</v>
      </c>
      <c r="G69" s="58">
        <f t="shared" si="0"/>
        <v>171955.84770000001</v>
      </c>
      <c r="H69" s="59">
        <f t="shared" si="2"/>
        <v>2579337.7155000083</v>
      </c>
    </row>
    <row r="70" spans="1:8" ht="14">
      <c r="A70" s="55">
        <f t="shared" si="1"/>
        <v>47</v>
      </c>
      <c r="B70" s="55"/>
      <c r="C70" s="55" t="s">
        <v>153</v>
      </c>
      <c r="D70" s="56">
        <f t="shared" ca="1" si="3"/>
        <v>45668</v>
      </c>
      <c r="E70" s="57">
        <f t="shared" si="4"/>
        <v>164607.30720000001</v>
      </c>
      <c r="F70" s="57">
        <f t="shared" si="4"/>
        <v>7348.5405000000001</v>
      </c>
      <c r="G70" s="58">
        <f t="shared" si="0"/>
        <v>171955.84770000001</v>
      </c>
      <c r="H70" s="59">
        <f t="shared" si="2"/>
        <v>2407381.8678000085</v>
      </c>
    </row>
    <row r="71" spans="1:8" ht="14">
      <c r="A71" s="55">
        <f t="shared" si="1"/>
        <v>48</v>
      </c>
      <c r="B71" s="55"/>
      <c r="C71" s="55" t="s">
        <v>154</v>
      </c>
      <c r="D71" s="56">
        <f t="shared" ca="1" si="3"/>
        <v>45699</v>
      </c>
      <c r="E71" s="57">
        <f t="shared" si="4"/>
        <v>164607.30720000001</v>
      </c>
      <c r="F71" s="57">
        <f t="shared" si="4"/>
        <v>7348.5405000000001</v>
      </c>
      <c r="G71" s="58">
        <f t="shared" si="0"/>
        <v>171955.84770000001</v>
      </c>
      <c r="H71" s="59">
        <f t="shared" si="2"/>
        <v>2235426.0201000087</v>
      </c>
    </row>
    <row r="72" spans="1:8" ht="14">
      <c r="A72" s="55">
        <f t="shared" si="1"/>
        <v>49</v>
      </c>
      <c r="B72" s="55"/>
      <c r="C72" s="55" t="s">
        <v>155</v>
      </c>
      <c r="D72" s="56">
        <f t="shared" ca="1" si="3"/>
        <v>45727</v>
      </c>
      <c r="E72" s="57">
        <f t="shared" si="4"/>
        <v>164607.30720000001</v>
      </c>
      <c r="F72" s="57">
        <f t="shared" si="4"/>
        <v>7348.5405000000001</v>
      </c>
      <c r="G72" s="58">
        <f t="shared" si="0"/>
        <v>171955.84770000001</v>
      </c>
      <c r="H72" s="59">
        <f t="shared" si="2"/>
        <v>2063470.1724000087</v>
      </c>
    </row>
    <row r="73" spans="1:8" ht="14">
      <c r="A73" s="55">
        <f t="shared" si="1"/>
        <v>50</v>
      </c>
      <c r="B73" s="55"/>
      <c r="C73" s="55" t="s">
        <v>156</v>
      </c>
      <c r="D73" s="56">
        <f t="shared" ca="1" si="3"/>
        <v>45758</v>
      </c>
      <c r="E73" s="57">
        <f t="shared" si="4"/>
        <v>164607.30720000001</v>
      </c>
      <c r="F73" s="57">
        <f t="shared" si="4"/>
        <v>7348.5405000000001</v>
      </c>
      <c r="G73" s="58">
        <f t="shared" si="0"/>
        <v>171955.84770000001</v>
      </c>
      <c r="H73" s="59">
        <f t="shared" si="2"/>
        <v>1891514.3247000086</v>
      </c>
    </row>
    <row r="74" spans="1:8" ht="14">
      <c r="A74" s="55">
        <f t="shared" si="1"/>
        <v>51</v>
      </c>
      <c r="B74" s="55"/>
      <c r="C74" s="55" t="s">
        <v>157</v>
      </c>
      <c r="D74" s="56">
        <f t="shared" ca="1" si="3"/>
        <v>45788</v>
      </c>
      <c r="E74" s="57">
        <f t="shared" si="4"/>
        <v>164607.30720000001</v>
      </c>
      <c r="F74" s="57">
        <f t="shared" si="4"/>
        <v>7348.5405000000001</v>
      </c>
      <c r="G74" s="58">
        <f t="shared" si="0"/>
        <v>171955.84770000001</v>
      </c>
      <c r="H74" s="59">
        <f t="shared" si="2"/>
        <v>1719558.4770000086</v>
      </c>
    </row>
    <row r="75" spans="1:8" ht="14">
      <c r="A75" s="55">
        <f t="shared" si="1"/>
        <v>52</v>
      </c>
      <c r="B75" s="55"/>
      <c r="C75" s="55" t="s">
        <v>158</v>
      </c>
      <c r="D75" s="56">
        <f t="shared" ca="1" si="3"/>
        <v>45819</v>
      </c>
      <c r="E75" s="57">
        <f t="shared" si="4"/>
        <v>164607.30720000001</v>
      </c>
      <c r="F75" s="57">
        <f t="shared" si="4"/>
        <v>7348.5405000000001</v>
      </c>
      <c r="G75" s="58">
        <f t="shared" si="0"/>
        <v>171955.84770000001</v>
      </c>
      <c r="H75" s="59">
        <f t="shared" si="2"/>
        <v>1547602.6293000085</v>
      </c>
    </row>
    <row r="76" spans="1:8" ht="14">
      <c r="A76" s="55">
        <f t="shared" si="1"/>
        <v>53</v>
      </c>
      <c r="B76" s="55"/>
      <c r="C76" s="55" t="s">
        <v>159</v>
      </c>
      <c r="D76" s="56">
        <f t="shared" ca="1" si="3"/>
        <v>45849</v>
      </c>
      <c r="E76" s="57">
        <f t="shared" si="4"/>
        <v>164607.30720000001</v>
      </c>
      <c r="F76" s="57">
        <f t="shared" si="4"/>
        <v>7348.5405000000001</v>
      </c>
      <c r="G76" s="58">
        <f t="shared" si="0"/>
        <v>171955.84770000001</v>
      </c>
      <c r="H76" s="59">
        <f t="shared" si="2"/>
        <v>1375646.7816000085</v>
      </c>
    </row>
    <row r="77" spans="1:8" ht="14">
      <c r="A77" s="55">
        <f t="shared" si="1"/>
        <v>54</v>
      </c>
      <c r="B77" s="55"/>
      <c r="C77" s="55" t="s">
        <v>160</v>
      </c>
      <c r="D77" s="56">
        <f t="shared" ca="1" si="3"/>
        <v>45880</v>
      </c>
      <c r="E77" s="57">
        <f t="shared" si="4"/>
        <v>164607.30720000001</v>
      </c>
      <c r="F77" s="57">
        <f t="shared" si="4"/>
        <v>7348.5405000000001</v>
      </c>
      <c r="G77" s="58">
        <f t="shared" si="0"/>
        <v>171955.84770000001</v>
      </c>
      <c r="H77" s="59">
        <f t="shared" si="2"/>
        <v>1203690.9339000084</v>
      </c>
    </row>
    <row r="78" spans="1:8" ht="14">
      <c r="A78" s="55">
        <f t="shared" si="1"/>
        <v>55</v>
      </c>
      <c r="B78" s="55"/>
      <c r="C78" s="55" t="s">
        <v>161</v>
      </c>
      <c r="D78" s="56">
        <f t="shared" ca="1" si="3"/>
        <v>45911</v>
      </c>
      <c r="E78" s="57">
        <f t="shared" si="4"/>
        <v>164607.30720000001</v>
      </c>
      <c r="F78" s="57">
        <f t="shared" si="4"/>
        <v>7348.5405000000001</v>
      </c>
      <c r="G78" s="58">
        <f t="shared" si="0"/>
        <v>171955.84770000001</v>
      </c>
      <c r="H78" s="59">
        <f t="shared" si="2"/>
        <v>1031735.0862000084</v>
      </c>
    </row>
    <row r="79" spans="1:8" ht="14">
      <c r="A79" s="55">
        <f t="shared" si="1"/>
        <v>56</v>
      </c>
      <c r="B79" s="55"/>
      <c r="C79" s="55" t="s">
        <v>162</v>
      </c>
      <c r="D79" s="56">
        <f t="shared" ca="1" si="3"/>
        <v>45941</v>
      </c>
      <c r="E79" s="57">
        <f t="shared" si="4"/>
        <v>164607.30720000001</v>
      </c>
      <c r="F79" s="57">
        <f t="shared" si="4"/>
        <v>7348.5405000000001</v>
      </c>
      <c r="G79" s="58">
        <f t="shared" si="0"/>
        <v>171955.84770000001</v>
      </c>
      <c r="H79" s="59">
        <f t="shared" si="2"/>
        <v>859779.23850000836</v>
      </c>
    </row>
    <row r="80" spans="1:8" ht="14">
      <c r="A80" s="55">
        <f t="shared" si="1"/>
        <v>57</v>
      </c>
      <c r="B80" s="55"/>
      <c r="C80" s="55" t="s">
        <v>163</v>
      </c>
      <c r="D80" s="56">
        <f t="shared" ca="1" si="3"/>
        <v>45972</v>
      </c>
      <c r="E80" s="57">
        <f t="shared" si="4"/>
        <v>164607.30720000001</v>
      </c>
      <c r="F80" s="57">
        <f t="shared" si="4"/>
        <v>7348.5405000000001</v>
      </c>
      <c r="G80" s="58">
        <f t="shared" si="0"/>
        <v>171955.84770000001</v>
      </c>
      <c r="H80" s="59">
        <f t="shared" si="2"/>
        <v>687823.39080000832</v>
      </c>
    </row>
    <row r="81" spans="1:8" ht="14">
      <c r="A81" s="55">
        <f t="shared" si="1"/>
        <v>58</v>
      </c>
      <c r="B81" s="55"/>
      <c r="C81" s="55" t="s">
        <v>164</v>
      </c>
      <c r="D81" s="56">
        <f t="shared" ca="1" si="3"/>
        <v>46002</v>
      </c>
      <c r="E81" s="57">
        <f t="shared" si="4"/>
        <v>164607.30720000001</v>
      </c>
      <c r="F81" s="57">
        <f t="shared" si="4"/>
        <v>7348.5405000000001</v>
      </c>
      <c r="G81" s="58">
        <f t="shared" si="0"/>
        <v>171955.84770000001</v>
      </c>
      <c r="H81" s="59">
        <f t="shared" si="2"/>
        <v>515867.54310000828</v>
      </c>
    </row>
    <row r="82" spans="1:8" ht="14">
      <c r="A82" s="55">
        <f t="shared" si="1"/>
        <v>59</v>
      </c>
      <c r="B82" s="55"/>
      <c r="C82" s="55" t="s">
        <v>165</v>
      </c>
      <c r="D82" s="56">
        <f t="shared" ca="1" si="3"/>
        <v>46033</v>
      </c>
      <c r="E82" s="57">
        <f t="shared" si="4"/>
        <v>164607.30720000001</v>
      </c>
      <c r="F82" s="57">
        <f t="shared" si="4"/>
        <v>7348.5405000000001</v>
      </c>
      <c r="G82" s="58">
        <f t="shared" si="0"/>
        <v>171955.84770000001</v>
      </c>
      <c r="H82" s="59">
        <f t="shared" si="2"/>
        <v>343911.69540000823</v>
      </c>
    </row>
    <row r="83" spans="1:8" ht="14">
      <c r="A83" s="55">
        <f t="shared" si="1"/>
        <v>60</v>
      </c>
      <c r="B83" s="55"/>
      <c r="C83" s="55" t="s">
        <v>166</v>
      </c>
      <c r="D83" s="56">
        <f t="shared" ca="1" si="3"/>
        <v>46064</v>
      </c>
      <c r="E83" s="57">
        <f t="shared" si="4"/>
        <v>164607.30720000001</v>
      </c>
      <c r="F83" s="57">
        <f t="shared" si="4"/>
        <v>7348.5405000000001</v>
      </c>
      <c r="G83" s="58">
        <f t="shared" si="0"/>
        <v>171955.84770000001</v>
      </c>
      <c r="H83" s="59">
        <f t="shared" si="2"/>
        <v>171955.84770000822</v>
      </c>
    </row>
    <row r="84" spans="1:8" ht="14">
      <c r="A84" s="55">
        <f t="shared" si="1"/>
        <v>61</v>
      </c>
      <c r="B84" s="55"/>
      <c r="C84" s="55" t="s">
        <v>167</v>
      </c>
      <c r="D84" s="56">
        <f t="shared" ca="1" si="3"/>
        <v>46092</v>
      </c>
      <c r="E84" s="57">
        <f t="shared" si="4"/>
        <v>164607.30720000001</v>
      </c>
      <c r="F84" s="57">
        <f t="shared" si="4"/>
        <v>7348.5405000000001</v>
      </c>
      <c r="G84" s="58">
        <f t="shared" si="0"/>
        <v>171955.84770000001</v>
      </c>
      <c r="H84" s="59">
        <f t="shared" si="2"/>
        <v>8.2072801887989044E-9</v>
      </c>
    </row>
    <row r="85" spans="1:8" ht="14">
      <c r="A85" s="513" t="s">
        <v>102</v>
      </c>
      <c r="B85" s="513"/>
      <c r="C85" s="513"/>
      <c r="D85" s="513"/>
      <c r="E85" s="61">
        <f>SUM(E23:E84)</f>
        <v>12345548.039999986</v>
      </c>
      <c r="F85" s="61">
        <f t="shared" ref="F85:G85" si="5">SUM(F23:F84)</f>
        <v>551140.53750000009</v>
      </c>
      <c r="G85" s="61">
        <f t="shared" si="5"/>
        <v>12896688.577499989</v>
      </c>
      <c r="H85" s="62"/>
    </row>
    <row r="86" spans="1:8" s="13" customFormat="1" ht="14">
      <c r="C86" s="23"/>
      <c r="D86" s="24"/>
      <c r="E86" s="25"/>
      <c r="F86" s="25"/>
      <c r="G86" s="25"/>
    </row>
    <row r="87" spans="1:8" s="13" customFormat="1" ht="14">
      <c r="A87" s="508" t="s">
        <v>66</v>
      </c>
      <c r="B87" s="508"/>
      <c r="C87" s="508"/>
      <c r="D87" s="508"/>
      <c r="E87" s="508"/>
      <c r="F87" s="508"/>
      <c r="G87" s="508"/>
      <c r="H87" s="508"/>
    </row>
    <row r="88" spans="1:8" s="13" customFormat="1" ht="29.25" customHeight="1">
      <c r="A88" s="497" t="s">
        <v>103</v>
      </c>
      <c r="B88" s="497"/>
      <c r="C88" s="497"/>
      <c r="D88" s="497"/>
      <c r="E88" s="497"/>
      <c r="F88" s="497"/>
      <c r="G88" s="497"/>
      <c r="H88" s="497"/>
    </row>
    <row r="89" spans="1:8" s="13" customFormat="1" ht="16.5" customHeight="1">
      <c r="A89" s="497"/>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07.25" customHeight="1">
      <c r="A92" s="497"/>
      <c r="B92" s="497"/>
      <c r="C92" s="497"/>
      <c r="D92" s="497"/>
      <c r="E92" s="497"/>
      <c r="F92" s="497"/>
      <c r="G92" s="497"/>
      <c r="H92" s="497"/>
    </row>
    <row r="93" spans="1:8" s="13" customFormat="1" ht="42" customHeight="1">
      <c r="A93" s="497"/>
      <c r="B93" s="497"/>
      <c r="C93" s="497"/>
      <c r="D93" s="497"/>
      <c r="E93" s="497"/>
      <c r="F93" s="497"/>
      <c r="G93" s="497"/>
      <c r="H93" s="497"/>
    </row>
    <row r="94" spans="1:8" s="13" customFormat="1" ht="17.25" customHeight="1">
      <c r="A94" s="497"/>
      <c r="B94" s="497"/>
      <c r="C94" s="497"/>
      <c r="D94" s="497"/>
      <c r="E94" s="497"/>
      <c r="F94" s="497"/>
      <c r="G94" s="497"/>
      <c r="H94" s="497"/>
    </row>
    <row r="95" spans="1:8" s="13" customFormat="1" ht="14">
      <c r="A95" s="497"/>
      <c r="B95" s="497"/>
      <c r="C95" s="497"/>
      <c r="D95" s="497"/>
      <c r="E95" s="497"/>
      <c r="F95" s="497"/>
      <c r="G95" s="497"/>
      <c r="H95" s="497"/>
    </row>
    <row r="96" spans="1:8" s="13" customFormat="1" ht="14">
      <c r="A96" s="13" t="s">
        <v>104</v>
      </c>
      <c r="D96" s="26"/>
      <c r="G96" s="14"/>
    </row>
    <row r="97" spans="1:7" s="13" customFormat="1" ht="14">
      <c r="D97" s="26"/>
      <c r="G97" s="14"/>
    </row>
    <row r="98" spans="1:7" s="13" customFormat="1" ht="15" customHeight="1">
      <c r="A98" s="27"/>
      <c r="B98" s="27"/>
      <c r="C98" s="27"/>
      <c r="D98" s="26"/>
      <c r="E98" s="27"/>
      <c r="F98" s="27"/>
      <c r="G98" s="28"/>
    </row>
    <row r="99" spans="1:7" s="13" customFormat="1" ht="14">
      <c r="A99" s="498" t="s">
        <v>105</v>
      </c>
      <c r="B99" s="498"/>
      <c r="C99" s="498"/>
      <c r="D99" s="26"/>
      <c r="E99" s="498" t="s">
        <v>106</v>
      </c>
      <c r="F99" s="498"/>
      <c r="G99" s="498"/>
    </row>
    <row r="100" spans="1:7" ht="14"/>
    <row r="101" spans="1:7" ht="12.75" customHeight="1"/>
    <row r="102" spans="1:7" ht="12.75" customHeight="1"/>
    <row r="103" spans="1:7" ht="12.75" customHeight="1"/>
  </sheetData>
  <sheetProtection password="EA9B" sheet="1" objects="1" scenarios="1" selectLockedCells="1"/>
  <mergeCells count="13">
    <mergeCell ref="A88:H95"/>
    <mergeCell ref="A99:C99"/>
    <mergeCell ref="E99:G99"/>
    <mergeCell ref="C9:H9"/>
    <mergeCell ref="C10:H10"/>
    <mergeCell ref="A22:G22"/>
    <mergeCell ref="A85:D85"/>
    <mergeCell ref="A87:H87"/>
    <mergeCell ref="H1:H2"/>
    <mergeCell ref="C5:H5"/>
    <mergeCell ref="C6:H6"/>
    <mergeCell ref="C7:H7"/>
    <mergeCell ref="C8:H8"/>
  </mergeCells>
  <hyperlinks>
    <hyperlink ref="C1" location="'DATA SHEET'!A1" display="HIGHLANDS PRIME, INC." xr:uid="{00000000-0004-0000-3000-000000000000}"/>
    <hyperlink ref="J3" location="'DATA SHEET'!A1" display="Return to Data Sheet" xr:uid="{00000000-0004-0000-3000-000001000000}"/>
  </hyperlinks>
  <printOptions horizontalCentered="1" verticalCentered="1"/>
  <pageMargins left="0.7" right="0.7" top="0.25" bottom="0.25" header="0.3" footer="0.3"/>
  <pageSetup scale="53"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B2:M45"/>
  <sheetViews>
    <sheetView topLeftCell="C1" workbookViewId="0">
      <selection activeCell="F9" sqref="F9"/>
    </sheetView>
  </sheetViews>
  <sheetFormatPr baseColWidth="10" defaultColWidth="8.83203125" defaultRowHeight="15"/>
  <cols>
    <col min="1" max="1" width="8.83203125" style="128"/>
    <col min="2" max="3" width="23.33203125" style="128" customWidth="1"/>
    <col min="4" max="4" width="26.83203125" style="128" bestFit="1" customWidth="1"/>
    <col min="5" max="5" width="28.5" style="128" customWidth="1"/>
    <col min="6" max="6" width="19.33203125" style="128" customWidth="1"/>
    <col min="7" max="7" width="19.33203125" style="130" customWidth="1"/>
    <col min="8" max="8" width="8.83203125" style="128"/>
    <col min="9" max="9" width="11.5" style="128" bestFit="1" customWidth="1"/>
    <col min="10" max="10" width="11.5" style="129" bestFit="1" customWidth="1"/>
    <col min="11" max="11" width="9.1640625" style="128" customWidth="1"/>
    <col min="12" max="12" width="15.5" style="128" customWidth="1"/>
    <col min="13" max="13" width="8.83203125" style="128" customWidth="1"/>
    <col min="14" max="16384" width="8.83203125" style="128"/>
  </cols>
  <sheetData>
    <row r="2" spans="2:13" ht="16">
      <c r="B2" s="159" t="s">
        <v>188</v>
      </c>
      <c r="C2" s="135"/>
      <c r="D2" s="135"/>
      <c r="E2" s="135"/>
      <c r="F2" s="135"/>
      <c r="G2" s="132"/>
      <c r="H2" s="131"/>
    </row>
    <row r="3" spans="2:13" ht="16">
      <c r="B3" s="159" t="s">
        <v>187</v>
      </c>
      <c r="C3" s="135"/>
      <c r="D3" s="135"/>
      <c r="E3" s="135"/>
      <c r="F3" s="135"/>
      <c r="G3" s="132"/>
      <c r="H3" s="131"/>
    </row>
    <row r="4" spans="2:13">
      <c r="B4" s="158"/>
      <c r="C4" s="135"/>
      <c r="D4" s="135"/>
      <c r="E4" s="135"/>
      <c r="F4" s="157" t="s">
        <v>186</v>
      </c>
      <c r="G4" s="156"/>
      <c r="H4" s="131"/>
    </row>
    <row r="5" spans="2:13" ht="28">
      <c r="B5" s="154" t="s">
        <v>20</v>
      </c>
      <c r="C5" s="154" t="s">
        <v>21</v>
      </c>
      <c r="D5" s="154" t="s">
        <v>22</v>
      </c>
      <c r="E5" s="152" t="s">
        <v>23</v>
      </c>
      <c r="F5" s="152" t="s">
        <v>185</v>
      </c>
      <c r="G5" s="151" t="s">
        <v>25</v>
      </c>
      <c r="H5" s="155"/>
      <c r="I5" s="154"/>
      <c r="J5" s="153"/>
      <c r="K5" s="152"/>
      <c r="L5" s="152"/>
      <c r="M5" s="151"/>
    </row>
    <row r="6" spans="2:13">
      <c r="B6" s="487" t="s">
        <v>184</v>
      </c>
      <c r="C6" s="149"/>
      <c r="D6" s="149"/>
      <c r="E6" s="148"/>
      <c r="F6" s="147"/>
      <c r="G6" s="150"/>
      <c r="H6" s="131"/>
    </row>
    <row r="7" spans="2:13">
      <c r="B7" s="488"/>
      <c r="C7" s="135"/>
      <c r="D7" s="135"/>
      <c r="E7" s="144"/>
      <c r="F7" s="133"/>
      <c r="G7" s="143"/>
      <c r="H7" s="131"/>
    </row>
    <row r="8" spans="2:13">
      <c r="B8" s="488"/>
      <c r="C8" s="135" t="s">
        <v>35</v>
      </c>
      <c r="D8" s="135" t="s">
        <v>32</v>
      </c>
      <c r="E8" s="144">
        <f>[47]PRICELIST!$F$13</f>
        <v>67.900000000000006</v>
      </c>
      <c r="F8" s="133">
        <f>((((10082024-650000)*1.05)+650000))</f>
        <v>10553625.200000001</v>
      </c>
      <c r="G8" s="143">
        <v>365000</v>
      </c>
      <c r="H8" s="131" t="s">
        <v>33</v>
      </c>
    </row>
    <row r="9" spans="2:13">
      <c r="B9" s="488"/>
      <c r="C9" s="135" t="s">
        <v>36</v>
      </c>
      <c r="D9" s="135" t="s">
        <v>32</v>
      </c>
      <c r="E9" s="144">
        <f>[47]PRICELIST!$F$13</f>
        <v>67.900000000000006</v>
      </c>
      <c r="F9" s="133">
        <f>((((10082024-650000)*1.05)+650000))</f>
        <v>10553625.200000001</v>
      </c>
      <c r="G9" s="143">
        <v>365000</v>
      </c>
      <c r="H9" s="131" t="s">
        <v>33</v>
      </c>
    </row>
    <row r="10" spans="2:13">
      <c r="B10" s="488"/>
      <c r="C10" s="135"/>
      <c r="D10" s="135"/>
      <c r="E10" s="144"/>
      <c r="F10" s="133"/>
      <c r="G10" s="143"/>
      <c r="H10" s="131"/>
    </row>
    <row r="11" spans="2:13">
      <c r="B11" s="488"/>
      <c r="C11" s="135"/>
      <c r="D11" s="135"/>
      <c r="E11" s="144"/>
      <c r="F11" s="133"/>
      <c r="G11" s="145"/>
      <c r="H11" s="131"/>
    </row>
    <row r="12" spans="2:13">
      <c r="B12" s="488"/>
      <c r="C12" s="135"/>
      <c r="D12" s="135"/>
      <c r="E12" s="144"/>
      <c r="F12" s="133"/>
      <c r="G12" s="143"/>
      <c r="H12" s="131"/>
    </row>
    <row r="13" spans="2:13">
      <c r="B13" s="489"/>
      <c r="C13" s="141"/>
      <c r="D13" s="141"/>
      <c r="E13" s="140"/>
      <c r="F13" s="139"/>
      <c r="G13" s="143"/>
      <c r="H13" s="131"/>
    </row>
    <row r="14" spans="2:13" ht="16.5" customHeight="1">
      <c r="B14" s="487" t="s">
        <v>182</v>
      </c>
      <c r="C14" s="149"/>
      <c r="D14" s="149"/>
      <c r="E14" s="148"/>
      <c r="F14" s="147"/>
      <c r="G14" s="146"/>
      <c r="H14" s="131"/>
    </row>
    <row r="15" spans="2:13" ht="16.5" customHeight="1">
      <c r="B15" s="488"/>
      <c r="C15" s="135"/>
      <c r="D15" s="135"/>
      <c r="E15" s="144"/>
      <c r="F15" s="133"/>
      <c r="G15" s="143"/>
      <c r="H15" s="131"/>
    </row>
    <row r="16" spans="2:13">
      <c r="B16" s="488"/>
      <c r="C16" s="135" t="s">
        <v>46</v>
      </c>
      <c r="D16" s="135" t="s">
        <v>40</v>
      </c>
      <c r="E16" s="144">
        <f>[47]PRICELIST!$F$20</f>
        <v>48.15</v>
      </c>
      <c r="F16" s="133">
        <f>[44]Glenview!$G$12</f>
        <v>9409688</v>
      </c>
      <c r="G16" s="143">
        <v>300000</v>
      </c>
      <c r="H16" s="131" t="s">
        <v>41</v>
      </c>
    </row>
    <row r="17" spans="2:8">
      <c r="B17" s="488"/>
      <c r="C17" s="135"/>
      <c r="D17" s="135"/>
      <c r="E17" s="144"/>
      <c r="F17" s="133"/>
      <c r="G17" s="143"/>
      <c r="H17" s="131"/>
    </row>
    <row r="18" spans="2:8">
      <c r="B18" s="488"/>
      <c r="C18" s="135"/>
      <c r="D18" s="135"/>
      <c r="E18" s="144"/>
      <c r="F18" s="133"/>
      <c r="G18" s="145"/>
      <c r="H18" s="131"/>
    </row>
    <row r="19" spans="2:8">
      <c r="B19" s="488"/>
      <c r="C19" s="135"/>
      <c r="D19" s="135"/>
      <c r="E19" s="144"/>
      <c r="F19" s="133"/>
      <c r="G19" s="145"/>
      <c r="H19" s="131"/>
    </row>
    <row r="20" spans="2:8">
      <c r="B20" s="488"/>
      <c r="C20" s="135"/>
      <c r="D20" s="135"/>
      <c r="E20" s="144"/>
      <c r="F20" s="133"/>
      <c r="G20" s="145"/>
      <c r="H20" s="131"/>
    </row>
    <row r="21" spans="2:8">
      <c r="B21" s="489"/>
      <c r="C21" s="141"/>
      <c r="D21" s="135"/>
      <c r="E21" s="140"/>
      <c r="F21" s="139"/>
      <c r="G21" s="138"/>
      <c r="H21" s="131"/>
    </row>
    <row r="22" spans="2:8" ht="16.5" customHeight="1">
      <c r="B22" s="487" t="s">
        <v>181</v>
      </c>
      <c r="C22" s="149"/>
      <c r="D22" s="149"/>
      <c r="E22" s="148"/>
      <c r="F22" s="147"/>
      <c r="G22" s="146"/>
      <c r="H22" s="131"/>
    </row>
    <row r="23" spans="2:8" ht="16.5" customHeight="1">
      <c r="B23" s="488"/>
      <c r="C23" s="135"/>
      <c r="D23" s="135"/>
      <c r="E23" s="144"/>
      <c r="F23" s="133"/>
      <c r="G23" s="143"/>
      <c r="H23" s="131"/>
    </row>
    <row r="24" spans="2:8" ht="16.5" customHeight="1">
      <c r="B24" s="488"/>
      <c r="C24" s="135"/>
      <c r="D24" s="135"/>
      <c r="E24" s="144"/>
      <c r="F24" s="133"/>
      <c r="G24" s="145"/>
      <c r="H24" s="131"/>
    </row>
    <row r="25" spans="2:8">
      <c r="B25" s="488"/>
      <c r="C25" s="135"/>
      <c r="D25" s="135"/>
      <c r="E25" s="144"/>
      <c r="F25" s="133"/>
      <c r="G25" s="145"/>
      <c r="H25" s="131"/>
    </row>
    <row r="26" spans="2:8">
      <c r="B26" s="488"/>
      <c r="C26" s="135"/>
      <c r="D26" s="135"/>
      <c r="E26" s="144"/>
      <c r="F26" s="133"/>
      <c r="G26" s="145"/>
      <c r="H26" s="131"/>
    </row>
    <row r="27" spans="2:8">
      <c r="B27" s="488"/>
      <c r="C27" s="135"/>
      <c r="D27" s="135"/>
      <c r="E27" s="144"/>
      <c r="F27" s="133"/>
      <c r="G27" s="145"/>
      <c r="H27" s="131"/>
    </row>
    <row r="28" spans="2:8">
      <c r="B28" s="489"/>
      <c r="C28" s="141"/>
      <c r="D28" s="141"/>
      <c r="E28" s="140"/>
      <c r="F28" s="139"/>
      <c r="G28" s="138"/>
      <c r="H28" s="131"/>
    </row>
    <row r="29" spans="2:8">
      <c r="B29" s="487" t="s">
        <v>180</v>
      </c>
      <c r="C29" s="149"/>
      <c r="D29" s="149"/>
      <c r="E29" s="148"/>
      <c r="F29" s="147"/>
      <c r="G29" s="146"/>
      <c r="H29" s="131"/>
    </row>
    <row r="30" spans="2:8">
      <c r="B30" s="488"/>
      <c r="C30" s="135"/>
      <c r="D30" s="135"/>
      <c r="E30" s="144"/>
      <c r="F30" s="133"/>
      <c r="G30" s="145"/>
      <c r="H30" s="131"/>
    </row>
    <row r="31" spans="2:8" ht="16.5" customHeight="1">
      <c r="B31" s="488"/>
      <c r="C31" s="135"/>
      <c r="D31" s="135"/>
      <c r="E31" s="144"/>
      <c r="F31" s="133"/>
      <c r="G31" s="145"/>
      <c r="H31" s="131"/>
    </row>
    <row r="32" spans="2:8" ht="16.5" customHeight="1">
      <c r="B32" s="488"/>
      <c r="C32" s="135"/>
      <c r="D32" s="135"/>
      <c r="E32" s="144"/>
      <c r="F32" s="133"/>
      <c r="G32" s="145"/>
      <c r="H32" s="131"/>
    </row>
    <row r="33" spans="2:9" ht="16.5" customHeight="1">
      <c r="B33" s="488"/>
      <c r="C33" s="135"/>
      <c r="D33" s="135"/>
      <c r="E33" s="144"/>
      <c r="F33" s="133"/>
      <c r="G33" s="145"/>
      <c r="H33" s="131"/>
    </row>
    <row r="34" spans="2:9" ht="16.5" customHeight="1">
      <c r="B34" s="488"/>
      <c r="C34" s="135"/>
      <c r="D34" s="135"/>
      <c r="E34" s="144"/>
      <c r="F34" s="133"/>
      <c r="G34" s="143"/>
      <c r="H34" s="131"/>
    </row>
    <row r="35" spans="2:9" ht="16.5" customHeight="1">
      <c r="B35" s="489"/>
      <c r="C35" s="141"/>
      <c r="D35" s="141"/>
      <c r="E35" s="140"/>
      <c r="F35" s="139"/>
      <c r="G35" s="138"/>
      <c r="H35" s="131"/>
    </row>
    <row r="36" spans="2:9" ht="16.5" customHeight="1">
      <c r="B36" s="487" t="s">
        <v>179</v>
      </c>
      <c r="C36" s="149"/>
      <c r="D36" s="149"/>
      <c r="E36" s="148"/>
      <c r="F36" s="147"/>
      <c r="G36" s="146"/>
      <c r="H36" s="131"/>
    </row>
    <row r="37" spans="2:9" ht="16.5" customHeight="1">
      <c r="B37" s="488"/>
      <c r="C37" s="135"/>
      <c r="D37" s="135"/>
      <c r="E37" s="144"/>
      <c r="F37" s="133"/>
      <c r="G37" s="143"/>
      <c r="H37" s="131"/>
    </row>
    <row r="38" spans="2:9" ht="16.5" customHeight="1">
      <c r="B38" s="488"/>
      <c r="C38" s="135"/>
      <c r="D38" s="135"/>
      <c r="E38" s="144"/>
      <c r="F38" s="133"/>
      <c r="G38" s="145"/>
      <c r="H38" s="131"/>
    </row>
    <row r="39" spans="2:9" ht="16.5" customHeight="1">
      <c r="B39" s="488"/>
      <c r="C39" s="135"/>
      <c r="D39" s="135"/>
      <c r="E39" s="144"/>
      <c r="F39" s="133"/>
      <c r="G39" s="145"/>
      <c r="H39" s="131"/>
    </row>
    <row r="40" spans="2:9" ht="16.5" customHeight="1">
      <c r="B40" s="488"/>
      <c r="C40" s="135"/>
      <c r="D40" s="135"/>
      <c r="E40" s="144"/>
      <c r="F40" s="133"/>
      <c r="G40" s="143"/>
      <c r="H40" s="131"/>
      <c r="I40" s="142"/>
    </row>
    <row r="41" spans="2:9" ht="16.5" customHeight="1">
      <c r="B41" s="489"/>
      <c r="C41" s="141"/>
      <c r="D41" s="141"/>
      <c r="E41" s="140"/>
      <c r="F41" s="139"/>
      <c r="G41" s="138"/>
      <c r="H41" s="131"/>
    </row>
    <row r="42" spans="2:9">
      <c r="B42" s="135"/>
      <c r="C42" s="135"/>
      <c r="D42" s="135"/>
      <c r="E42" s="135"/>
      <c r="F42" s="135"/>
      <c r="G42" s="132"/>
      <c r="H42" s="131"/>
    </row>
    <row r="43" spans="2:9">
      <c r="B43" s="137" t="s">
        <v>177</v>
      </c>
      <c r="C43" s="136"/>
      <c r="D43" s="136"/>
      <c r="E43" s="136"/>
      <c r="F43" s="136"/>
      <c r="G43" s="136"/>
      <c r="H43" s="136"/>
    </row>
    <row r="44" spans="2:9">
      <c r="B44" s="135"/>
      <c r="C44" s="135"/>
      <c r="D44" s="135"/>
      <c r="E44" s="135"/>
      <c r="F44" s="135"/>
      <c r="G44" s="132"/>
      <c r="H44" s="131"/>
    </row>
    <row r="45" spans="2:9">
      <c r="B45" s="134" t="s">
        <v>176</v>
      </c>
      <c r="C45" s="134"/>
      <c r="D45" s="134"/>
      <c r="E45" s="134"/>
      <c r="F45" s="133">
        <v>1000000</v>
      </c>
      <c r="G45" s="132"/>
      <c r="H45" s="131"/>
    </row>
  </sheetData>
  <sheetProtection password="EA9B" sheet="1" objects="1" scenarios="1"/>
  <mergeCells count="5">
    <mergeCell ref="B36:B41"/>
    <mergeCell ref="B6:B13"/>
    <mergeCell ref="B14:B21"/>
    <mergeCell ref="B22:B28"/>
    <mergeCell ref="B29:B35"/>
  </mergeCell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4DC52"/>
    <pageSetUpPr fitToPage="1"/>
  </sheetPr>
  <dimension ref="A1:L115"/>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bestFit="1"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IF('DATA SHEET'!$C$29='DATA SHEET'!$G$29,"HORIZON TERRACES - GLENVIEW (GARDEN SUITES 2)","HORIZON TERRACES - WESTCHASE (GARDEN SUITES 3)")</f>
        <v>HORIZON TERRACES - WESTCHASE (GARDEN SUITES 3)</v>
      </c>
      <c r="H2" s="509"/>
    </row>
    <row r="3" spans="1:10" ht="14">
      <c r="C3" s="31" t="s">
        <v>77</v>
      </c>
      <c r="J3" s="63" t="s">
        <v>78</v>
      </c>
    </row>
    <row r="4" spans="1:10" ht="14"/>
    <row r="5" spans="1:10" ht="14">
      <c r="A5" s="32" t="s">
        <v>4</v>
      </c>
      <c r="B5" s="121"/>
      <c r="C5" s="521">
        <f>'DATA SHEET'!C31</f>
        <v>0</v>
      </c>
      <c r="D5" s="521"/>
      <c r="E5" s="521"/>
      <c r="F5" s="521"/>
      <c r="G5" s="521"/>
      <c r="H5" s="522"/>
    </row>
    <row r="6" spans="1:10" ht="14">
      <c r="A6" s="33" t="s">
        <v>6</v>
      </c>
      <c r="B6" s="34"/>
      <c r="C6" s="540" t="str">
        <f>'DATA SHEET'!C32</f>
        <v>3E</v>
      </c>
      <c r="D6" s="540"/>
      <c r="E6" s="540"/>
      <c r="F6" s="540"/>
      <c r="G6" s="540"/>
      <c r="H6" s="545"/>
    </row>
    <row r="7" spans="1:10" ht="14">
      <c r="A7" s="33" t="s">
        <v>79</v>
      </c>
      <c r="B7" s="34"/>
      <c r="C7" s="546">
        <f>'DATA SHEET'!C34</f>
        <v>69.37</v>
      </c>
      <c r="D7" s="546"/>
      <c r="E7" s="546"/>
      <c r="F7" s="546"/>
      <c r="G7" s="546"/>
      <c r="H7" s="547"/>
    </row>
    <row r="8" spans="1:10" ht="14">
      <c r="A8" s="33" t="s">
        <v>7</v>
      </c>
      <c r="B8" s="34"/>
      <c r="C8" s="548" t="str">
        <f>'DATA SHEET'!C33</f>
        <v>2-Bedroom</v>
      </c>
      <c r="D8" s="548"/>
      <c r="E8" s="548"/>
      <c r="F8" s="548"/>
      <c r="G8" s="548"/>
      <c r="H8" s="549"/>
    </row>
    <row r="9" spans="1:10" ht="14">
      <c r="A9" s="35" t="s">
        <v>80</v>
      </c>
      <c r="B9" s="34"/>
      <c r="C9" s="550">
        <f>'DATA SHEET'!C35</f>
        <v>15097219.999999998</v>
      </c>
      <c r="D9" s="550"/>
      <c r="E9" s="550"/>
      <c r="F9" s="550"/>
      <c r="G9" s="550"/>
      <c r="H9" s="551"/>
    </row>
    <row r="10" spans="1:10" ht="14">
      <c r="A10" s="36" t="s">
        <v>81</v>
      </c>
      <c r="B10" s="37"/>
      <c r="C10" s="510" t="str">
        <f>'DATA SHEET'!C42</f>
        <v>10% DP, 15% over 36 months, 75% Lump Sum</v>
      </c>
      <c r="D10" s="510"/>
      <c r="E10" s="510"/>
      <c r="F10" s="510"/>
      <c r="G10" s="510"/>
      <c r="H10" s="511"/>
    </row>
    <row r="11" spans="1:10" ht="14"/>
    <row r="12" spans="1:10" ht="14">
      <c r="A12" s="31" t="s">
        <v>82</v>
      </c>
      <c r="B12" s="31"/>
    </row>
    <row r="13" spans="1:10" ht="14">
      <c r="A13" s="13" t="s">
        <v>83</v>
      </c>
      <c r="D13" s="38">
        <f>(C9-650000)</f>
        <v>14447219.999999998</v>
      </c>
      <c r="E13" s="39" t="str">
        <f>LEFT(C8,9)</f>
        <v>2-Bedroom</v>
      </c>
    </row>
    <row r="14" spans="1:10" ht="14">
      <c r="A14" s="126" t="s">
        <v>86</v>
      </c>
      <c r="D14" s="38">
        <f>IF('DATA SHEET'!$C$29='DATA SHEET'!$G$29,VLOOKUP('DATA SHEET'!$C$32,'GLENVIEW PL'!$C$6:$G$41,5,0),VLOOKUP('DATA SHEET'!$C$32,'WESTCHASE PL'!$D$11:$H$34,5,0))</f>
        <v>450000</v>
      </c>
      <c r="E14" s="39"/>
    </row>
    <row r="15" spans="1:10" ht="14">
      <c r="A15" s="40" t="s">
        <v>168</v>
      </c>
      <c r="B15" s="41"/>
      <c r="C15" s="79">
        <f>IF(C8="2-Bedroom",10%,5%)</f>
        <v>0.1</v>
      </c>
      <c r="D15" s="42">
        <f>IF(C15&gt;10%,"BEYOND MAX DISCOUNT",((D13-D14)*C15))</f>
        <v>1399722</v>
      </c>
      <c r="E15" s="44"/>
      <c r="F15" s="70"/>
    </row>
    <row r="16" spans="1:10" ht="14">
      <c r="A16" s="40" t="s">
        <v>85</v>
      </c>
      <c r="B16" s="41"/>
      <c r="C16" s="79">
        <v>0.01</v>
      </c>
      <c r="D16" s="42">
        <f>IF(C16&lt;=1%,((D13-D14-D15)*C16),"BEYOND MAX")</f>
        <v>125974.97999999998</v>
      </c>
      <c r="E16" s="39"/>
      <c r="F16" s="70"/>
    </row>
    <row r="17" spans="1:8" ht="14">
      <c r="A17" s="46" t="s">
        <v>170</v>
      </c>
      <c r="B17" s="14"/>
      <c r="C17" s="14"/>
      <c r="D17" s="238">
        <f>IF(OR(AND(C8="1-Bedroom",C15&gt;5%),AND(C8="1-Bedroom Terrace Suite",C15&gt;5%),AND(C8="2-Bedroom Terrace Suite",C15&gt;5%)),"BEYOND MAX DISCOUNT",D13-SUM(D14:D16))</f>
        <v>12471523.019999998</v>
      </c>
      <c r="E17" s="44"/>
    </row>
    <row r="18" spans="1:8" ht="14">
      <c r="A18" s="48" t="s">
        <v>90</v>
      </c>
      <c r="B18" s="48"/>
      <c r="C18" s="15">
        <v>0.05</v>
      </c>
      <c r="D18" s="49">
        <f>(D17/1.12)*C18</f>
        <v>556764.42053571413</v>
      </c>
      <c r="E18" s="44"/>
    </row>
    <row r="19" spans="1:8" ht="15" thickBot="1">
      <c r="A19" s="14" t="s">
        <v>91</v>
      </c>
      <c r="B19" s="14"/>
      <c r="C19" s="14"/>
      <c r="D19" s="50">
        <f>+SUM(D17:D18)</f>
        <v>13028287.440535711</v>
      </c>
      <c r="E19" s="30"/>
    </row>
    <row r="20" spans="1:8" ht="15" thickTop="1"/>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13028287.440535711</v>
      </c>
    </row>
    <row r="23" spans="1:8" ht="13.5" customHeight="1">
      <c r="A23" s="55">
        <v>0</v>
      </c>
      <c r="B23" s="55"/>
      <c r="C23" s="55" t="s">
        <v>101</v>
      </c>
      <c r="D23" s="56">
        <f ca="1">'DATA SHEET'!C30</f>
        <v>44238</v>
      </c>
      <c r="E23" s="57">
        <f>IF(E13="1-Bedroom",50000,100000)</f>
        <v>100000</v>
      </c>
      <c r="F23" s="57"/>
      <c r="G23" s="58">
        <f>+SUM(E23:F23)</f>
        <v>100000</v>
      </c>
      <c r="H23" s="59">
        <f>D19-G23</f>
        <v>12928287.440535711</v>
      </c>
    </row>
    <row r="24" spans="1:8" ht="14">
      <c r="A24" s="55">
        <f>+A23+1</f>
        <v>1</v>
      </c>
      <c r="B24" s="60">
        <v>0.1</v>
      </c>
      <c r="C24" s="55" t="s">
        <v>190</v>
      </c>
      <c r="D24" s="56">
        <f ca="1">EDATE(D23,1)</f>
        <v>44266</v>
      </c>
      <c r="E24" s="57">
        <f>(($D$17*B24)-$E$23)</f>
        <v>1147152.3019999999</v>
      </c>
      <c r="F24" s="57">
        <f>(($D$18*B24))</f>
        <v>55676.442053571416</v>
      </c>
      <c r="G24" s="58">
        <f t="shared" ref="G24:G50" si="0">+SUM(E24:F24)</f>
        <v>1202828.7440535713</v>
      </c>
      <c r="H24" s="59">
        <f>H23-G24</f>
        <v>11725458.696482141</v>
      </c>
    </row>
    <row r="25" spans="1:8" ht="14">
      <c r="A25" s="55">
        <f>+A24+1</f>
        <v>2</v>
      </c>
      <c r="B25" s="60">
        <v>0.15</v>
      </c>
      <c r="C25" s="55" t="s">
        <v>108</v>
      </c>
      <c r="D25" s="56">
        <f ca="1">EDATE(D24,1)</f>
        <v>44297</v>
      </c>
      <c r="E25" s="57">
        <f t="shared" ref="E25:E60" si="1">($D$17*B$25)/36</f>
        <v>51964.679249999986</v>
      </c>
      <c r="F25" s="57">
        <f t="shared" ref="F25:F60" si="2">($D$18*B$25/36)</f>
        <v>2319.8517522321422</v>
      </c>
      <c r="G25" s="58">
        <f t="shared" si="0"/>
        <v>54284.531002232128</v>
      </c>
      <c r="H25" s="59">
        <f>H24-G25</f>
        <v>11671174.165479908</v>
      </c>
    </row>
    <row r="26" spans="1:8" ht="14">
      <c r="A26" s="55">
        <f t="shared" ref="A26:A60" si="3">+A25+1</f>
        <v>3</v>
      </c>
      <c r="B26" s="55"/>
      <c r="C26" s="55" t="s">
        <v>109</v>
      </c>
      <c r="D26" s="56">
        <f ca="1">EDATE(D25,1)</f>
        <v>44327</v>
      </c>
      <c r="E26" s="57">
        <f t="shared" si="1"/>
        <v>51964.679249999986</v>
      </c>
      <c r="F26" s="57">
        <f t="shared" si="2"/>
        <v>2319.8517522321422</v>
      </c>
      <c r="G26" s="58">
        <f t="shared" si="0"/>
        <v>54284.531002232128</v>
      </c>
      <c r="H26" s="59">
        <f t="shared" ref="H26:H50" si="4">H25-G26</f>
        <v>11616889.634477675</v>
      </c>
    </row>
    <row r="27" spans="1:8" ht="14">
      <c r="A27" s="55">
        <f t="shared" si="3"/>
        <v>4</v>
      </c>
      <c r="B27" s="55"/>
      <c r="C27" s="55" t="s">
        <v>110</v>
      </c>
      <c r="D27" s="56">
        <f t="shared" ref="D27:D61" ca="1" si="5">EDATE(D26,1)</f>
        <v>44358</v>
      </c>
      <c r="E27" s="57">
        <f t="shared" si="1"/>
        <v>51964.679249999986</v>
      </c>
      <c r="F27" s="57">
        <f t="shared" si="2"/>
        <v>2319.8517522321422</v>
      </c>
      <c r="G27" s="58">
        <f t="shared" si="0"/>
        <v>54284.531002232128</v>
      </c>
      <c r="H27" s="59">
        <f t="shared" si="4"/>
        <v>11562605.103475442</v>
      </c>
    </row>
    <row r="28" spans="1:8" ht="14">
      <c r="A28" s="55">
        <f t="shared" si="3"/>
        <v>5</v>
      </c>
      <c r="B28" s="55"/>
      <c r="C28" s="55" t="s">
        <v>111</v>
      </c>
      <c r="D28" s="56">
        <f t="shared" ca="1" si="5"/>
        <v>44388</v>
      </c>
      <c r="E28" s="57">
        <f t="shared" si="1"/>
        <v>51964.679249999986</v>
      </c>
      <c r="F28" s="57">
        <f t="shared" si="2"/>
        <v>2319.8517522321422</v>
      </c>
      <c r="G28" s="58">
        <f t="shared" si="0"/>
        <v>54284.531002232128</v>
      </c>
      <c r="H28" s="59">
        <f t="shared" si="4"/>
        <v>11508320.572473209</v>
      </c>
    </row>
    <row r="29" spans="1:8" ht="14">
      <c r="A29" s="55">
        <f t="shared" si="3"/>
        <v>6</v>
      </c>
      <c r="B29" s="55"/>
      <c r="C29" s="55" t="s">
        <v>112</v>
      </c>
      <c r="D29" s="56">
        <f t="shared" ca="1" si="5"/>
        <v>44419</v>
      </c>
      <c r="E29" s="57">
        <f t="shared" si="1"/>
        <v>51964.679249999986</v>
      </c>
      <c r="F29" s="57">
        <f t="shared" si="2"/>
        <v>2319.8517522321422</v>
      </c>
      <c r="G29" s="58">
        <f t="shared" si="0"/>
        <v>54284.531002232128</v>
      </c>
      <c r="H29" s="59">
        <f t="shared" si="4"/>
        <v>11454036.041470977</v>
      </c>
    </row>
    <row r="30" spans="1:8" ht="14">
      <c r="A30" s="55">
        <f t="shared" si="3"/>
        <v>7</v>
      </c>
      <c r="B30" s="55"/>
      <c r="C30" s="55" t="s">
        <v>113</v>
      </c>
      <c r="D30" s="56">
        <f t="shared" ca="1" si="5"/>
        <v>44450</v>
      </c>
      <c r="E30" s="57">
        <f t="shared" si="1"/>
        <v>51964.679249999986</v>
      </c>
      <c r="F30" s="57">
        <f t="shared" si="2"/>
        <v>2319.8517522321422</v>
      </c>
      <c r="G30" s="58">
        <f t="shared" si="0"/>
        <v>54284.531002232128</v>
      </c>
      <c r="H30" s="59">
        <f t="shared" si="4"/>
        <v>11399751.510468744</v>
      </c>
    </row>
    <row r="31" spans="1:8" ht="14">
      <c r="A31" s="55">
        <f t="shared" si="3"/>
        <v>8</v>
      </c>
      <c r="B31" s="55"/>
      <c r="C31" s="55" t="s">
        <v>114</v>
      </c>
      <c r="D31" s="56">
        <f t="shared" ca="1" si="5"/>
        <v>44480</v>
      </c>
      <c r="E31" s="57">
        <f t="shared" si="1"/>
        <v>51964.679249999986</v>
      </c>
      <c r="F31" s="57">
        <f t="shared" si="2"/>
        <v>2319.8517522321422</v>
      </c>
      <c r="G31" s="58">
        <f t="shared" si="0"/>
        <v>54284.531002232128</v>
      </c>
      <c r="H31" s="59">
        <f t="shared" si="4"/>
        <v>11345466.979466511</v>
      </c>
    </row>
    <row r="32" spans="1:8" ht="14">
      <c r="A32" s="55">
        <f t="shared" si="3"/>
        <v>9</v>
      </c>
      <c r="B32" s="55"/>
      <c r="C32" s="55" t="s">
        <v>115</v>
      </c>
      <c r="D32" s="56">
        <f t="shared" ca="1" si="5"/>
        <v>44511</v>
      </c>
      <c r="E32" s="57">
        <f t="shared" si="1"/>
        <v>51964.679249999986</v>
      </c>
      <c r="F32" s="57">
        <f t="shared" si="2"/>
        <v>2319.8517522321422</v>
      </c>
      <c r="G32" s="58">
        <f t="shared" si="0"/>
        <v>54284.531002232128</v>
      </c>
      <c r="H32" s="59">
        <f t="shared" si="4"/>
        <v>11291182.448464278</v>
      </c>
    </row>
    <row r="33" spans="1:8" ht="14">
      <c r="A33" s="55">
        <f t="shared" si="3"/>
        <v>10</v>
      </c>
      <c r="B33" s="55"/>
      <c r="C33" s="55" t="s">
        <v>116</v>
      </c>
      <c r="D33" s="56">
        <f t="shared" ca="1" si="5"/>
        <v>44541</v>
      </c>
      <c r="E33" s="57">
        <f t="shared" si="1"/>
        <v>51964.679249999986</v>
      </c>
      <c r="F33" s="57">
        <f t="shared" si="2"/>
        <v>2319.8517522321422</v>
      </c>
      <c r="G33" s="58">
        <f t="shared" si="0"/>
        <v>54284.531002232128</v>
      </c>
      <c r="H33" s="59">
        <f t="shared" si="4"/>
        <v>11236897.917462045</v>
      </c>
    </row>
    <row r="34" spans="1:8" ht="14">
      <c r="A34" s="55">
        <f t="shared" si="3"/>
        <v>11</v>
      </c>
      <c r="B34" s="55"/>
      <c r="C34" s="55" t="s">
        <v>117</v>
      </c>
      <c r="D34" s="56">
        <f t="shared" ca="1" si="5"/>
        <v>44572</v>
      </c>
      <c r="E34" s="57">
        <f t="shared" si="1"/>
        <v>51964.679249999986</v>
      </c>
      <c r="F34" s="57">
        <f t="shared" si="2"/>
        <v>2319.8517522321422</v>
      </c>
      <c r="G34" s="58">
        <f t="shared" si="0"/>
        <v>54284.531002232128</v>
      </c>
      <c r="H34" s="59">
        <f t="shared" si="4"/>
        <v>11182613.386459813</v>
      </c>
    </row>
    <row r="35" spans="1:8" ht="14">
      <c r="A35" s="55">
        <f t="shared" si="3"/>
        <v>12</v>
      </c>
      <c r="B35" s="55"/>
      <c r="C35" s="55" t="s">
        <v>118</v>
      </c>
      <c r="D35" s="56">
        <f t="shared" ca="1" si="5"/>
        <v>44603</v>
      </c>
      <c r="E35" s="57">
        <f t="shared" si="1"/>
        <v>51964.679249999986</v>
      </c>
      <c r="F35" s="57">
        <f t="shared" si="2"/>
        <v>2319.8517522321422</v>
      </c>
      <c r="G35" s="58">
        <f t="shared" si="0"/>
        <v>54284.531002232128</v>
      </c>
      <c r="H35" s="59">
        <f t="shared" si="4"/>
        <v>11128328.85545758</v>
      </c>
    </row>
    <row r="36" spans="1:8" ht="14">
      <c r="A36" s="55">
        <f t="shared" si="3"/>
        <v>13</v>
      </c>
      <c r="B36" s="55"/>
      <c r="C36" s="55" t="s">
        <v>119</v>
      </c>
      <c r="D36" s="56">
        <f t="shared" ca="1" si="5"/>
        <v>44631</v>
      </c>
      <c r="E36" s="57">
        <f t="shared" si="1"/>
        <v>51964.679249999986</v>
      </c>
      <c r="F36" s="57">
        <f t="shared" si="2"/>
        <v>2319.8517522321422</v>
      </c>
      <c r="G36" s="58">
        <f t="shared" si="0"/>
        <v>54284.531002232128</v>
      </c>
      <c r="H36" s="59">
        <f t="shared" si="4"/>
        <v>11074044.324455347</v>
      </c>
    </row>
    <row r="37" spans="1:8" ht="14">
      <c r="A37" s="55">
        <f t="shared" si="3"/>
        <v>14</v>
      </c>
      <c r="B37" s="55"/>
      <c r="C37" s="55" t="s">
        <v>120</v>
      </c>
      <c r="D37" s="56">
        <f t="shared" ca="1" si="5"/>
        <v>44662</v>
      </c>
      <c r="E37" s="57">
        <f t="shared" si="1"/>
        <v>51964.679249999986</v>
      </c>
      <c r="F37" s="57">
        <f t="shared" si="2"/>
        <v>2319.8517522321422</v>
      </c>
      <c r="G37" s="58">
        <f t="shared" si="0"/>
        <v>54284.531002232128</v>
      </c>
      <c r="H37" s="59">
        <f t="shared" si="4"/>
        <v>11019759.793453114</v>
      </c>
    </row>
    <row r="38" spans="1:8" ht="14">
      <c r="A38" s="55">
        <f t="shared" si="3"/>
        <v>15</v>
      </c>
      <c r="B38" s="55"/>
      <c r="C38" s="55" t="s">
        <v>121</v>
      </c>
      <c r="D38" s="56">
        <f t="shared" ca="1" si="5"/>
        <v>44692</v>
      </c>
      <c r="E38" s="57">
        <f t="shared" si="1"/>
        <v>51964.679249999986</v>
      </c>
      <c r="F38" s="57">
        <f t="shared" si="2"/>
        <v>2319.8517522321422</v>
      </c>
      <c r="G38" s="58">
        <f t="shared" si="0"/>
        <v>54284.531002232128</v>
      </c>
      <c r="H38" s="59">
        <f t="shared" si="4"/>
        <v>10965475.262450881</v>
      </c>
    </row>
    <row r="39" spans="1:8" ht="14">
      <c r="A39" s="55">
        <f t="shared" si="3"/>
        <v>16</v>
      </c>
      <c r="B39" s="55"/>
      <c r="C39" s="55" t="s">
        <v>122</v>
      </c>
      <c r="D39" s="56">
        <f t="shared" ca="1" si="5"/>
        <v>44723</v>
      </c>
      <c r="E39" s="57">
        <f t="shared" si="1"/>
        <v>51964.679249999986</v>
      </c>
      <c r="F39" s="57">
        <f t="shared" si="2"/>
        <v>2319.8517522321422</v>
      </c>
      <c r="G39" s="58">
        <f t="shared" si="0"/>
        <v>54284.531002232128</v>
      </c>
      <c r="H39" s="59">
        <f t="shared" si="4"/>
        <v>10911190.731448648</v>
      </c>
    </row>
    <row r="40" spans="1:8" ht="14">
      <c r="A40" s="55">
        <f t="shared" si="3"/>
        <v>17</v>
      </c>
      <c r="B40" s="55"/>
      <c r="C40" s="55" t="s">
        <v>123</v>
      </c>
      <c r="D40" s="56">
        <f t="shared" ca="1" si="5"/>
        <v>44753</v>
      </c>
      <c r="E40" s="57">
        <f t="shared" si="1"/>
        <v>51964.679249999986</v>
      </c>
      <c r="F40" s="57">
        <f t="shared" si="2"/>
        <v>2319.8517522321422</v>
      </c>
      <c r="G40" s="58">
        <f t="shared" si="0"/>
        <v>54284.531002232128</v>
      </c>
      <c r="H40" s="59">
        <f t="shared" si="4"/>
        <v>10856906.200446416</v>
      </c>
    </row>
    <row r="41" spans="1:8" ht="14">
      <c r="A41" s="55">
        <f t="shared" si="3"/>
        <v>18</v>
      </c>
      <c r="B41" s="55"/>
      <c r="C41" s="55" t="s">
        <v>124</v>
      </c>
      <c r="D41" s="56">
        <f t="shared" ca="1" si="5"/>
        <v>44784</v>
      </c>
      <c r="E41" s="57">
        <f t="shared" si="1"/>
        <v>51964.679249999986</v>
      </c>
      <c r="F41" s="57">
        <f t="shared" si="2"/>
        <v>2319.8517522321422</v>
      </c>
      <c r="G41" s="58">
        <f t="shared" si="0"/>
        <v>54284.531002232128</v>
      </c>
      <c r="H41" s="59">
        <f t="shared" si="4"/>
        <v>10802621.669444183</v>
      </c>
    </row>
    <row r="42" spans="1:8" ht="14">
      <c r="A42" s="55">
        <f t="shared" si="3"/>
        <v>19</v>
      </c>
      <c r="B42" s="55"/>
      <c r="C42" s="55" t="s">
        <v>125</v>
      </c>
      <c r="D42" s="56">
        <f t="shared" ca="1" si="5"/>
        <v>44815</v>
      </c>
      <c r="E42" s="57">
        <f t="shared" si="1"/>
        <v>51964.679249999986</v>
      </c>
      <c r="F42" s="57">
        <f t="shared" si="2"/>
        <v>2319.8517522321422</v>
      </c>
      <c r="G42" s="58">
        <f t="shared" si="0"/>
        <v>54284.531002232128</v>
      </c>
      <c r="H42" s="59">
        <f t="shared" si="4"/>
        <v>10748337.13844195</v>
      </c>
    </row>
    <row r="43" spans="1:8" ht="14">
      <c r="A43" s="55">
        <f t="shared" si="3"/>
        <v>20</v>
      </c>
      <c r="B43" s="55"/>
      <c r="C43" s="55" t="s">
        <v>126</v>
      </c>
      <c r="D43" s="56">
        <f t="shared" ca="1" si="5"/>
        <v>44845</v>
      </c>
      <c r="E43" s="57">
        <f t="shared" si="1"/>
        <v>51964.679249999986</v>
      </c>
      <c r="F43" s="57">
        <f t="shared" si="2"/>
        <v>2319.8517522321422</v>
      </c>
      <c r="G43" s="58">
        <f t="shared" si="0"/>
        <v>54284.531002232128</v>
      </c>
      <c r="H43" s="59">
        <f t="shared" si="4"/>
        <v>10694052.607439717</v>
      </c>
    </row>
    <row r="44" spans="1:8" ht="14">
      <c r="A44" s="55">
        <f t="shared" si="3"/>
        <v>21</v>
      </c>
      <c r="B44" s="55"/>
      <c r="C44" s="55" t="s">
        <v>127</v>
      </c>
      <c r="D44" s="56">
        <f t="shared" ca="1" si="5"/>
        <v>44876</v>
      </c>
      <c r="E44" s="57">
        <f t="shared" si="1"/>
        <v>51964.679249999986</v>
      </c>
      <c r="F44" s="57">
        <f t="shared" si="2"/>
        <v>2319.8517522321422</v>
      </c>
      <c r="G44" s="58">
        <f t="shared" si="0"/>
        <v>54284.531002232128</v>
      </c>
      <c r="H44" s="59">
        <f t="shared" si="4"/>
        <v>10639768.076437484</v>
      </c>
    </row>
    <row r="45" spans="1:8" ht="14">
      <c r="A45" s="55">
        <f t="shared" si="3"/>
        <v>22</v>
      </c>
      <c r="B45" s="55"/>
      <c r="C45" s="55" t="s">
        <v>128</v>
      </c>
      <c r="D45" s="56">
        <f t="shared" ca="1" si="5"/>
        <v>44906</v>
      </c>
      <c r="E45" s="57">
        <f t="shared" si="1"/>
        <v>51964.679249999986</v>
      </c>
      <c r="F45" s="57">
        <f t="shared" si="2"/>
        <v>2319.8517522321422</v>
      </c>
      <c r="G45" s="58">
        <f t="shared" si="0"/>
        <v>54284.531002232128</v>
      </c>
      <c r="H45" s="59">
        <f t="shared" si="4"/>
        <v>10585483.545435252</v>
      </c>
    </row>
    <row r="46" spans="1:8" ht="14">
      <c r="A46" s="55">
        <f t="shared" si="3"/>
        <v>23</v>
      </c>
      <c r="B46" s="55"/>
      <c r="C46" s="55" t="s">
        <v>129</v>
      </c>
      <c r="D46" s="56">
        <f t="shared" ca="1" si="5"/>
        <v>44937</v>
      </c>
      <c r="E46" s="57">
        <f t="shared" si="1"/>
        <v>51964.679249999986</v>
      </c>
      <c r="F46" s="57">
        <f t="shared" si="2"/>
        <v>2319.8517522321422</v>
      </c>
      <c r="G46" s="58">
        <f t="shared" si="0"/>
        <v>54284.531002232128</v>
      </c>
      <c r="H46" s="59">
        <f t="shared" si="4"/>
        <v>10531199.014433019</v>
      </c>
    </row>
    <row r="47" spans="1:8" ht="14">
      <c r="A47" s="55">
        <f t="shared" si="3"/>
        <v>24</v>
      </c>
      <c r="B47" s="55"/>
      <c r="C47" s="55" t="s">
        <v>130</v>
      </c>
      <c r="D47" s="56">
        <f t="shared" ca="1" si="5"/>
        <v>44968</v>
      </c>
      <c r="E47" s="57">
        <f t="shared" si="1"/>
        <v>51964.679249999986</v>
      </c>
      <c r="F47" s="57">
        <f t="shared" si="2"/>
        <v>2319.8517522321422</v>
      </c>
      <c r="G47" s="58">
        <f t="shared" si="0"/>
        <v>54284.531002232128</v>
      </c>
      <c r="H47" s="59">
        <f t="shared" si="4"/>
        <v>10476914.483430786</v>
      </c>
    </row>
    <row r="48" spans="1:8" ht="14">
      <c r="A48" s="55">
        <f t="shared" si="3"/>
        <v>25</v>
      </c>
      <c r="B48" s="55"/>
      <c r="C48" s="55" t="s">
        <v>131</v>
      </c>
      <c r="D48" s="56">
        <f t="shared" ca="1" si="5"/>
        <v>44996</v>
      </c>
      <c r="E48" s="57">
        <f t="shared" si="1"/>
        <v>51964.679249999986</v>
      </c>
      <c r="F48" s="57">
        <f t="shared" si="2"/>
        <v>2319.8517522321422</v>
      </c>
      <c r="G48" s="58">
        <f t="shared" si="0"/>
        <v>54284.531002232128</v>
      </c>
      <c r="H48" s="59">
        <f t="shared" si="4"/>
        <v>10422629.952428553</v>
      </c>
    </row>
    <row r="49" spans="1:8" ht="14">
      <c r="A49" s="55">
        <f t="shared" si="3"/>
        <v>26</v>
      </c>
      <c r="B49" s="55"/>
      <c r="C49" s="55" t="s">
        <v>132</v>
      </c>
      <c r="D49" s="56">
        <f t="shared" ca="1" si="5"/>
        <v>45027</v>
      </c>
      <c r="E49" s="57">
        <f t="shared" si="1"/>
        <v>51964.679249999986</v>
      </c>
      <c r="F49" s="57">
        <f t="shared" si="2"/>
        <v>2319.8517522321422</v>
      </c>
      <c r="G49" s="58">
        <f t="shared" si="0"/>
        <v>54284.531002232128</v>
      </c>
      <c r="H49" s="59">
        <f t="shared" si="4"/>
        <v>10368345.42142632</v>
      </c>
    </row>
    <row r="50" spans="1:8" ht="14">
      <c r="A50" s="55">
        <f t="shared" si="3"/>
        <v>27</v>
      </c>
      <c r="B50" s="55"/>
      <c r="C50" s="55" t="s">
        <v>133</v>
      </c>
      <c r="D50" s="56">
        <f t="shared" ca="1" si="5"/>
        <v>45057</v>
      </c>
      <c r="E50" s="57">
        <f t="shared" si="1"/>
        <v>51964.679249999986</v>
      </c>
      <c r="F50" s="57">
        <f t="shared" si="2"/>
        <v>2319.8517522321422</v>
      </c>
      <c r="G50" s="58">
        <f t="shared" si="0"/>
        <v>54284.531002232128</v>
      </c>
      <c r="H50" s="59">
        <f t="shared" si="4"/>
        <v>10314060.890424088</v>
      </c>
    </row>
    <row r="51" spans="1:8" ht="14">
      <c r="A51" s="55">
        <f t="shared" si="3"/>
        <v>28</v>
      </c>
      <c r="B51" s="55"/>
      <c r="C51" s="55" t="s">
        <v>134</v>
      </c>
      <c r="D51" s="56">
        <f t="shared" ca="1" si="5"/>
        <v>45088</v>
      </c>
      <c r="E51" s="57">
        <f t="shared" si="1"/>
        <v>51964.679249999986</v>
      </c>
      <c r="F51" s="57">
        <f t="shared" si="2"/>
        <v>2319.8517522321422</v>
      </c>
      <c r="G51" s="58">
        <f t="shared" ref="G51:G61" si="6">+SUM(E51:F51)</f>
        <v>54284.531002232128</v>
      </c>
      <c r="H51" s="59">
        <f t="shared" ref="H51:H61" si="7">H50-G51</f>
        <v>10259776.359421855</v>
      </c>
    </row>
    <row r="52" spans="1:8" ht="14">
      <c r="A52" s="55">
        <f t="shared" si="3"/>
        <v>29</v>
      </c>
      <c r="B52" s="55"/>
      <c r="C52" s="55" t="s">
        <v>135</v>
      </c>
      <c r="D52" s="56">
        <f t="shared" ca="1" si="5"/>
        <v>45118</v>
      </c>
      <c r="E52" s="57">
        <f t="shared" si="1"/>
        <v>51964.679249999986</v>
      </c>
      <c r="F52" s="57">
        <f t="shared" si="2"/>
        <v>2319.8517522321422</v>
      </c>
      <c r="G52" s="58">
        <f t="shared" si="6"/>
        <v>54284.531002232128</v>
      </c>
      <c r="H52" s="59">
        <f t="shared" si="7"/>
        <v>10205491.828419622</v>
      </c>
    </row>
    <row r="53" spans="1:8" ht="14">
      <c r="A53" s="55">
        <f t="shared" si="3"/>
        <v>30</v>
      </c>
      <c r="B53" s="55"/>
      <c r="C53" s="55" t="s">
        <v>136</v>
      </c>
      <c r="D53" s="56">
        <f t="shared" ca="1" si="5"/>
        <v>45149</v>
      </c>
      <c r="E53" s="57">
        <f t="shared" si="1"/>
        <v>51964.679249999986</v>
      </c>
      <c r="F53" s="57">
        <f t="shared" si="2"/>
        <v>2319.8517522321422</v>
      </c>
      <c r="G53" s="58">
        <f t="shared" si="6"/>
        <v>54284.531002232128</v>
      </c>
      <c r="H53" s="59">
        <f t="shared" si="7"/>
        <v>10151207.297417389</v>
      </c>
    </row>
    <row r="54" spans="1:8" ht="14">
      <c r="A54" s="55">
        <f t="shared" si="3"/>
        <v>31</v>
      </c>
      <c r="B54" s="55"/>
      <c r="C54" s="55" t="s">
        <v>137</v>
      </c>
      <c r="D54" s="56">
        <f t="shared" ca="1" si="5"/>
        <v>45180</v>
      </c>
      <c r="E54" s="57">
        <f t="shared" si="1"/>
        <v>51964.679249999986</v>
      </c>
      <c r="F54" s="57">
        <f t="shared" si="2"/>
        <v>2319.8517522321422</v>
      </c>
      <c r="G54" s="58">
        <f t="shared" si="6"/>
        <v>54284.531002232128</v>
      </c>
      <c r="H54" s="59">
        <f t="shared" si="7"/>
        <v>10096922.766415156</v>
      </c>
    </row>
    <row r="55" spans="1:8" ht="14">
      <c r="A55" s="55">
        <f t="shared" si="3"/>
        <v>32</v>
      </c>
      <c r="B55" s="55"/>
      <c r="C55" s="55" t="s">
        <v>138</v>
      </c>
      <c r="D55" s="56">
        <f t="shared" ca="1" si="5"/>
        <v>45210</v>
      </c>
      <c r="E55" s="57">
        <f t="shared" si="1"/>
        <v>51964.679249999986</v>
      </c>
      <c r="F55" s="57">
        <f t="shared" si="2"/>
        <v>2319.8517522321422</v>
      </c>
      <c r="G55" s="58">
        <f t="shared" si="6"/>
        <v>54284.531002232128</v>
      </c>
      <c r="H55" s="59">
        <f t="shared" si="7"/>
        <v>10042638.235412924</v>
      </c>
    </row>
    <row r="56" spans="1:8" ht="14">
      <c r="A56" s="55">
        <f t="shared" si="3"/>
        <v>33</v>
      </c>
      <c r="B56" s="55"/>
      <c r="C56" s="55" t="s">
        <v>139</v>
      </c>
      <c r="D56" s="56">
        <f t="shared" ca="1" si="5"/>
        <v>45241</v>
      </c>
      <c r="E56" s="57">
        <f t="shared" si="1"/>
        <v>51964.679249999986</v>
      </c>
      <c r="F56" s="57">
        <f t="shared" si="2"/>
        <v>2319.8517522321422</v>
      </c>
      <c r="G56" s="58">
        <f t="shared" si="6"/>
        <v>54284.531002232128</v>
      </c>
      <c r="H56" s="59">
        <f t="shared" si="7"/>
        <v>9988353.7044106908</v>
      </c>
    </row>
    <row r="57" spans="1:8" ht="14">
      <c r="A57" s="55">
        <f t="shared" si="3"/>
        <v>34</v>
      </c>
      <c r="B57" s="55"/>
      <c r="C57" s="55" t="s">
        <v>140</v>
      </c>
      <c r="D57" s="56">
        <f t="shared" ca="1" si="5"/>
        <v>45271</v>
      </c>
      <c r="E57" s="57">
        <f t="shared" si="1"/>
        <v>51964.679249999986</v>
      </c>
      <c r="F57" s="57">
        <f t="shared" si="2"/>
        <v>2319.8517522321422</v>
      </c>
      <c r="G57" s="58">
        <f t="shared" si="6"/>
        <v>54284.531002232128</v>
      </c>
      <c r="H57" s="59">
        <f t="shared" si="7"/>
        <v>9934069.173408458</v>
      </c>
    </row>
    <row r="58" spans="1:8" ht="14">
      <c r="A58" s="55">
        <f t="shared" si="3"/>
        <v>35</v>
      </c>
      <c r="B58" s="55"/>
      <c r="C58" s="55" t="s">
        <v>141</v>
      </c>
      <c r="D58" s="56">
        <f t="shared" ca="1" si="5"/>
        <v>45302</v>
      </c>
      <c r="E58" s="57">
        <f t="shared" si="1"/>
        <v>51964.679249999986</v>
      </c>
      <c r="F58" s="57">
        <f t="shared" si="2"/>
        <v>2319.8517522321422</v>
      </c>
      <c r="G58" s="58">
        <f t="shared" si="6"/>
        <v>54284.531002232128</v>
      </c>
      <c r="H58" s="59">
        <f t="shared" si="7"/>
        <v>9879784.6424062252</v>
      </c>
    </row>
    <row r="59" spans="1:8" ht="14">
      <c r="A59" s="55">
        <f t="shared" si="3"/>
        <v>36</v>
      </c>
      <c r="B59" s="55"/>
      <c r="C59" s="55" t="s">
        <v>142</v>
      </c>
      <c r="D59" s="56">
        <f t="shared" ca="1" si="5"/>
        <v>45333</v>
      </c>
      <c r="E59" s="57">
        <f t="shared" si="1"/>
        <v>51964.679249999986</v>
      </c>
      <c r="F59" s="57">
        <f t="shared" si="2"/>
        <v>2319.8517522321422</v>
      </c>
      <c r="G59" s="58">
        <f t="shared" si="6"/>
        <v>54284.531002232128</v>
      </c>
      <c r="H59" s="59">
        <f t="shared" si="7"/>
        <v>9825500.1114039924</v>
      </c>
    </row>
    <row r="60" spans="1:8" ht="14">
      <c r="A60" s="55">
        <f t="shared" si="3"/>
        <v>37</v>
      </c>
      <c r="B60" s="55"/>
      <c r="C60" s="55" t="s">
        <v>143</v>
      </c>
      <c r="D60" s="56">
        <f t="shared" ca="1" si="5"/>
        <v>45362</v>
      </c>
      <c r="E60" s="57">
        <f t="shared" si="1"/>
        <v>51964.679249999986</v>
      </c>
      <c r="F60" s="57">
        <f t="shared" si="2"/>
        <v>2319.8517522321422</v>
      </c>
      <c r="G60" s="58">
        <f t="shared" si="6"/>
        <v>54284.531002232128</v>
      </c>
      <c r="H60" s="59">
        <f t="shared" si="7"/>
        <v>9771215.5804017596</v>
      </c>
    </row>
    <row r="61" spans="1:8" ht="14">
      <c r="A61" s="55">
        <f>+A50+1</f>
        <v>28</v>
      </c>
      <c r="B61" s="60">
        <f>100%-SUM(B24:B60)</f>
        <v>0.75</v>
      </c>
      <c r="C61" s="55" t="s">
        <v>174</v>
      </c>
      <c r="D61" s="56">
        <f t="shared" ca="1" si="5"/>
        <v>45393</v>
      </c>
      <c r="E61" s="57">
        <f>($D$17*B61)</f>
        <v>9353642.2649999987</v>
      </c>
      <c r="F61" s="57">
        <f>($D$18*B61)</f>
        <v>417573.3154017856</v>
      </c>
      <c r="G61" s="58">
        <f t="shared" si="6"/>
        <v>9771215.5804017838</v>
      </c>
      <c r="H61" s="59">
        <f t="shared" si="7"/>
        <v>-2.4214386940002441E-8</v>
      </c>
    </row>
    <row r="62" spans="1:8" ht="14">
      <c r="A62" s="513" t="s">
        <v>102</v>
      </c>
      <c r="B62" s="513"/>
      <c r="C62" s="513"/>
      <c r="D62" s="513"/>
      <c r="E62" s="61">
        <f>SUM(E23:E61)</f>
        <v>12471523.02</v>
      </c>
      <c r="F62" s="61">
        <f>SUM(F23:F61)</f>
        <v>556764.42053571437</v>
      </c>
      <c r="G62" s="61">
        <f>SUM(G23:G61)</f>
        <v>13028287.440535717</v>
      </c>
      <c r="H62" s="62"/>
    </row>
    <row r="63" spans="1:8" s="13" customFormat="1" ht="14">
      <c r="C63" s="23"/>
      <c r="D63" s="24"/>
      <c r="E63" s="25"/>
      <c r="F63" s="25"/>
      <c r="G63" s="25"/>
    </row>
    <row r="64" spans="1:8" s="13" customFormat="1" ht="14">
      <c r="A64" s="508" t="s">
        <v>66</v>
      </c>
      <c r="B64" s="508"/>
      <c r="C64" s="508"/>
      <c r="D64" s="508"/>
      <c r="E64" s="508"/>
      <c r="F64" s="508"/>
      <c r="G64" s="508"/>
      <c r="H64" s="508"/>
    </row>
    <row r="65" spans="1:8" s="13" customFormat="1" ht="29.25" customHeight="1">
      <c r="A65" s="497" t="s">
        <v>103</v>
      </c>
      <c r="B65" s="497"/>
      <c r="C65" s="497"/>
      <c r="D65" s="497"/>
      <c r="E65" s="497"/>
      <c r="F65" s="497"/>
      <c r="G65" s="497"/>
      <c r="H65" s="497"/>
    </row>
    <row r="66" spans="1:8" s="13" customFormat="1" ht="16.5" customHeight="1">
      <c r="A66" s="497"/>
      <c r="B66" s="497"/>
      <c r="C66" s="497"/>
      <c r="D66" s="497"/>
      <c r="E66" s="497"/>
      <c r="F66" s="497"/>
      <c r="G66" s="497"/>
      <c r="H66" s="497"/>
    </row>
    <row r="67" spans="1:8" s="13" customFormat="1" ht="16.5" customHeight="1">
      <c r="A67" s="497"/>
      <c r="B67" s="497"/>
      <c r="C67" s="497"/>
      <c r="D67" s="497"/>
      <c r="E67" s="497"/>
      <c r="F67" s="497"/>
      <c r="G67" s="497"/>
      <c r="H67" s="497"/>
    </row>
    <row r="68" spans="1:8" s="13" customFormat="1" ht="16.5" customHeight="1">
      <c r="A68" s="497"/>
      <c r="B68" s="497"/>
      <c r="C68" s="497"/>
      <c r="D68" s="497"/>
      <c r="E68" s="497"/>
      <c r="F68" s="497"/>
      <c r="G68" s="497"/>
      <c r="H68" s="497"/>
    </row>
    <row r="69" spans="1:8" s="13" customFormat="1" ht="107.25" customHeight="1">
      <c r="A69" s="497"/>
      <c r="B69" s="497"/>
      <c r="C69" s="497"/>
      <c r="D69" s="497"/>
      <c r="E69" s="497"/>
      <c r="F69" s="497"/>
      <c r="G69" s="497"/>
      <c r="H69" s="497"/>
    </row>
    <row r="70" spans="1:8" s="13" customFormat="1" ht="42" customHeight="1">
      <c r="A70" s="497"/>
      <c r="B70" s="497"/>
      <c r="C70" s="497"/>
      <c r="D70" s="497"/>
      <c r="E70" s="497"/>
      <c r="F70" s="497"/>
      <c r="G70" s="497"/>
      <c r="H70" s="497"/>
    </row>
    <row r="71" spans="1:8" s="13" customFormat="1" ht="17.25" customHeight="1">
      <c r="A71" s="497"/>
      <c r="B71" s="497"/>
      <c r="C71" s="497"/>
      <c r="D71" s="497"/>
      <c r="E71" s="497"/>
      <c r="F71" s="497"/>
      <c r="G71" s="497"/>
      <c r="H71" s="497"/>
    </row>
    <row r="72" spans="1:8" s="13" customFormat="1" ht="14">
      <c r="A72" s="497"/>
      <c r="B72" s="497"/>
      <c r="C72" s="497"/>
      <c r="D72" s="497"/>
      <c r="E72" s="497"/>
      <c r="F72" s="497"/>
      <c r="G72" s="497"/>
      <c r="H72" s="497"/>
    </row>
    <row r="73" spans="1:8" s="13" customFormat="1" ht="14">
      <c r="A73" s="13" t="s">
        <v>104</v>
      </c>
      <c r="D73" s="26"/>
      <c r="G73" s="14"/>
    </row>
    <row r="74" spans="1:8" s="13" customFormat="1" ht="14">
      <c r="D74" s="26"/>
      <c r="G74" s="14"/>
    </row>
    <row r="75" spans="1:8" s="13" customFormat="1" ht="15" customHeight="1">
      <c r="A75" s="27"/>
      <c r="B75" s="27"/>
      <c r="C75" s="27"/>
      <c r="D75" s="26"/>
      <c r="E75" s="27"/>
      <c r="F75" s="27"/>
      <c r="G75" s="28"/>
    </row>
    <row r="76" spans="1:8" s="13" customFormat="1" ht="14">
      <c r="A76" s="498" t="s">
        <v>105</v>
      </c>
      <c r="B76" s="498"/>
      <c r="C76" s="498"/>
      <c r="D76" s="26"/>
      <c r="E76" s="498" t="s">
        <v>106</v>
      </c>
      <c r="F76" s="498"/>
      <c r="G76" s="498"/>
    </row>
    <row r="77" spans="1:8" ht="14"/>
    <row r="78" spans="1:8" ht="12.75" customHeight="1"/>
    <row r="79" spans="1:8" ht="12.75" customHeight="1"/>
    <row r="80" spans="1: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sheetData>
  <sheetProtection password="EA9B" sheet="1" objects="1" scenarios="1" selectLockedCells="1"/>
  <mergeCells count="13">
    <mergeCell ref="A76:C76"/>
    <mergeCell ref="E76:G76"/>
    <mergeCell ref="A65:H72"/>
    <mergeCell ref="H1:H2"/>
    <mergeCell ref="C5:H5"/>
    <mergeCell ref="C6:H6"/>
    <mergeCell ref="C7:H7"/>
    <mergeCell ref="C8:H8"/>
    <mergeCell ref="C9:H9"/>
    <mergeCell ref="C10:H10"/>
    <mergeCell ref="A22:G22"/>
    <mergeCell ref="A62:D62"/>
    <mergeCell ref="A64:H64"/>
  </mergeCells>
  <hyperlinks>
    <hyperlink ref="C1" location="'DATA SHEET'!A1" display="HIGHLANDS PRIME, INC." xr:uid="{00000000-0004-0000-3100-000000000000}"/>
    <hyperlink ref="J3" location="'DATA SHEET'!A1" display="Return to Data Sheet" xr:uid="{00000000-0004-0000-3100-000001000000}"/>
  </hyperlinks>
  <printOptions horizontalCentered="1"/>
  <pageMargins left="0.7" right="0.7" top="0.25" bottom="0.25" header="0.3" footer="0.3"/>
  <pageSetup scale="67" orientation="portrait" r:id="rId1"/>
  <drawing r:id="rId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
    <tabColor rgb="FF94DC52"/>
    <pageSetUpPr fitToPage="1"/>
  </sheetPr>
  <dimension ref="A1:L105"/>
  <sheetViews>
    <sheetView showGridLines="0" zoomScaleNormal="100" workbookViewId="0">
      <selection activeCell="C15" sqref="C15"/>
    </sheetView>
  </sheetViews>
  <sheetFormatPr baseColWidth="10" defaultColWidth="0" defaultRowHeight="12.75" customHeight="1" zeroHeight="1"/>
  <cols>
    <col min="1" max="1" width="12.1640625" style="12" customWidth="1"/>
    <col min="2" max="2" width="10.5" style="12" customWidth="1"/>
    <col min="3" max="3" width="24.5" style="12" customWidth="1"/>
    <col min="4" max="4" width="13.5" style="30" bestFit="1" customWidth="1"/>
    <col min="5" max="5" width="14" style="12" customWidth="1"/>
    <col min="6" max="6" width="13.6640625" style="12" bestFit="1" customWidth="1"/>
    <col min="7" max="7" width="14.1640625" style="3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4">
      <c r="C2" s="31" t="str">
        <f>IF('DATA SHEET'!$C$29='DATA SHEET'!$G$29,"HORIZON TERRACES - GLENVIEW (GARDEN SUITES 2)","HORIZON TERRACES - WESTCHASE (GARDEN SUITES 3)")</f>
        <v>HORIZON TERRACES - WESTCHASE (GARDEN SUITES 3)</v>
      </c>
      <c r="H2" s="509"/>
    </row>
    <row r="3" spans="1:10" ht="14">
      <c r="C3" s="31" t="s">
        <v>77</v>
      </c>
    </row>
    <row r="4" spans="1:10" ht="14">
      <c r="J4" s="63" t="s">
        <v>78</v>
      </c>
    </row>
    <row r="5" spans="1:10" ht="14">
      <c r="A5" s="32" t="s">
        <v>4</v>
      </c>
      <c r="B5" s="121"/>
      <c r="C5" s="521">
        <f>'DATA SHEET'!C31</f>
        <v>0</v>
      </c>
      <c r="D5" s="521"/>
      <c r="E5" s="521"/>
      <c r="F5" s="521"/>
      <c r="G5" s="521"/>
      <c r="H5" s="522"/>
    </row>
    <row r="6" spans="1:10" ht="14">
      <c r="A6" s="33" t="s">
        <v>6</v>
      </c>
      <c r="B6" s="34"/>
      <c r="C6" s="540" t="str">
        <f>'DATA SHEET'!C32</f>
        <v>3E</v>
      </c>
      <c r="D6" s="540"/>
      <c r="E6" s="540"/>
      <c r="F6" s="540"/>
      <c r="G6" s="540"/>
      <c r="H6" s="545"/>
    </row>
    <row r="7" spans="1:10" ht="14">
      <c r="A7" s="33" t="s">
        <v>79</v>
      </c>
      <c r="B7" s="34"/>
      <c r="C7" s="546">
        <f>'DATA SHEET'!C34</f>
        <v>69.37</v>
      </c>
      <c r="D7" s="546"/>
      <c r="E7" s="546"/>
      <c r="F7" s="546"/>
      <c r="G7" s="546"/>
      <c r="H7" s="547"/>
    </row>
    <row r="8" spans="1:10" ht="14">
      <c r="A8" s="33" t="s">
        <v>7</v>
      </c>
      <c r="B8" s="34"/>
      <c r="C8" s="548" t="str">
        <f>'DATA SHEET'!C33</f>
        <v>2-Bedroom</v>
      </c>
      <c r="D8" s="548"/>
      <c r="E8" s="548"/>
      <c r="F8" s="548"/>
      <c r="G8" s="548"/>
      <c r="H8" s="549"/>
      <c r="I8" s="65">
        <v>0.1</v>
      </c>
    </row>
    <row r="9" spans="1:10" ht="14">
      <c r="A9" s="35" t="s">
        <v>80</v>
      </c>
      <c r="B9" s="72"/>
      <c r="C9" s="550">
        <f>'DATA SHEET'!C35</f>
        <v>15097219.999999998</v>
      </c>
      <c r="D9" s="550"/>
      <c r="E9" s="550"/>
      <c r="F9" s="550"/>
      <c r="G9" s="550"/>
      <c r="H9" s="551"/>
    </row>
    <row r="10" spans="1:10" ht="14">
      <c r="A10" s="36" t="s">
        <v>81</v>
      </c>
      <c r="B10" s="37"/>
      <c r="C10" s="528" t="str">
        <f>'DATA SHEET'!C43:D43</f>
        <v>5% DP, 25% in 36 mos, 70% Lump Sum</v>
      </c>
      <c r="D10" s="528"/>
      <c r="E10" s="528"/>
      <c r="F10" s="528"/>
      <c r="G10" s="528"/>
      <c r="H10" s="529"/>
    </row>
    <row r="11" spans="1:10" ht="14"/>
    <row r="12" spans="1:10" ht="14">
      <c r="A12" s="31" t="s">
        <v>82</v>
      </c>
      <c r="B12" s="31"/>
    </row>
    <row r="13" spans="1:10" ht="14">
      <c r="A13" s="13" t="s">
        <v>83</v>
      </c>
      <c r="D13" s="38">
        <f>(C9-650000)</f>
        <v>14447219.999999998</v>
      </c>
      <c r="E13" s="39" t="str">
        <f>LEFT(C8,9)</f>
        <v>2-Bedroom</v>
      </c>
    </row>
    <row r="14" spans="1:10" ht="14">
      <c r="A14" s="126" t="s">
        <v>86</v>
      </c>
      <c r="D14" s="38">
        <f>IF('DATA SHEET'!$C$29='DATA SHEET'!$G$29,VLOOKUP('DATA SHEET'!$C$32,'GLENVIEW PL'!$C$6:$G$41,5,0),VLOOKUP('DATA SHEET'!$C$32,'WESTCHASE PL'!$D$11:$H$34,5,0))</f>
        <v>450000</v>
      </c>
      <c r="E14" s="39"/>
    </row>
    <row r="15" spans="1:10" ht="14">
      <c r="A15" s="40" t="s">
        <v>168</v>
      </c>
      <c r="B15" s="41"/>
      <c r="C15" s="79">
        <f>IF(C8="2-Bedroom",10%,5%)</f>
        <v>0.1</v>
      </c>
      <c r="D15" s="42">
        <f>IF(C15&gt;10%,"BEYOND MAX DISCOUNT",((D13-D14)*C15))</f>
        <v>1399722</v>
      </c>
      <c r="E15" s="30"/>
    </row>
    <row r="16" spans="1:10" ht="14">
      <c r="A16" s="40" t="s">
        <v>85</v>
      </c>
      <c r="B16" s="41"/>
      <c r="C16" s="79">
        <v>5.0000000000000001E-3</v>
      </c>
      <c r="D16" s="42">
        <f>IF(C16&lt;=0.5%,((D13-D14-D15)*C16),"BEYOND MAX")</f>
        <v>62987.489999999991</v>
      </c>
      <c r="E16" s="30"/>
    </row>
    <row r="17" spans="1:8" ht="14">
      <c r="A17" s="46" t="s">
        <v>170</v>
      </c>
      <c r="B17" s="14"/>
      <c r="C17" s="14"/>
      <c r="D17" s="238">
        <f>IF(OR(AND(C8="1-Bedroom",C15&gt;5%),AND(C8="1-Bedroom Terrace Suite",C15&gt;5%),AND(C8="2-Bedroom Terrace Suite",C15&gt;5%)),"BEYOND MAX DISCOUNT",D13-SUM(D14:D16))</f>
        <v>12534510.509999998</v>
      </c>
      <c r="E17" s="44"/>
    </row>
    <row r="18" spans="1:8" ht="14">
      <c r="A18" s="48" t="s">
        <v>90</v>
      </c>
      <c r="B18" s="48"/>
      <c r="C18" s="15">
        <v>0.05</v>
      </c>
      <c r="D18" s="49">
        <f>(D17/1.12)*C18</f>
        <v>559576.36205357127</v>
      </c>
      <c r="E18" s="44"/>
    </row>
    <row r="19" spans="1:8" ht="15" thickBot="1">
      <c r="A19" s="14" t="s">
        <v>91</v>
      </c>
      <c r="B19" s="14"/>
      <c r="C19" s="14"/>
      <c r="D19" s="50">
        <f>+SUM(D17:D18)</f>
        <v>13094086.872053569</v>
      </c>
      <c r="E19" s="30"/>
    </row>
    <row r="20" spans="1:8" ht="15" thickTop="1">
      <c r="D20" s="38"/>
      <c r="E20" s="30"/>
      <c r="F20" s="30"/>
      <c r="G20" s="71"/>
    </row>
    <row r="21" spans="1:8" ht="14">
      <c r="A21" s="51" t="s">
        <v>92</v>
      </c>
      <c r="B21" s="51" t="s">
        <v>93</v>
      </c>
      <c r="C21" s="51" t="s">
        <v>94</v>
      </c>
      <c r="D21" s="51" t="s">
        <v>95</v>
      </c>
      <c r="E21" s="51" t="s">
        <v>169</v>
      </c>
      <c r="F21" s="51" t="s">
        <v>97</v>
      </c>
      <c r="G21" s="53" t="s">
        <v>98</v>
      </c>
      <c r="H21" s="51" t="s">
        <v>99</v>
      </c>
    </row>
    <row r="22" spans="1:8" ht="14">
      <c r="A22" s="512" t="s">
        <v>100</v>
      </c>
      <c r="B22" s="512"/>
      <c r="C22" s="512"/>
      <c r="D22" s="512"/>
      <c r="E22" s="512"/>
      <c r="F22" s="512"/>
      <c r="G22" s="512"/>
      <c r="H22" s="54">
        <f>+D19</f>
        <v>13094086.872053569</v>
      </c>
    </row>
    <row r="23" spans="1:8" ht="14">
      <c r="A23" s="55">
        <v>0</v>
      </c>
      <c r="B23" s="55"/>
      <c r="C23" s="55" t="s">
        <v>101</v>
      </c>
      <c r="D23" s="56">
        <f ca="1">'DATA SHEET'!C30</f>
        <v>44238</v>
      </c>
      <c r="E23" s="66">
        <f>IF(E13="1-Bedroom",50000,100000)</f>
        <v>100000</v>
      </c>
      <c r="F23" s="66"/>
      <c r="G23" s="67">
        <f>+SUM(E23:F23)</f>
        <v>100000</v>
      </c>
      <c r="H23" s="59">
        <f>D19-E23</f>
        <v>12994086.872053569</v>
      </c>
    </row>
    <row r="24" spans="1:8" ht="14">
      <c r="A24" s="55"/>
      <c r="B24" s="60">
        <v>0.05</v>
      </c>
      <c r="C24" s="55" t="s">
        <v>190</v>
      </c>
      <c r="D24" s="56">
        <f ca="1">EDATE(D23,1)</f>
        <v>44266</v>
      </c>
      <c r="E24" s="66">
        <f>(B24*D17)-E23</f>
        <v>526725.52549999987</v>
      </c>
      <c r="F24" s="66">
        <f>B24*D18</f>
        <v>27978.818102678564</v>
      </c>
      <c r="G24" s="67">
        <f>+SUM(E24:F24)</f>
        <v>554704.34360267839</v>
      </c>
      <c r="H24" s="59">
        <f>H23-G24</f>
        <v>12439382.528450891</v>
      </c>
    </row>
    <row r="25" spans="1:8" ht="14">
      <c r="A25" s="55">
        <v>1</v>
      </c>
      <c r="B25" s="60">
        <v>0.25</v>
      </c>
      <c r="C25" s="55" t="s">
        <v>108</v>
      </c>
      <c r="D25" s="56">
        <f ca="1">EDATE(D24,1)</f>
        <v>44297</v>
      </c>
      <c r="E25" s="68">
        <f>(($D$17*B$25))/36</f>
        <v>87045.211874999979</v>
      </c>
      <c r="F25" s="68">
        <f>(($D$18*$B$25))/36</f>
        <v>3885.9469587053559</v>
      </c>
      <c r="G25" s="67">
        <f>+SUM(E25:F25)</f>
        <v>90931.15883370534</v>
      </c>
      <c r="H25" s="69">
        <f>H24-G25</f>
        <v>12348451.369617186</v>
      </c>
    </row>
    <row r="26" spans="1:8" ht="14">
      <c r="A26" s="55">
        <v>2</v>
      </c>
      <c r="B26" s="55"/>
      <c r="C26" s="55" t="s">
        <v>109</v>
      </c>
      <c r="D26" s="56">
        <f ca="1">EDATE(D25,1)</f>
        <v>44327</v>
      </c>
      <c r="E26" s="68">
        <f t="shared" ref="E26:E36" si="0">(($D$17*B$25))/36</f>
        <v>87045.211874999979</v>
      </c>
      <c r="F26" s="68">
        <f t="shared" ref="F26:F60" si="1">(($D$18*$B$25))/36</f>
        <v>3885.9469587053559</v>
      </c>
      <c r="G26" s="67">
        <f t="shared" ref="G26:G34" si="2">+SUM(E26:F26)</f>
        <v>90931.15883370534</v>
      </c>
      <c r="H26" s="69">
        <f t="shared" ref="H26:H48" si="3">H25-G26</f>
        <v>12257520.210783482</v>
      </c>
    </row>
    <row r="27" spans="1:8" ht="14">
      <c r="A27" s="55">
        <v>3</v>
      </c>
      <c r="B27" s="55"/>
      <c r="C27" s="55" t="s">
        <v>110</v>
      </c>
      <c r="D27" s="56">
        <f t="shared" ref="D27:D36" ca="1" si="4">EDATE(D26,1)</f>
        <v>44358</v>
      </c>
      <c r="E27" s="68">
        <f t="shared" si="0"/>
        <v>87045.211874999979</v>
      </c>
      <c r="F27" s="68">
        <f t="shared" si="1"/>
        <v>3885.9469587053559</v>
      </c>
      <c r="G27" s="67">
        <f t="shared" si="2"/>
        <v>90931.15883370534</v>
      </c>
      <c r="H27" s="69">
        <f t="shared" si="3"/>
        <v>12166589.051949777</v>
      </c>
    </row>
    <row r="28" spans="1:8" ht="14">
      <c r="A28" s="55">
        <v>4</v>
      </c>
      <c r="B28" s="55"/>
      <c r="C28" s="55" t="s">
        <v>111</v>
      </c>
      <c r="D28" s="56">
        <f t="shared" ca="1" si="4"/>
        <v>44388</v>
      </c>
      <c r="E28" s="68">
        <f t="shared" si="0"/>
        <v>87045.211874999979</v>
      </c>
      <c r="F28" s="68">
        <f t="shared" si="1"/>
        <v>3885.9469587053559</v>
      </c>
      <c r="G28" s="67">
        <f t="shared" si="2"/>
        <v>90931.15883370534</v>
      </c>
      <c r="H28" s="69">
        <f t="shared" si="3"/>
        <v>12075657.893116072</v>
      </c>
    </row>
    <row r="29" spans="1:8" ht="14">
      <c r="A29" s="55">
        <v>5</v>
      </c>
      <c r="B29" s="55"/>
      <c r="C29" s="55" t="s">
        <v>112</v>
      </c>
      <c r="D29" s="56">
        <f t="shared" ca="1" si="4"/>
        <v>44419</v>
      </c>
      <c r="E29" s="68">
        <f t="shared" si="0"/>
        <v>87045.211874999979</v>
      </c>
      <c r="F29" s="68">
        <f t="shared" si="1"/>
        <v>3885.9469587053559</v>
      </c>
      <c r="G29" s="67">
        <f t="shared" si="2"/>
        <v>90931.15883370534</v>
      </c>
      <c r="H29" s="69">
        <f t="shared" si="3"/>
        <v>11984726.734282367</v>
      </c>
    </row>
    <row r="30" spans="1:8" ht="14">
      <c r="A30" s="55">
        <v>6</v>
      </c>
      <c r="B30" s="55"/>
      <c r="C30" s="55" t="s">
        <v>113</v>
      </c>
      <c r="D30" s="56">
        <f t="shared" ca="1" si="4"/>
        <v>44450</v>
      </c>
      <c r="E30" s="68">
        <f t="shared" si="0"/>
        <v>87045.211874999979</v>
      </c>
      <c r="F30" s="68">
        <f t="shared" si="1"/>
        <v>3885.9469587053559</v>
      </c>
      <c r="G30" s="67">
        <f t="shared" si="2"/>
        <v>90931.15883370534</v>
      </c>
      <c r="H30" s="69">
        <f t="shared" si="3"/>
        <v>11893795.575448662</v>
      </c>
    </row>
    <row r="31" spans="1:8" ht="14">
      <c r="A31" s="55">
        <v>7</v>
      </c>
      <c r="B31" s="60"/>
      <c r="C31" s="55" t="s">
        <v>114</v>
      </c>
      <c r="D31" s="56">
        <f t="shared" ca="1" si="4"/>
        <v>44480</v>
      </c>
      <c r="E31" s="68">
        <f t="shared" si="0"/>
        <v>87045.211874999979</v>
      </c>
      <c r="F31" s="68">
        <f t="shared" si="1"/>
        <v>3885.9469587053559</v>
      </c>
      <c r="G31" s="67">
        <f t="shared" si="2"/>
        <v>90931.15883370534</v>
      </c>
      <c r="H31" s="69">
        <f t="shared" si="3"/>
        <v>11802864.416614957</v>
      </c>
    </row>
    <row r="32" spans="1:8" ht="14">
      <c r="A32" s="55">
        <v>8</v>
      </c>
      <c r="B32" s="55"/>
      <c r="C32" s="55" t="s">
        <v>115</v>
      </c>
      <c r="D32" s="56">
        <f t="shared" ca="1" si="4"/>
        <v>44511</v>
      </c>
      <c r="E32" s="68">
        <f t="shared" si="0"/>
        <v>87045.211874999979</v>
      </c>
      <c r="F32" s="68">
        <f t="shared" si="1"/>
        <v>3885.9469587053559</v>
      </c>
      <c r="G32" s="67">
        <f t="shared" si="2"/>
        <v>90931.15883370534</v>
      </c>
      <c r="H32" s="69">
        <f t="shared" si="3"/>
        <v>11711933.257781252</v>
      </c>
    </row>
    <row r="33" spans="1:8" ht="14">
      <c r="A33" s="55">
        <v>9</v>
      </c>
      <c r="B33" s="55"/>
      <c r="C33" s="55" t="s">
        <v>116</v>
      </c>
      <c r="D33" s="56">
        <f t="shared" ca="1" si="4"/>
        <v>44541</v>
      </c>
      <c r="E33" s="68">
        <f t="shared" si="0"/>
        <v>87045.211874999979</v>
      </c>
      <c r="F33" s="68">
        <f t="shared" si="1"/>
        <v>3885.9469587053559</v>
      </c>
      <c r="G33" s="67">
        <f t="shared" si="2"/>
        <v>90931.15883370534</v>
      </c>
      <c r="H33" s="69">
        <f t="shared" si="3"/>
        <v>11621002.098947547</v>
      </c>
    </row>
    <row r="34" spans="1:8" ht="14">
      <c r="A34" s="55">
        <v>10</v>
      </c>
      <c r="B34" s="55"/>
      <c r="C34" s="55" t="s">
        <v>117</v>
      </c>
      <c r="D34" s="56">
        <f t="shared" ca="1" si="4"/>
        <v>44572</v>
      </c>
      <c r="E34" s="68">
        <f t="shared" si="0"/>
        <v>87045.211874999979</v>
      </c>
      <c r="F34" s="68">
        <f t="shared" si="1"/>
        <v>3885.9469587053559</v>
      </c>
      <c r="G34" s="67">
        <f t="shared" si="2"/>
        <v>90931.15883370534</v>
      </c>
      <c r="H34" s="69">
        <f t="shared" si="3"/>
        <v>11530070.940113842</v>
      </c>
    </row>
    <row r="35" spans="1:8" ht="14">
      <c r="A35" s="55">
        <v>11</v>
      </c>
      <c r="B35" s="55"/>
      <c r="C35" s="55" t="s">
        <v>118</v>
      </c>
      <c r="D35" s="56">
        <f t="shared" ca="1" si="4"/>
        <v>44603</v>
      </c>
      <c r="E35" s="68">
        <f t="shared" si="0"/>
        <v>87045.211874999979</v>
      </c>
      <c r="F35" s="68">
        <f t="shared" si="1"/>
        <v>3885.9469587053559</v>
      </c>
      <c r="G35" s="67">
        <f t="shared" ref="G35:G48" si="5">+SUM(E35:F35)</f>
        <v>90931.15883370534</v>
      </c>
      <c r="H35" s="69">
        <f t="shared" si="3"/>
        <v>11439139.781280138</v>
      </c>
    </row>
    <row r="36" spans="1:8" ht="14">
      <c r="A36" s="55">
        <v>12</v>
      </c>
      <c r="B36" s="55"/>
      <c r="C36" s="55" t="s">
        <v>119</v>
      </c>
      <c r="D36" s="56">
        <f t="shared" ca="1" si="4"/>
        <v>44631</v>
      </c>
      <c r="E36" s="68">
        <f t="shared" si="0"/>
        <v>87045.211874999979</v>
      </c>
      <c r="F36" s="68">
        <f t="shared" si="1"/>
        <v>3885.9469587053559</v>
      </c>
      <c r="G36" s="67">
        <f t="shared" si="5"/>
        <v>90931.15883370534</v>
      </c>
      <c r="H36" s="69">
        <f t="shared" si="3"/>
        <v>11348208.622446433</v>
      </c>
    </row>
    <row r="37" spans="1:8" ht="14">
      <c r="A37" s="55">
        <v>13</v>
      </c>
      <c r="B37" s="55"/>
      <c r="C37" s="55" t="s">
        <v>120</v>
      </c>
      <c r="D37" s="56">
        <f ca="1">EDATE(D36,1)</f>
        <v>44662</v>
      </c>
      <c r="E37" s="68">
        <f t="shared" ref="E37:E60" si="6">(($D$17*B$25))/36</f>
        <v>87045.211874999979</v>
      </c>
      <c r="F37" s="68">
        <f t="shared" si="1"/>
        <v>3885.9469587053559</v>
      </c>
      <c r="G37" s="67">
        <f t="shared" si="5"/>
        <v>90931.15883370534</v>
      </c>
      <c r="H37" s="69">
        <f>H36-G37</f>
        <v>11257277.463612728</v>
      </c>
    </row>
    <row r="38" spans="1:8" ht="14">
      <c r="A38" s="55">
        <v>14</v>
      </c>
      <c r="B38" s="55"/>
      <c r="C38" s="55" t="s">
        <v>121</v>
      </c>
      <c r="D38" s="56">
        <f ca="1">EDATE(D37,1)</f>
        <v>44692</v>
      </c>
      <c r="E38" s="68">
        <f t="shared" si="6"/>
        <v>87045.211874999979</v>
      </c>
      <c r="F38" s="68">
        <f t="shared" si="1"/>
        <v>3885.9469587053559</v>
      </c>
      <c r="G38" s="67">
        <f t="shared" si="5"/>
        <v>90931.15883370534</v>
      </c>
      <c r="H38" s="69">
        <f t="shared" si="3"/>
        <v>11166346.304779023</v>
      </c>
    </row>
    <row r="39" spans="1:8" ht="14">
      <c r="A39" s="55">
        <v>15</v>
      </c>
      <c r="B39" s="55"/>
      <c r="C39" s="55" t="s">
        <v>122</v>
      </c>
      <c r="D39" s="56">
        <f t="shared" ref="D39:D61" ca="1" si="7">EDATE(D38,1)</f>
        <v>44723</v>
      </c>
      <c r="E39" s="68">
        <f t="shared" si="6"/>
        <v>87045.211874999979</v>
      </c>
      <c r="F39" s="68">
        <f t="shared" si="1"/>
        <v>3885.9469587053559</v>
      </c>
      <c r="G39" s="67">
        <f t="shared" si="5"/>
        <v>90931.15883370534</v>
      </c>
      <c r="H39" s="69">
        <f t="shared" si="3"/>
        <v>11075415.145945318</v>
      </c>
    </row>
    <row r="40" spans="1:8" ht="14">
      <c r="A40" s="55">
        <v>16</v>
      </c>
      <c r="B40" s="55"/>
      <c r="C40" s="55" t="s">
        <v>123</v>
      </c>
      <c r="D40" s="56">
        <f t="shared" ca="1" si="7"/>
        <v>44753</v>
      </c>
      <c r="E40" s="68">
        <f t="shared" si="6"/>
        <v>87045.211874999979</v>
      </c>
      <c r="F40" s="68">
        <f t="shared" si="1"/>
        <v>3885.9469587053559</v>
      </c>
      <c r="G40" s="67">
        <f t="shared" si="5"/>
        <v>90931.15883370534</v>
      </c>
      <c r="H40" s="69">
        <f t="shared" si="3"/>
        <v>10984483.987111613</v>
      </c>
    </row>
    <row r="41" spans="1:8" ht="14">
      <c r="A41" s="55">
        <v>17</v>
      </c>
      <c r="B41" s="55"/>
      <c r="C41" s="55" t="s">
        <v>124</v>
      </c>
      <c r="D41" s="56">
        <f t="shared" ca="1" si="7"/>
        <v>44784</v>
      </c>
      <c r="E41" s="68">
        <f t="shared" si="6"/>
        <v>87045.211874999979</v>
      </c>
      <c r="F41" s="68">
        <f t="shared" si="1"/>
        <v>3885.9469587053559</v>
      </c>
      <c r="G41" s="67">
        <f t="shared" si="5"/>
        <v>90931.15883370534</v>
      </c>
      <c r="H41" s="69">
        <f t="shared" si="3"/>
        <v>10893552.828277908</v>
      </c>
    </row>
    <row r="42" spans="1:8" ht="14">
      <c r="A42" s="55">
        <v>18</v>
      </c>
      <c r="B42" s="55"/>
      <c r="C42" s="55" t="s">
        <v>125</v>
      </c>
      <c r="D42" s="56">
        <f t="shared" ca="1" si="7"/>
        <v>44815</v>
      </c>
      <c r="E42" s="68">
        <f t="shared" si="6"/>
        <v>87045.211874999979</v>
      </c>
      <c r="F42" s="68">
        <f t="shared" si="1"/>
        <v>3885.9469587053559</v>
      </c>
      <c r="G42" s="67">
        <f t="shared" si="5"/>
        <v>90931.15883370534</v>
      </c>
      <c r="H42" s="69">
        <f t="shared" si="3"/>
        <v>10802621.669444203</v>
      </c>
    </row>
    <row r="43" spans="1:8" ht="14">
      <c r="A43" s="55">
        <v>19</v>
      </c>
      <c r="B43" s="55"/>
      <c r="C43" s="55" t="s">
        <v>126</v>
      </c>
      <c r="D43" s="56">
        <f t="shared" ca="1" si="7"/>
        <v>44845</v>
      </c>
      <c r="E43" s="68">
        <f t="shared" si="6"/>
        <v>87045.211874999979</v>
      </c>
      <c r="F43" s="68">
        <f t="shared" si="1"/>
        <v>3885.9469587053559</v>
      </c>
      <c r="G43" s="67">
        <f t="shared" si="5"/>
        <v>90931.15883370534</v>
      </c>
      <c r="H43" s="69">
        <f t="shared" si="3"/>
        <v>10711690.510610498</v>
      </c>
    </row>
    <row r="44" spans="1:8" ht="14">
      <c r="A44" s="55">
        <v>20</v>
      </c>
      <c r="B44" s="55"/>
      <c r="C44" s="55" t="s">
        <v>127</v>
      </c>
      <c r="D44" s="56">
        <f t="shared" ca="1" si="7"/>
        <v>44876</v>
      </c>
      <c r="E44" s="68">
        <f t="shared" si="6"/>
        <v>87045.211874999979</v>
      </c>
      <c r="F44" s="68">
        <f t="shared" si="1"/>
        <v>3885.9469587053559</v>
      </c>
      <c r="G44" s="67">
        <f t="shared" si="5"/>
        <v>90931.15883370534</v>
      </c>
      <c r="H44" s="69">
        <f t="shared" si="3"/>
        <v>10620759.351776794</v>
      </c>
    </row>
    <row r="45" spans="1:8" ht="14">
      <c r="A45" s="55">
        <v>21</v>
      </c>
      <c r="B45" s="55"/>
      <c r="C45" s="55" t="s">
        <v>128</v>
      </c>
      <c r="D45" s="56">
        <f t="shared" ca="1" si="7"/>
        <v>44906</v>
      </c>
      <c r="E45" s="68">
        <f t="shared" si="6"/>
        <v>87045.211874999979</v>
      </c>
      <c r="F45" s="68">
        <f t="shared" si="1"/>
        <v>3885.9469587053559</v>
      </c>
      <c r="G45" s="67">
        <f t="shared" si="5"/>
        <v>90931.15883370534</v>
      </c>
      <c r="H45" s="69">
        <f t="shared" si="3"/>
        <v>10529828.192943089</v>
      </c>
    </row>
    <row r="46" spans="1:8" ht="14">
      <c r="A46" s="55">
        <v>22</v>
      </c>
      <c r="B46" s="55"/>
      <c r="C46" s="55" t="s">
        <v>129</v>
      </c>
      <c r="D46" s="56">
        <f t="shared" ca="1" si="7"/>
        <v>44937</v>
      </c>
      <c r="E46" s="68">
        <f t="shared" si="6"/>
        <v>87045.211874999979</v>
      </c>
      <c r="F46" s="68">
        <f t="shared" si="1"/>
        <v>3885.9469587053559</v>
      </c>
      <c r="G46" s="67">
        <f t="shared" si="5"/>
        <v>90931.15883370534</v>
      </c>
      <c r="H46" s="69">
        <f t="shared" si="3"/>
        <v>10438897.034109384</v>
      </c>
    </row>
    <row r="47" spans="1:8" ht="14">
      <c r="A47" s="55">
        <v>23</v>
      </c>
      <c r="B47" s="55"/>
      <c r="C47" s="55" t="s">
        <v>130</v>
      </c>
      <c r="D47" s="56">
        <f t="shared" ca="1" si="7"/>
        <v>44968</v>
      </c>
      <c r="E47" s="68">
        <f t="shared" si="6"/>
        <v>87045.211874999979</v>
      </c>
      <c r="F47" s="68">
        <f t="shared" si="1"/>
        <v>3885.9469587053559</v>
      </c>
      <c r="G47" s="67">
        <f t="shared" si="5"/>
        <v>90931.15883370534</v>
      </c>
      <c r="H47" s="69">
        <f t="shared" si="3"/>
        <v>10347965.875275679</v>
      </c>
    </row>
    <row r="48" spans="1:8" ht="14">
      <c r="A48" s="55">
        <v>24</v>
      </c>
      <c r="B48" s="55"/>
      <c r="C48" s="55" t="s">
        <v>131</v>
      </c>
      <c r="D48" s="56">
        <f t="shared" ca="1" si="7"/>
        <v>44996</v>
      </c>
      <c r="E48" s="68">
        <f t="shared" si="6"/>
        <v>87045.211874999979</v>
      </c>
      <c r="F48" s="68">
        <f t="shared" si="1"/>
        <v>3885.9469587053559</v>
      </c>
      <c r="G48" s="67">
        <f t="shared" si="5"/>
        <v>90931.15883370534</v>
      </c>
      <c r="H48" s="69">
        <f t="shared" si="3"/>
        <v>10257034.716441974</v>
      </c>
    </row>
    <row r="49" spans="1:8" ht="14">
      <c r="A49" s="55">
        <v>25</v>
      </c>
      <c r="B49" s="55"/>
      <c r="C49" s="55" t="s">
        <v>132</v>
      </c>
      <c r="D49" s="56">
        <f t="shared" ca="1" si="7"/>
        <v>45027</v>
      </c>
      <c r="E49" s="68">
        <f t="shared" si="6"/>
        <v>87045.211874999979</v>
      </c>
      <c r="F49" s="68">
        <f t="shared" si="1"/>
        <v>3885.9469587053559</v>
      </c>
      <c r="G49" s="67">
        <f t="shared" ref="G49:G60" si="8">+SUM(E49:F49)</f>
        <v>90931.15883370534</v>
      </c>
      <c r="H49" s="69">
        <f t="shared" ref="H49:H61" si="9">H48-G49</f>
        <v>10166103.557608269</v>
      </c>
    </row>
    <row r="50" spans="1:8" ht="14">
      <c r="A50" s="55">
        <v>26</v>
      </c>
      <c r="B50" s="55"/>
      <c r="C50" s="55" t="s">
        <v>133</v>
      </c>
      <c r="D50" s="56">
        <f t="shared" ca="1" si="7"/>
        <v>45057</v>
      </c>
      <c r="E50" s="68">
        <f t="shared" si="6"/>
        <v>87045.211874999979</v>
      </c>
      <c r="F50" s="68">
        <f t="shared" si="1"/>
        <v>3885.9469587053559</v>
      </c>
      <c r="G50" s="67">
        <f t="shared" si="8"/>
        <v>90931.15883370534</v>
      </c>
      <c r="H50" s="69">
        <f t="shared" si="9"/>
        <v>10075172.398774564</v>
      </c>
    </row>
    <row r="51" spans="1:8" ht="14">
      <c r="A51" s="55">
        <v>27</v>
      </c>
      <c r="B51" s="55"/>
      <c r="C51" s="55" t="s">
        <v>134</v>
      </c>
      <c r="D51" s="56">
        <f t="shared" ca="1" si="7"/>
        <v>45088</v>
      </c>
      <c r="E51" s="68">
        <f t="shared" si="6"/>
        <v>87045.211874999979</v>
      </c>
      <c r="F51" s="68">
        <f t="shared" si="1"/>
        <v>3885.9469587053559</v>
      </c>
      <c r="G51" s="67">
        <f t="shared" si="8"/>
        <v>90931.15883370534</v>
      </c>
      <c r="H51" s="69">
        <f t="shared" si="9"/>
        <v>9984241.2399408594</v>
      </c>
    </row>
    <row r="52" spans="1:8" ht="14">
      <c r="A52" s="55">
        <v>28</v>
      </c>
      <c r="B52" s="55"/>
      <c r="C52" s="55" t="s">
        <v>135</v>
      </c>
      <c r="D52" s="56">
        <f t="shared" ca="1" si="7"/>
        <v>45118</v>
      </c>
      <c r="E52" s="68">
        <f t="shared" si="6"/>
        <v>87045.211874999979</v>
      </c>
      <c r="F52" s="68">
        <f t="shared" si="1"/>
        <v>3885.9469587053559</v>
      </c>
      <c r="G52" s="67">
        <f t="shared" si="8"/>
        <v>90931.15883370534</v>
      </c>
      <c r="H52" s="69">
        <f t="shared" si="9"/>
        <v>9893310.0811071545</v>
      </c>
    </row>
    <row r="53" spans="1:8" ht="14">
      <c r="A53" s="55">
        <v>29</v>
      </c>
      <c r="B53" s="55"/>
      <c r="C53" s="55" t="s">
        <v>136</v>
      </c>
      <c r="D53" s="56">
        <f t="shared" ca="1" si="7"/>
        <v>45149</v>
      </c>
      <c r="E53" s="68">
        <f t="shared" si="6"/>
        <v>87045.211874999979</v>
      </c>
      <c r="F53" s="68">
        <f t="shared" si="1"/>
        <v>3885.9469587053559</v>
      </c>
      <c r="G53" s="67">
        <f t="shared" si="8"/>
        <v>90931.15883370534</v>
      </c>
      <c r="H53" s="69">
        <f t="shared" si="9"/>
        <v>9802378.9222734496</v>
      </c>
    </row>
    <row r="54" spans="1:8" ht="14">
      <c r="A54" s="55">
        <v>30</v>
      </c>
      <c r="B54" s="55"/>
      <c r="C54" s="55" t="s">
        <v>137</v>
      </c>
      <c r="D54" s="56">
        <f t="shared" ca="1" si="7"/>
        <v>45180</v>
      </c>
      <c r="E54" s="68">
        <f t="shared" si="6"/>
        <v>87045.211874999979</v>
      </c>
      <c r="F54" s="68">
        <f t="shared" si="1"/>
        <v>3885.9469587053559</v>
      </c>
      <c r="G54" s="67">
        <f t="shared" si="8"/>
        <v>90931.15883370534</v>
      </c>
      <c r="H54" s="69">
        <f t="shared" si="9"/>
        <v>9711447.7634397447</v>
      </c>
    </row>
    <row r="55" spans="1:8" ht="14">
      <c r="A55" s="55">
        <v>31</v>
      </c>
      <c r="B55" s="55"/>
      <c r="C55" s="55" t="s">
        <v>138</v>
      </c>
      <c r="D55" s="56">
        <f t="shared" ca="1" si="7"/>
        <v>45210</v>
      </c>
      <c r="E55" s="68">
        <f t="shared" si="6"/>
        <v>87045.211874999979</v>
      </c>
      <c r="F55" s="68">
        <f t="shared" si="1"/>
        <v>3885.9469587053559</v>
      </c>
      <c r="G55" s="67">
        <f t="shared" si="8"/>
        <v>90931.15883370534</v>
      </c>
      <c r="H55" s="69">
        <f t="shared" si="9"/>
        <v>9620516.6046060398</v>
      </c>
    </row>
    <row r="56" spans="1:8" ht="14">
      <c r="A56" s="55">
        <v>32</v>
      </c>
      <c r="B56" s="55"/>
      <c r="C56" s="55" t="s">
        <v>139</v>
      </c>
      <c r="D56" s="56">
        <f t="shared" ca="1" si="7"/>
        <v>45241</v>
      </c>
      <c r="E56" s="68">
        <f t="shared" si="6"/>
        <v>87045.211874999979</v>
      </c>
      <c r="F56" s="68">
        <f t="shared" si="1"/>
        <v>3885.9469587053559</v>
      </c>
      <c r="G56" s="67">
        <f t="shared" si="8"/>
        <v>90931.15883370534</v>
      </c>
      <c r="H56" s="69">
        <f t="shared" si="9"/>
        <v>9529585.4457723349</v>
      </c>
    </row>
    <row r="57" spans="1:8" ht="14">
      <c r="A57" s="55">
        <v>33</v>
      </c>
      <c r="B57" s="55"/>
      <c r="C57" s="55" t="s">
        <v>140</v>
      </c>
      <c r="D57" s="56">
        <f t="shared" ca="1" si="7"/>
        <v>45271</v>
      </c>
      <c r="E57" s="68">
        <f t="shared" si="6"/>
        <v>87045.211874999979</v>
      </c>
      <c r="F57" s="68">
        <f t="shared" si="1"/>
        <v>3885.9469587053559</v>
      </c>
      <c r="G57" s="67">
        <f t="shared" si="8"/>
        <v>90931.15883370534</v>
      </c>
      <c r="H57" s="69">
        <f t="shared" si="9"/>
        <v>9438654.28693863</v>
      </c>
    </row>
    <row r="58" spans="1:8" ht="14">
      <c r="A58" s="55">
        <v>34</v>
      </c>
      <c r="B58" s="55"/>
      <c r="C58" s="55" t="s">
        <v>141</v>
      </c>
      <c r="D58" s="56">
        <f t="shared" ca="1" si="7"/>
        <v>45302</v>
      </c>
      <c r="E58" s="68">
        <f t="shared" si="6"/>
        <v>87045.211874999979</v>
      </c>
      <c r="F58" s="68">
        <f t="shared" si="1"/>
        <v>3885.9469587053559</v>
      </c>
      <c r="G58" s="67">
        <f t="shared" si="8"/>
        <v>90931.15883370534</v>
      </c>
      <c r="H58" s="69">
        <f t="shared" si="9"/>
        <v>9347723.1281049252</v>
      </c>
    </row>
    <row r="59" spans="1:8" ht="14">
      <c r="A59" s="55">
        <v>35</v>
      </c>
      <c r="B59" s="55"/>
      <c r="C59" s="55" t="s">
        <v>142</v>
      </c>
      <c r="D59" s="56">
        <f t="shared" ca="1" si="7"/>
        <v>45333</v>
      </c>
      <c r="E59" s="68">
        <f t="shared" si="6"/>
        <v>87045.211874999979</v>
      </c>
      <c r="F59" s="68">
        <f t="shared" si="1"/>
        <v>3885.9469587053559</v>
      </c>
      <c r="G59" s="67">
        <f t="shared" si="8"/>
        <v>90931.15883370534</v>
      </c>
      <c r="H59" s="69">
        <f t="shared" si="9"/>
        <v>9256791.9692712203</v>
      </c>
    </row>
    <row r="60" spans="1:8" ht="14">
      <c r="A60" s="55">
        <v>36</v>
      </c>
      <c r="B60" s="55"/>
      <c r="C60" s="55" t="s">
        <v>143</v>
      </c>
      <c r="D60" s="56">
        <f t="shared" ca="1" si="7"/>
        <v>45362</v>
      </c>
      <c r="E60" s="68">
        <f t="shared" si="6"/>
        <v>87045.211874999979</v>
      </c>
      <c r="F60" s="68">
        <f t="shared" si="1"/>
        <v>3885.9469587053559</v>
      </c>
      <c r="G60" s="67">
        <f t="shared" si="8"/>
        <v>90931.15883370534</v>
      </c>
      <c r="H60" s="69">
        <f t="shared" si="9"/>
        <v>9165860.8104375154</v>
      </c>
    </row>
    <row r="61" spans="1:8" ht="14">
      <c r="A61" s="55">
        <v>36</v>
      </c>
      <c r="B61" s="60">
        <f>1-SUM(B24:B60)</f>
        <v>0.7</v>
      </c>
      <c r="C61" s="55" t="s">
        <v>174</v>
      </c>
      <c r="D61" s="56">
        <f t="shared" ca="1" si="7"/>
        <v>45393</v>
      </c>
      <c r="E61" s="66">
        <f>$B61*D17</f>
        <v>8774157.3569999989</v>
      </c>
      <c r="F61" s="66">
        <f>$B61*D18</f>
        <v>391703.45343749988</v>
      </c>
      <c r="G61" s="67">
        <f t="shared" ref="G61" si="10">+SUM(E61:F61)</f>
        <v>9165860.8104374986</v>
      </c>
      <c r="H61" s="69">
        <f t="shared" si="9"/>
        <v>1.6763806343078613E-8</v>
      </c>
    </row>
    <row r="62" spans="1:8" ht="14">
      <c r="A62" s="513" t="s">
        <v>102</v>
      </c>
      <c r="B62" s="513"/>
      <c r="C62" s="513"/>
      <c r="D62" s="513"/>
      <c r="E62" s="61">
        <f>SUM(E23:E61)</f>
        <v>12534510.51</v>
      </c>
      <c r="F62" s="61">
        <f>SUM(F23:F61)</f>
        <v>559576.36205357127</v>
      </c>
      <c r="G62" s="61">
        <f>SUM(G23:G61)</f>
        <v>13094086.872053569</v>
      </c>
      <c r="H62" s="61"/>
    </row>
    <row r="63" spans="1:8" s="13" customFormat="1" ht="14">
      <c r="C63" s="23"/>
      <c r="D63" s="24"/>
      <c r="E63" s="25"/>
      <c r="F63" s="25"/>
      <c r="G63" s="25"/>
    </row>
    <row r="64" spans="1:8" s="13" customFormat="1" ht="14">
      <c r="A64" s="508" t="s">
        <v>66</v>
      </c>
      <c r="B64" s="508"/>
      <c r="C64" s="508"/>
      <c r="D64" s="508"/>
      <c r="E64" s="508"/>
      <c r="F64" s="508"/>
      <c r="G64" s="508"/>
      <c r="H64" s="508"/>
    </row>
    <row r="65" spans="1:8" s="13" customFormat="1" ht="29.25" customHeight="1">
      <c r="A65" s="497" t="s">
        <v>103</v>
      </c>
      <c r="B65" s="497"/>
      <c r="C65" s="497"/>
      <c r="D65" s="497"/>
      <c r="E65" s="497"/>
      <c r="F65" s="497"/>
      <c r="G65" s="497"/>
      <c r="H65" s="497"/>
    </row>
    <row r="66" spans="1:8" s="13" customFormat="1" ht="16.5" customHeight="1">
      <c r="A66" s="497"/>
      <c r="B66" s="497"/>
      <c r="C66" s="497"/>
      <c r="D66" s="497"/>
      <c r="E66" s="497"/>
      <c r="F66" s="497"/>
      <c r="G66" s="497"/>
      <c r="H66" s="497"/>
    </row>
    <row r="67" spans="1:8" s="13" customFormat="1" ht="16.5" customHeight="1">
      <c r="A67" s="497"/>
      <c r="B67" s="497"/>
      <c r="C67" s="497"/>
      <c r="D67" s="497"/>
      <c r="E67" s="497"/>
      <c r="F67" s="497"/>
      <c r="G67" s="497"/>
      <c r="H67" s="497"/>
    </row>
    <row r="68" spans="1:8" s="13" customFormat="1" ht="16.5" customHeight="1">
      <c r="A68" s="497"/>
      <c r="B68" s="497"/>
      <c r="C68" s="497"/>
      <c r="D68" s="497"/>
      <c r="E68" s="497"/>
      <c r="F68" s="497"/>
      <c r="G68" s="497"/>
      <c r="H68" s="497"/>
    </row>
    <row r="69" spans="1:8" s="13" customFormat="1" ht="107.25" customHeight="1">
      <c r="A69" s="497"/>
      <c r="B69" s="497"/>
      <c r="C69" s="497"/>
      <c r="D69" s="497"/>
      <c r="E69" s="497"/>
      <c r="F69" s="497"/>
      <c r="G69" s="497"/>
      <c r="H69" s="497"/>
    </row>
    <row r="70" spans="1:8" s="13" customFormat="1" ht="42" customHeight="1">
      <c r="A70" s="497"/>
      <c r="B70" s="497"/>
      <c r="C70" s="497"/>
      <c r="D70" s="497"/>
      <c r="E70" s="497"/>
      <c r="F70" s="497"/>
      <c r="G70" s="497"/>
      <c r="H70" s="497"/>
    </row>
    <row r="71" spans="1:8" s="13" customFormat="1" ht="17.25" customHeight="1">
      <c r="A71" s="497"/>
      <c r="B71" s="497"/>
      <c r="C71" s="497"/>
      <c r="D71" s="497"/>
      <c r="E71" s="497"/>
      <c r="F71" s="497"/>
      <c r="G71" s="497"/>
      <c r="H71" s="497"/>
    </row>
    <row r="72" spans="1:8" s="13" customFormat="1" ht="14">
      <c r="A72" s="497"/>
      <c r="B72" s="497"/>
      <c r="C72" s="497"/>
      <c r="D72" s="497"/>
      <c r="E72" s="497"/>
      <c r="F72" s="497"/>
      <c r="G72" s="497"/>
      <c r="H72" s="497"/>
    </row>
    <row r="73" spans="1:8" s="13" customFormat="1" ht="14">
      <c r="A73" s="13" t="s">
        <v>104</v>
      </c>
      <c r="D73" s="26"/>
      <c r="G73" s="14"/>
    </row>
    <row r="74" spans="1:8" s="13" customFormat="1" ht="14">
      <c r="D74" s="26"/>
      <c r="G74" s="14"/>
    </row>
    <row r="75" spans="1:8" s="13" customFormat="1" ht="15" customHeight="1">
      <c r="A75" s="27"/>
      <c r="B75" s="27"/>
      <c r="C75" s="27"/>
      <c r="D75" s="26"/>
      <c r="E75" s="27"/>
      <c r="F75" s="27"/>
      <c r="G75" s="28"/>
    </row>
    <row r="76" spans="1:8" s="13" customFormat="1" ht="14">
      <c r="A76" s="498" t="s">
        <v>105</v>
      </c>
      <c r="B76" s="498"/>
      <c r="C76" s="498"/>
      <c r="D76" s="26"/>
      <c r="E76" s="498" t="s">
        <v>106</v>
      </c>
      <c r="F76" s="498"/>
      <c r="G76" s="498"/>
    </row>
    <row r="77" spans="1:8" ht="14"/>
    <row r="78" spans="1:8" ht="12.75" customHeight="1"/>
    <row r="79" spans="1:8" ht="12.75" customHeight="1"/>
    <row r="80" spans="1:8"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sheetProtection password="EA9B" sheet="1" objects="1" scenarios="1" selectLockedCells="1"/>
  <mergeCells count="13">
    <mergeCell ref="A65:H72"/>
    <mergeCell ref="A76:C76"/>
    <mergeCell ref="E76:G76"/>
    <mergeCell ref="C9:H9"/>
    <mergeCell ref="C10:H10"/>
    <mergeCell ref="A22:G22"/>
    <mergeCell ref="A62:D62"/>
    <mergeCell ref="A64:H64"/>
    <mergeCell ref="H1:H2"/>
    <mergeCell ref="C5:H5"/>
    <mergeCell ref="C6:H6"/>
    <mergeCell ref="C7:H7"/>
    <mergeCell ref="C8:H8"/>
  </mergeCells>
  <hyperlinks>
    <hyperlink ref="C1" location="'DATA SHEET'!A1" display="HIGHLANDS PRIME, INC." xr:uid="{00000000-0004-0000-3200-000000000000}"/>
    <hyperlink ref="J4" location="'DATA SHEET'!A1" display="Return to Data Sheet" xr:uid="{00000000-0004-0000-3200-000001000000}"/>
  </hyperlinks>
  <printOptions horizontalCentered="1" verticalCentered="1"/>
  <pageMargins left="0.7" right="0.7" top="0.25" bottom="0.25" header="0.3" footer="0.3"/>
  <pageSetup scale="67" orientation="portrait" r:id="rId1"/>
  <colBreaks count="1" manualBreakCount="1">
    <brk id="8" max="1048575" man="1"/>
  </colBreaks>
  <drawing r:id="rId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
    <tabColor rgb="FF94DC52"/>
    <pageSetUpPr fitToPage="1"/>
  </sheetPr>
  <dimension ref="A1:L101"/>
  <sheetViews>
    <sheetView showGridLines="0" zoomScaleNormal="100" workbookViewId="0">
      <selection activeCell="J3" sqref="J3"/>
    </sheetView>
  </sheetViews>
  <sheetFormatPr baseColWidth="10" defaultColWidth="0" defaultRowHeight="15" zeroHeight="1"/>
  <cols>
    <col min="1" max="1" width="12.33203125" style="12" customWidth="1"/>
    <col min="2" max="2" width="10.5" style="12" customWidth="1"/>
    <col min="3" max="3" width="24.1640625" style="12" customWidth="1"/>
    <col min="4" max="4" width="13.5" style="30" bestFit="1" customWidth="1"/>
    <col min="5" max="5" width="13.5" style="12" bestFit="1" customWidth="1"/>
    <col min="6" max="6" width="13.6640625" style="12" bestFit="1" customWidth="1"/>
    <col min="7" max="7" width="13.5" style="12" bestFit="1" customWidth="1"/>
    <col min="8" max="8" width="16.5" style="12" bestFit="1" customWidth="1"/>
    <col min="9" max="12" width="9.1640625" style="64" customWidth="1"/>
    <col min="13" max="16384" width="9.1640625" style="64" hidden="1"/>
  </cols>
  <sheetData>
    <row r="1" spans="1:10" ht="15" customHeight="1">
      <c r="C1" s="29" t="s">
        <v>75</v>
      </c>
      <c r="H1" s="509" t="s">
        <v>76</v>
      </c>
    </row>
    <row r="2" spans="1:10" ht="15" customHeight="1">
      <c r="C2" s="31" t="str">
        <f>IF('DATA SHEET'!$C$29='DATA SHEET'!$G$29,"HORIZON TERRACES - GLENVIEW (GARDEN SUITES 2)","HORIZON TERRACES - WESTCHASE (GARDEN SUITES 3)")</f>
        <v>HORIZON TERRACES - WESTCHASE (GARDEN SUITES 3)</v>
      </c>
      <c r="H2" s="509"/>
    </row>
    <row r="3" spans="1:10">
      <c r="C3" s="31" t="s">
        <v>77</v>
      </c>
      <c r="J3" s="63" t="s">
        <v>78</v>
      </c>
    </row>
    <row r="4" spans="1:10"/>
    <row r="5" spans="1:10">
      <c r="A5" s="32" t="s">
        <v>4</v>
      </c>
      <c r="B5" s="121"/>
      <c r="C5" s="521">
        <f>'DATA SHEET'!C31</f>
        <v>0</v>
      </c>
      <c r="D5" s="521"/>
      <c r="E5" s="521"/>
      <c r="F5" s="521"/>
      <c r="G5" s="521"/>
      <c r="H5" s="522"/>
    </row>
    <row r="6" spans="1:10">
      <c r="A6" s="33" t="s">
        <v>6</v>
      </c>
      <c r="B6" s="34"/>
      <c r="C6" s="540" t="str">
        <f>'DATA SHEET'!C32</f>
        <v>3E</v>
      </c>
      <c r="D6" s="540"/>
      <c r="E6" s="540"/>
      <c r="F6" s="540"/>
      <c r="G6" s="540"/>
      <c r="H6" s="545"/>
    </row>
    <row r="7" spans="1:10">
      <c r="A7" s="33" t="s">
        <v>79</v>
      </c>
      <c r="B7" s="34"/>
      <c r="C7" s="546">
        <f>'DATA SHEET'!C34</f>
        <v>69.37</v>
      </c>
      <c r="D7" s="546"/>
      <c r="E7" s="546"/>
      <c r="F7" s="546"/>
      <c r="G7" s="546"/>
      <c r="H7" s="547"/>
    </row>
    <row r="8" spans="1:10">
      <c r="A8" s="33" t="s">
        <v>7</v>
      </c>
      <c r="B8" s="34"/>
      <c r="C8" s="548" t="str">
        <f>'DATA SHEET'!C33</f>
        <v>2-Bedroom</v>
      </c>
      <c r="D8" s="548"/>
      <c r="E8" s="548"/>
      <c r="F8" s="548"/>
      <c r="G8" s="548"/>
      <c r="H8" s="549"/>
    </row>
    <row r="9" spans="1:10">
      <c r="A9" s="35" t="s">
        <v>80</v>
      </c>
      <c r="B9" s="34"/>
      <c r="C9" s="550">
        <f>'DATA SHEET'!C35</f>
        <v>15097219.999999998</v>
      </c>
      <c r="D9" s="550"/>
      <c r="E9" s="550"/>
      <c r="F9" s="550"/>
      <c r="G9" s="550"/>
      <c r="H9" s="551"/>
    </row>
    <row r="10" spans="1:10">
      <c r="A10" s="36" t="s">
        <v>81</v>
      </c>
      <c r="B10" s="37"/>
      <c r="C10" s="510" t="str">
        <f>'DATA SHEET'!C44</f>
        <v>100% over 60 months</v>
      </c>
      <c r="D10" s="510"/>
      <c r="E10" s="510"/>
      <c r="F10" s="510"/>
      <c r="G10" s="510"/>
      <c r="H10" s="511"/>
    </row>
    <row r="11" spans="1:10"/>
    <row r="12" spans="1:10">
      <c r="A12" s="31" t="s">
        <v>82</v>
      </c>
      <c r="B12" s="31"/>
    </row>
    <row r="13" spans="1:10" s="12" customFormat="1" ht="14">
      <c r="A13" s="13" t="s">
        <v>83</v>
      </c>
      <c r="D13" s="38">
        <f>(C9-650000)</f>
        <v>14447219.999999998</v>
      </c>
      <c r="E13" s="39" t="str">
        <f>LEFT(C8,9)</f>
        <v>2-Bedroom</v>
      </c>
      <c r="G13" s="31"/>
    </row>
    <row r="14" spans="1:10" s="12" customFormat="1" ht="14">
      <c r="A14" s="126" t="s">
        <v>86</v>
      </c>
      <c r="D14" s="38">
        <f>IF('DATA SHEET'!$C$29='DATA SHEET'!$G$29,VLOOKUP('DATA SHEET'!$C$32,'GLENVIEW PL'!$C$6:$G$41,5,0),VLOOKUP('DATA SHEET'!$C$32,'WESTCHASE PL'!$D$11:$H$34,5,0))</f>
        <v>450000</v>
      </c>
      <c r="E14" s="39"/>
      <c r="G14" s="31"/>
    </row>
    <row r="15" spans="1:10" s="12" customFormat="1" ht="14">
      <c r="A15" s="40" t="s">
        <v>168</v>
      </c>
      <c r="B15" s="41"/>
      <c r="C15" s="79">
        <f>IF(C8="2-Bedroom",10%,5%)</f>
        <v>0.1</v>
      </c>
      <c r="D15" s="42">
        <f>IF(C15&gt;10%,"BEYOND MAX DISCOUNT",((D13-D14)*C15))</f>
        <v>1399722</v>
      </c>
      <c r="E15" s="30"/>
      <c r="G15" s="31"/>
    </row>
    <row r="16" spans="1:10" s="12" customFormat="1" ht="14" hidden="1">
      <c r="A16" s="40"/>
      <c r="B16" s="41"/>
      <c r="C16" s="79"/>
      <c r="D16" s="42"/>
      <c r="E16" s="30"/>
      <c r="G16" s="31"/>
    </row>
    <row r="17" spans="1:8" s="12" customFormat="1" ht="14">
      <c r="A17" s="46" t="s">
        <v>170</v>
      </c>
      <c r="B17" s="14"/>
      <c r="C17" s="14"/>
      <c r="D17" s="238">
        <f>IF(OR(AND(C8="1-Bedroom",C15&gt;5%),AND(C8="1-Bedroom Terrace Suite",C15&gt;5%),AND(C8="2-Bedroom Terrace Suite",C15&gt;5%)),"BEYOND MAX DISCOUNT",D13-SUM(D14:D16))</f>
        <v>12597497.999999998</v>
      </c>
      <c r="E17" s="44"/>
      <c r="G17" s="31"/>
    </row>
    <row r="18" spans="1:8" s="12" customFormat="1" ht="14">
      <c r="A18" s="48" t="s">
        <v>90</v>
      </c>
      <c r="B18" s="48"/>
      <c r="C18" s="15">
        <v>0.05</v>
      </c>
      <c r="D18" s="49">
        <f>(D17/1.12)*C18</f>
        <v>562388.30357142852</v>
      </c>
      <c r="E18" s="44"/>
      <c r="G18" s="31"/>
    </row>
    <row r="19" spans="1:8" s="12" customFormat="1" thickBot="1">
      <c r="A19" s="14" t="s">
        <v>91</v>
      </c>
      <c r="B19" s="14"/>
      <c r="C19" s="14"/>
      <c r="D19" s="50">
        <f>+SUM(D17:D18)</f>
        <v>13159886.303571427</v>
      </c>
      <c r="E19" s="30"/>
      <c r="G19" s="31"/>
    </row>
    <row r="20" spans="1:8" ht="7.5" customHeight="1" thickTop="1"/>
    <row r="21" spans="1:8">
      <c r="A21" s="51" t="s">
        <v>92</v>
      </c>
      <c r="B21" s="51" t="s">
        <v>93</v>
      </c>
      <c r="C21" s="51" t="s">
        <v>94</v>
      </c>
      <c r="D21" s="51" t="s">
        <v>95</v>
      </c>
      <c r="E21" s="51" t="s">
        <v>169</v>
      </c>
      <c r="F21" s="51" t="s">
        <v>97</v>
      </c>
      <c r="G21" s="53" t="s">
        <v>98</v>
      </c>
      <c r="H21" s="51" t="s">
        <v>99</v>
      </c>
    </row>
    <row r="22" spans="1:8">
      <c r="A22" s="512" t="s">
        <v>100</v>
      </c>
      <c r="B22" s="512"/>
      <c r="C22" s="512"/>
      <c r="D22" s="512"/>
      <c r="E22" s="512"/>
      <c r="F22" s="512"/>
      <c r="G22" s="512"/>
      <c r="H22" s="54">
        <f>+D19</f>
        <v>13159886.303571427</v>
      </c>
    </row>
    <row r="23" spans="1:8">
      <c r="A23" s="55">
        <v>0</v>
      </c>
      <c r="B23" s="55"/>
      <c r="C23" s="55" t="s">
        <v>101</v>
      </c>
      <c r="D23" s="56">
        <f ca="1">'DATA SHEET'!C30</f>
        <v>44238</v>
      </c>
      <c r="E23" s="57">
        <f>IF(E13="1-Bedroom",50000,100000)</f>
        <v>100000</v>
      </c>
      <c r="F23" s="57"/>
      <c r="G23" s="57">
        <f>+SUM(E23:F23)</f>
        <v>100000</v>
      </c>
      <c r="H23" s="59">
        <f>D19-G23</f>
        <v>13059886.303571427</v>
      </c>
    </row>
    <row r="24" spans="1:8">
      <c r="A24" s="55"/>
      <c r="B24" s="60">
        <v>1</v>
      </c>
      <c r="C24" s="55" t="s">
        <v>107</v>
      </c>
      <c r="D24" s="56"/>
      <c r="E24" s="57"/>
      <c r="F24" s="57"/>
      <c r="G24" s="57"/>
      <c r="H24" s="59"/>
    </row>
    <row r="25" spans="1:8">
      <c r="A25" s="55">
        <v>1</v>
      </c>
      <c r="B25" s="55"/>
      <c r="C25" s="55" t="s">
        <v>108</v>
      </c>
      <c r="D25" s="56">
        <f ca="1">EDATE(D23,1)</f>
        <v>44266</v>
      </c>
      <c r="E25" s="57">
        <f t="shared" ref="E25:E56" si="0">($D$17-$E$23)/60</f>
        <v>208291.6333333333</v>
      </c>
      <c r="F25" s="57">
        <f>($D$18)/60</f>
        <v>9373.1383928571413</v>
      </c>
      <c r="G25" s="57">
        <f>+SUM(E25:F25)</f>
        <v>217664.77172619043</v>
      </c>
      <c r="H25" s="59">
        <f>H23-G25</f>
        <v>12842221.531845236</v>
      </c>
    </row>
    <row r="26" spans="1:8">
      <c r="A26" s="55">
        <f>+A25+1</f>
        <v>2</v>
      </c>
      <c r="B26" s="55"/>
      <c r="C26" s="55" t="s">
        <v>109</v>
      </c>
      <c r="D26" s="56">
        <f t="shared" ref="D26:D84" ca="1" si="1">EDATE(D25,1)</f>
        <v>44297</v>
      </c>
      <c r="E26" s="57">
        <f t="shared" si="0"/>
        <v>208291.6333333333</v>
      </c>
      <c r="F26" s="57">
        <f t="shared" ref="F26:F84" si="2">($D$18)/60</f>
        <v>9373.1383928571413</v>
      </c>
      <c r="G26" s="57">
        <f t="shared" ref="G26:G84" si="3">+SUM(E26:F26)</f>
        <v>217664.77172619043</v>
      </c>
      <c r="H26" s="59">
        <f t="shared" ref="H26:H84" si="4">H25-G26</f>
        <v>12624556.760119045</v>
      </c>
    </row>
    <row r="27" spans="1:8">
      <c r="A27" s="55">
        <f t="shared" ref="A27:A84" si="5">+A26+1</f>
        <v>3</v>
      </c>
      <c r="B27" s="55"/>
      <c r="C27" s="55" t="s">
        <v>110</v>
      </c>
      <c r="D27" s="56">
        <f t="shared" ca="1" si="1"/>
        <v>44327</v>
      </c>
      <c r="E27" s="57">
        <f t="shared" si="0"/>
        <v>208291.6333333333</v>
      </c>
      <c r="F27" s="57">
        <f t="shared" si="2"/>
        <v>9373.1383928571413</v>
      </c>
      <c r="G27" s="57">
        <f t="shared" si="3"/>
        <v>217664.77172619043</v>
      </c>
      <c r="H27" s="59">
        <f t="shared" si="4"/>
        <v>12406891.988392854</v>
      </c>
    </row>
    <row r="28" spans="1:8">
      <c r="A28" s="55">
        <f t="shared" si="5"/>
        <v>4</v>
      </c>
      <c r="B28" s="55"/>
      <c r="C28" s="55" t="s">
        <v>111</v>
      </c>
      <c r="D28" s="56">
        <f t="shared" ca="1" si="1"/>
        <v>44358</v>
      </c>
      <c r="E28" s="57">
        <f t="shared" si="0"/>
        <v>208291.6333333333</v>
      </c>
      <c r="F28" s="57">
        <f t="shared" si="2"/>
        <v>9373.1383928571413</v>
      </c>
      <c r="G28" s="57">
        <f t="shared" si="3"/>
        <v>217664.77172619043</v>
      </c>
      <c r="H28" s="59">
        <f t="shared" si="4"/>
        <v>12189227.216666663</v>
      </c>
    </row>
    <row r="29" spans="1:8">
      <c r="A29" s="55">
        <f t="shared" si="5"/>
        <v>5</v>
      </c>
      <c r="B29" s="55"/>
      <c r="C29" s="55" t="s">
        <v>112</v>
      </c>
      <c r="D29" s="56">
        <f t="shared" ca="1" si="1"/>
        <v>44388</v>
      </c>
      <c r="E29" s="57">
        <f t="shared" si="0"/>
        <v>208291.6333333333</v>
      </c>
      <c r="F29" s="57">
        <f t="shared" si="2"/>
        <v>9373.1383928571413</v>
      </c>
      <c r="G29" s="57">
        <f t="shared" si="3"/>
        <v>217664.77172619043</v>
      </c>
      <c r="H29" s="59">
        <f t="shared" si="4"/>
        <v>11971562.444940472</v>
      </c>
    </row>
    <row r="30" spans="1:8">
      <c r="A30" s="55">
        <f t="shared" si="5"/>
        <v>6</v>
      </c>
      <c r="B30" s="55"/>
      <c r="C30" s="55" t="s">
        <v>113</v>
      </c>
      <c r="D30" s="56">
        <f t="shared" ca="1" si="1"/>
        <v>44419</v>
      </c>
      <c r="E30" s="57">
        <f t="shared" si="0"/>
        <v>208291.6333333333</v>
      </c>
      <c r="F30" s="57">
        <f t="shared" si="2"/>
        <v>9373.1383928571413</v>
      </c>
      <c r="G30" s="57">
        <f t="shared" si="3"/>
        <v>217664.77172619043</v>
      </c>
      <c r="H30" s="59">
        <f t="shared" si="4"/>
        <v>11753897.673214281</v>
      </c>
    </row>
    <row r="31" spans="1:8">
      <c r="A31" s="55">
        <f t="shared" si="5"/>
        <v>7</v>
      </c>
      <c r="B31" s="55"/>
      <c r="C31" s="55" t="s">
        <v>114</v>
      </c>
      <c r="D31" s="56">
        <f t="shared" ca="1" si="1"/>
        <v>44450</v>
      </c>
      <c r="E31" s="57">
        <f t="shared" si="0"/>
        <v>208291.6333333333</v>
      </c>
      <c r="F31" s="57">
        <f t="shared" si="2"/>
        <v>9373.1383928571413</v>
      </c>
      <c r="G31" s="57">
        <f t="shared" si="3"/>
        <v>217664.77172619043</v>
      </c>
      <c r="H31" s="59">
        <f t="shared" si="4"/>
        <v>11536232.90148809</v>
      </c>
    </row>
    <row r="32" spans="1:8">
      <c r="A32" s="55">
        <f t="shared" si="5"/>
        <v>8</v>
      </c>
      <c r="B32" s="55"/>
      <c r="C32" s="55" t="s">
        <v>115</v>
      </c>
      <c r="D32" s="56">
        <f t="shared" ca="1" si="1"/>
        <v>44480</v>
      </c>
      <c r="E32" s="57">
        <f t="shared" si="0"/>
        <v>208291.6333333333</v>
      </c>
      <c r="F32" s="57">
        <f t="shared" si="2"/>
        <v>9373.1383928571413</v>
      </c>
      <c r="G32" s="57">
        <f t="shared" si="3"/>
        <v>217664.77172619043</v>
      </c>
      <c r="H32" s="59">
        <f t="shared" si="4"/>
        <v>11318568.129761899</v>
      </c>
    </row>
    <row r="33" spans="1:8">
      <c r="A33" s="55">
        <f t="shared" si="5"/>
        <v>9</v>
      </c>
      <c r="B33" s="55"/>
      <c r="C33" s="55" t="s">
        <v>116</v>
      </c>
      <c r="D33" s="56">
        <f t="shared" ca="1" si="1"/>
        <v>44511</v>
      </c>
      <c r="E33" s="57">
        <f t="shared" si="0"/>
        <v>208291.6333333333</v>
      </c>
      <c r="F33" s="57">
        <f t="shared" si="2"/>
        <v>9373.1383928571413</v>
      </c>
      <c r="G33" s="57">
        <f t="shared" si="3"/>
        <v>217664.77172619043</v>
      </c>
      <c r="H33" s="59">
        <f t="shared" si="4"/>
        <v>11100903.358035708</v>
      </c>
    </row>
    <row r="34" spans="1:8">
      <c r="A34" s="55">
        <f t="shared" si="5"/>
        <v>10</v>
      </c>
      <c r="B34" s="55"/>
      <c r="C34" s="55" t="s">
        <v>117</v>
      </c>
      <c r="D34" s="56">
        <f t="shared" ca="1" si="1"/>
        <v>44541</v>
      </c>
      <c r="E34" s="57">
        <f t="shared" si="0"/>
        <v>208291.6333333333</v>
      </c>
      <c r="F34" s="57">
        <f t="shared" si="2"/>
        <v>9373.1383928571413</v>
      </c>
      <c r="G34" s="57">
        <f t="shared" si="3"/>
        <v>217664.77172619043</v>
      </c>
      <c r="H34" s="59">
        <f t="shared" si="4"/>
        <v>10883238.586309517</v>
      </c>
    </row>
    <row r="35" spans="1:8">
      <c r="A35" s="55">
        <f t="shared" si="5"/>
        <v>11</v>
      </c>
      <c r="B35" s="55"/>
      <c r="C35" s="55" t="s">
        <v>118</v>
      </c>
      <c r="D35" s="56">
        <f t="shared" ca="1" si="1"/>
        <v>44572</v>
      </c>
      <c r="E35" s="57">
        <f t="shared" si="0"/>
        <v>208291.6333333333</v>
      </c>
      <c r="F35" s="57">
        <f t="shared" si="2"/>
        <v>9373.1383928571413</v>
      </c>
      <c r="G35" s="57">
        <f t="shared" si="3"/>
        <v>217664.77172619043</v>
      </c>
      <c r="H35" s="59">
        <f t="shared" si="4"/>
        <v>10665573.814583326</v>
      </c>
    </row>
    <row r="36" spans="1:8">
      <c r="A36" s="55">
        <f t="shared" si="5"/>
        <v>12</v>
      </c>
      <c r="B36" s="55"/>
      <c r="C36" s="55" t="s">
        <v>119</v>
      </c>
      <c r="D36" s="56">
        <f t="shared" ca="1" si="1"/>
        <v>44603</v>
      </c>
      <c r="E36" s="57">
        <f t="shared" si="0"/>
        <v>208291.6333333333</v>
      </c>
      <c r="F36" s="57">
        <f t="shared" si="2"/>
        <v>9373.1383928571413</v>
      </c>
      <c r="G36" s="57">
        <f t="shared" si="3"/>
        <v>217664.77172619043</v>
      </c>
      <c r="H36" s="59">
        <f t="shared" si="4"/>
        <v>10447909.042857135</v>
      </c>
    </row>
    <row r="37" spans="1:8">
      <c r="A37" s="55">
        <f t="shared" si="5"/>
        <v>13</v>
      </c>
      <c r="B37" s="55"/>
      <c r="C37" s="55" t="s">
        <v>120</v>
      </c>
      <c r="D37" s="56">
        <f t="shared" ca="1" si="1"/>
        <v>44631</v>
      </c>
      <c r="E37" s="57">
        <f t="shared" si="0"/>
        <v>208291.6333333333</v>
      </c>
      <c r="F37" s="57">
        <f t="shared" si="2"/>
        <v>9373.1383928571413</v>
      </c>
      <c r="G37" s="57">
        <f t="shared" si="3"/>
        <v>217664.77172619043</v>
      </c>
      <c r="H37" s="59">
        <f t="shared" si="4"/>
        <v>10230244.271130944</v>
      </c>
    </row>
    <row r="38" spans="1:8">
      <c r="A38" s="55">
        <f t="shared" si="5"/>
        <v>14</v>
      </c>
      <c r="B38" s="55"/>
      <c r="C38" s="55" t="s">
        <v>121</v>
      </c>
      <c r="D38" s="56">
        <f t="shared" ca="1" si="1"/>
        <v>44662</v>
      </c>
      <c r="E38" s="57">
        <f t="shared" si="0"/>
        <v>208291.6333333333</v>
      </c>
      <c r="F38" s="57">
        <f t="shared" si="2"/>
        <v>9373.1383928571413</v>
      </c>
      <c r="G38" s="57">
        <f t="shared" si="3"/>
        <v>217664.77172619043</v>
      </c>
      <c r="H38" s="59">
        <f t="shared" si="4"/>
        <v>10012579.499404753</v>
      </c>
    </row>
    <row r="39" spans="1:8">
      <c r="A39" s="55">
        <f t="shared" si="5"/>
        <v>15</v>
      </c>
      <c r="B39" s="55"/>
      <c r="C39" s="55" t="s">
        <v>122</v>
      </c>
      <c r="D39" s="56">
        <f t="shared" ca="1" si="1"/>
        <v>44692</v>
      </c>
      <c r="E39" s="57">
        <f t="shared" si="0"/>
        <v>208291.6333333333</v>
      </c>
      <c r="F39" s="57">
        <f t="shared" si="2"/>
        <v>9373.1383928571413</v>
      </c>
      <c r="G39" s="57">
        <f t="shared" si="3"/>
        <v>217664.77172619043</v>
      </c>
      <c r="H39" s="59">
        <f t="shared" si="4"/>
        <v>9794914.7276785616</v>
      </c>
    </row>
    <row r="40" spans="1:8">
      <c r="A40" s="55">
        <f t="shared" si="5"/>
        <v>16</v>
      </c>
      <c r="B40" s="55"/>
      <c r="C40" s="55" t="s">
        <v>123</v>
      </c>
      <c r="D40" s="56">
        <f t="shared" ca="1" si="1"/>
        <v>44723</v>
      </c>
      <c r="E40" s="57">
        <f t="shared" si="0"/>
        <v>208291.6333333333</v>
      </c>
      <c r="F40" s="57">
        <f t="shared" si="2"/>
        <v>9373.1383928571413</v>
      </c>
      <c r="G40" s="57">
        <f t="shared" si="3"/>
        <v>217664.77172619043</v>
      </c>
      <c r="H40" s="59">
        <f t="shared" si="4"/>
        <v>9577249.9559523705</v>
      </c>
    </row>
    <row r="41" spans="1:8">
      <c r="A41" s="55">
        <f t="shared" si="5"/>
        <v>17</v>
      </c>
      <c r="B41" s="55"/>
      <c r="C41" s="55" t="s">
        <v>124</v>
      </c>
      <c r="D41" s="56">
        <f t="shared" ca="1" si="1"/>
        <v>44753</v>
      </c>
      <c r="E41" s="57">
        <f t="shared" si="0"/>
        <v>208291.6333333333</v>
      </c>
      <c r="F41" s="57">
        <f t="shared" si="2"/>
        <v>9373.1383928571413</v>
      </c>
      <c r="G41" s="57">
        <f t="shared" si="3"/>
        <v>217664.77172619043</v>
      </c>
      <c r="H41" s="59">
        <f t="shared" si="4"/>
        <v>9359585.1842261795</v>
      </c>
    </row>
    <row r="42" spans="1:8">
      <c r="A42" s="55">
        <f t="shared" si="5"/>
        <v>18</v>
      </c>
      <c r="B42" s="55"/>
      <c r="C42" s="55" t="s">
        <v>125</v>
      </c>
      <c r="D42" s="56">
        <f t="shared" ca="1" si="1"/>
        <v>44784</v>
      </c>
      <c r="E42" s="57">
        <f t="shared" si="0"/>
        <v>208291.6333333333</v>
      </c>
      <c r="F42" s="57">
        <f t="shared" si="2"/>
        <v>9373.1383928571413</v>
      </c>
      <c r="G42" s="57">
        <f t="shared" si="3"/>
        <v>217664.77172619043</v>
      </c>
      <c r="H42" s="59">
        <f t="shared" si="4"/>
        <v>9141920.4124999885</v>
      </c>
    </row>
    <row r="43" spans="1:8">
      <c r="A43" s="55">
        <f t="shared" si="5"/>
        <v>19</v>
      </c>
      <c r="B43" s="55"/>
      <c r="C43" s="55" t="s">
        <v>126</v>
      </c>
      <c r="D43" s="56">
        <f t="shared" ca="1" si="1"/>
        <v>44815</v>
      </c>
      <c r="E43" s="57">
        <f t="shared" si="0"/>
        <v>208291.6333333333</v>
      </c>
      <c r="F43" s="57">
        <f t="shared" si="2"/>
        <v>9373.1383928571413</v>
      </c>
      <c r="G43" s="57">
        <f t="shared" si="3"/>
        <v>217664.77172619043</v>
      </c>
      <c r="H43" s="59">
        <f t="shared" si="4"/>
        <v>8924255.6407737974</v>
      </c>
    </row>
    <row r="44" spans="1:8">
      <c r="A44" s="55">
        <f t="shared" si="5"/>
        <v>20</v>
      </c>
      <c r="B44" s="55"/>
      <c r="C44" s="55" t="s">
        <v>127</v>
      </c>
      <c r="D44" s="56">
        <f t="shared" ca="1" si="1"/>
        <v>44845</v>
      </c>
      <c r="E44" s="57">
        <f t="shared" si="0"/>
        <v>208291.6333333333</v>
      </c>
      <c r="F44" s="57">
        <f t="shared" si="2"/>
        <v>9373.1383928571413</v>
      </c>
      <c r="G44" s="57">
        <f t="shared" si="3"/>
        <v>217664.77172619043</v>
      </c>
      <c r="H44" s="59">
        <f t="shared" si="4"/>
        <v>8706590.8690476064</v>
      </c>
    </row>
    <row r="45" spans="1:8">
      <c r="A45" s="55">
        <f t="shared" si="5"/>
        <v>21</v>
      </c>
      <c r="B45" s="55"/>
      <c r="C45" s="55" t="s">
        <v>128</v>
      </c>
      <c r="D45" s="56">
        <f t="shared" ca="1" si="1"/>
        <v>44876</v>
      </c>
      <c r="E45" s="57">
        <f t="shared" si="0"/>
        <v>208291.6333333333</v>
      </c>
      <c r="F45" s="57">
        <f t="shared" si="2"/>
        <v>9373.1383928571413</v>
      </c>
      <c r="G45" s="57">
        <f t="shared" si="3"/>
        <v>217664.77172619043</v>
      </c>
      <c r="H45" s="59">
        <f t="shared" si="4"/>
        <v>8488926.0973214153</v>
      </c>
    </row>
    <row r="46" spans="1:8">
      <c r="A46" s="55">
        <f t="shared" si="5"/>
        <v>22</v>
      </c>
      <c r="B46" s="55"/>
      <c r="C46" s="55" t="s">
        <v>129</v>
      </c>
      <c r="D46" s="56">
        <f t="shared" ca="1" si="1"/>
        <v>44906</v>
      </c>
      <c r="E46" s="57">
        <f t="shared" si="0"/>
        <v>208291.6333333333</v>
      </c>
      <c r="F46" s="57">
        <f t="shared" si="2"/>
        <v>9373.1383928571413</v>
      </c>
      <c r="G46" s="57">
        <f t="shared" si="3"/>
        <v>217664.77172619043</v>
      </c>
      <c r="H46" s="59">
        <f t="shared" si="4"/>
        <v>8271261.3255952252</v>
      </c>
    </row>
    <row r="47" spans="1:8">
      <c r="A47" s="55">
        <f t="shared" si="5"/>
        <v>23</v>
      </c>
      <c r="B47" s="55"/>
      <c r="C47" s="55" t="s">
        <v>130</v>
      </c>
      <c r="D47" s="56">
        <f t="shared" ca="1" si="1"/>
        <v>44937</v>
      </c>
      <c r="E47" s="57">
        <f t="shared" si="0"/>
        <v>208291.6333333333</v>
      </c>
      <c r="F47" s="57">
        <f t="shared" si="2"/>
        <v>9373.1383928571413</v>
      </c>
      <c r="G47" s="57">
        <f t="shared" si="3"/>
        <v>217664.77172619043</v>
      </c>
      <c r="H47" s="59">
        <f t="shared" si="4"/>
        <v>8053596.5538690351</v>
      </c>
    </row>
    <row r="48" spans="1:8">
      <c r="A48" s="55">
        <f t="shared" si="5"/>
        <v>24</v>
      </c>
      <c r="B48" s="55"/>
      <c r="C48" s="55" t="s">
        <v>131</v>
      </c>
      <c r="D48" s="56">
        <f t="shared" ca="1" si="1"/>
        <v>44968</v>
      </c>
      <c r="E48" s="57">
        <f t="shared" si="0"/>
        <v>208291.6333333333</v>
      </c>
      <c r="F48" s="57">
        <f t="shared" si="2"/>
        <v>9373.1383928571413</v>
      </c>
      <c r="G48" s="57">
        <f t="shared" si="3"/>
        <v>217664.77172619043</v>
      </c>
      <c r="H48" s="59">
        <f t="shared" si="4"/>
        <v>7835931.782142845</v>
      </c>
    </row>
    <row r="49" spans="1:8">
      <c r="A49" s="55">
        <f t="shared" si="5"/>
        <v>25</v>
      </c>
      <c r="B49" s="55"/>
      <c r="C49" s="55" t="s">
        <v>132</v>
      </c>
      <c r="D49" s="56">
        <f t="shared" ca="1" si="1"/>
        <v>44996</v>
      </c>
      <c r="E49" s="57">
        <f t="shared" si="0"/>
        <v>208291.6333333333</v>
      </c>
      <c r="F49" s="57">
        <f t="shared" si="2"/>
        <v>9373.1383928571413</v>
      </c>
      <c r="G49" s="57">
        <f t="shared" si="3"/>
        <v>217664.77172619043</v>
      </c>
      <c r="H49" s="59">
        <f t="shared" si="4"/>
        <v>7618267.0104166549</v>
      </c>
    </row>
    <row r="50" spans="1:8">
      <c r="A50" s="55">
        <f t="shared" si="5"/>
        <v>26</v>
      </c>
      <c r="B50" s="55"/>
      <c r="C50" s="55" t="s">
        <v>133</v>
      </c>
      <c r="D50" s="56">
        <f t="shared" ca="1" si="1"/>
        <v>45027</v>
      </c>
      <c r="E50" s="57">
        <f t="shared" si="0"/>
        <v>208291.6333333333</v>
      </c>
      <c r="F50" s="57">
        <f t="shared" si="2"/>
        <v>9373.1383928571413</v>
      </c>
      <c r="G50" s="57">
        <f t="shared" si="3"/>
        <v>217664.77172619043</v>
      </c>
      <c r="H50" s="59">
        <f t="shared" si="4"/>
        <v>7400602.2386904648</v>
      </c>
    </row>
    <row r="51" spans="1:8">
      <c r="A51" s="55">
        <f t="shared" si="5"/>
        <v>27</v>
      </c>
      <c r="B51" s="55"/>
      <c r="C51" s="55" t="s">
        <v>134</v>
      </c>
      <c r="D51" s="56">
        <f t="shared" ca="1" si="1"/>
        <v>45057</v>
      </c>
      <c r="E51" s="57">
        <f t="shared" si="0"/>
        <v>208291.6333333333</v>
      </c>
      <c r="F51" s="57">
        <f t="shared" si="2"/>
        <v>9373.1383928571413</v>
      </c>
      <c r="G51" s="57">
        <f t="shared" si="3"/>
        <v>217664.77172619043</v>
      </c>
      <c r="H51" s="59">
        <f t="shared" si="4"/>
        <v>7182937.4669642746</v>
      </c>
    </row>
    <row r="52" spans="1:8">
      <c r="A52" s="55">
        <f t="shared" si="5"/>
        <v>28</v>
      </c>
      <c r="B52" s="55"/>
      <c r="C52" s="55" t="s">
        <v>135</v>
      </c>
      <c r="D52" s="56">
        <f t="shared" ca="1" si="1"/>
        <v>45088</v>
      </c>
      <c r="E52" s="57">
        <f t="shared" si="0"/>
        <v>208291.6333333333</v>
      </c>
      <c r="F52" s="57">
        <f t="shared" si="2"/>
        <v>9373.1383928571413</v>
      </c>
      <c r="G52" s="57">
        <f t="shared" si="3"/>
        <v>217664.77172619043</v>
      </c>
      <c r="H52" s="59">
        <f t="shared" si="4"/>
        <v>6965272.6952380845</v>
      </c>
    </row>
    <row r="53" spans="1:8">
      <c r="A53" s="55">
        <f t="shared" si="5"/>
        <v>29</v>
      </c>
      <c r="B53" s="55"/>
      <c r="C53" s="55" t="s">
        <v>136</v>
      </c>
      <c r="D53" s="56">
        <f t="shared" ca="1" si="1"/>
        <v>45118</v>
      </c>
      <c r="E53" s="57">
        <f t="shared" si="0"/>
        <v>208291.6333333333</v>
      </c>
      <c r="F53" s="57">
        <f t="shared" si="2"/>
        <v>9373.1383928571413</v>
      </c>
      <c r="G53" s="57">
        <f t="shared" si="3"/>
        <v>217664.77172619043</v>
      </c>
      <c r="H53" s="59">
        <f t="shared" si="4"/>
        <v>6747607.9235118944</v>
      </c>
    </row>
    <row r="54" spans="1:8">
      <c r="A54" s="55">
        <f t="shared" si="5"/>
        <v>30</v>
      </c>
      <c r="B54" s="55"/>
      <c r="C54" s="55" t="s">
        <v>137</v>
      </c>
      <c r="D54" s="56">
        <f t="shared" ca="1" si="1"/>
        <v>45149</v>
      </c>
      <c r="E54" s="57">
        <f t="shared" si="0"/>
        <v>208291.6333333333</v>
      </c>
      <c r="F54" s="57">
        <f t="shared" si="2"/>
        <v>9373.1383928571413</v>
      </c>
      <c r="G54" s="57">
        <f t="shared" si="3"/>
        <v>217664.77172619043</v>
      </c>
      <c r="H54" s="59">
        <f t="shared" si="4"/>
        <v>6529943.1517857043</v>
      </c>
    </row>
    <row r="55" spans="1:8">
      <c r="A55" s="55">
        <f t="shared" si="5"/>
        <v>31</v>
      </c>
      <c r="B55" s="55"/>
      <c r="C55" s="55" t="s">
        <v>138</v>
      </c>
      <c r="D55" s="56">
        <f t="shared" ca="1" si="1"/>
        <v>45180</v>
      </c>
      <c r="E55" s="57">
        <f t="shared" si="0"/>
        <v>208291.6333333333</v>
      </c>
      <c r="F55" s="57">
        <f t="shared" si="2"/>
        <v>9373.1383928571413</v>
      </c>
      <c r="G55" s="57">
        <f t="shared" si="3"/>
        <v>217664.77172619043</v>
      </c>
      <c r="H55" s="59">
        <f t="shared" si="4"/>
        <v>6312278.3800595142</v>
      </c>
    </row>
    <row r="56" spans="1:8">
      <c r="A56" s="55">
        <f t="shared" si="5"/>
        <v>32</v>
      </c>
      <c r="B56" s="55"/>
      <c r="C56" s="55" t="s">
        <v>139</v>
      </c>
      <c r="D56" s="56">
        <f t="shared" ca="1" si="1"/>
        <v>45210</v>
      </c>
      <c r="E56" s="57">
        <f t="shared" si="0"/>
        <v>208291.6333333333</v>
      </c>
      <c r="F56" s="57">
        <f t="shared" si="2"/>
        <v>9373.1383928571413</v>
      </c>
      <c r="G56" s="57">
        <f t="shared" si="3"/>
        <v>217664.77172619043</v>
      </c>
      <c r="H56" s="59">
        <f t="shared" si="4"/>
        <v>6094613.6083333241</v>
      </c>
    </row>
    <row r="57" spans="1:8">
      <c r="A57" s="55">
        <f t="shared" si="5"/>
        <v>33</v>
      </c>
      <c r="B57" s="55"/>
      <c r="C57" s="55" t="s">
        <v>140</v>
      </c>
      <c r="D57" s="56">
        <f t="shared" ca="1" si="1"/>
        <v>45241</v>
      </c>
      <c r="E57" s="57">
        <f t="shared" ref="E57:E84" si="6">($D$17-$E$23)/60</f>
        <v>208291.6333333333</v>
      </c>
      <c r="F57" s="57">
        <f t="shared" si="2"/>
        <v>9373.1383928571413</v>
      </c>
      <c r="G57" s="57">
        <f t="shared" si="3"/>
        <v>217664.77172619043</v>
      </c>
      <c r="H57" s="59">
        <f t="shared" si="4"/>
        <v>5876948.836607134</v>
      </c>
    </row>
    <row r="58" spans="1:8">
      <c r="A58" s="55">
        <f t="shared" si="5"/>
        <v>34</v>
      </c>
      <c r="B58" s="55"/>
      <c r="C58" s="55" t="s">
        <v>141</v>
      </c>
      <c r="D58" s="56">
        <f t="shared" ca="1" si="1"/>
        <v>45271</v>
      </c>
      <c r="E58" s="57">
        <f t="shared" si="6"/>
        <v>208291.6333333333</v>
      </c>
      <c r="F58" s="57">
        <f t="shared" si="2"/>
        <v>9373.1383928571413</v>
      </c>
      <c r="G58" s="57">
        <f t="shared" si="3"/>
        <v>217664.77172619043</v>
      </c>
      <c r="H58" s="59">
        <f t="shared" si="4"/>
        <v>5659284.0648809439</v>
      </c>
    </row>
    <row r="59" spans="1:8">
      <c r="A59" s="55">
        <f t="shared" si="5"/>
        <v>35</v>
      </c>
      <c r="B59" s="55"/>
      <c r="C59" s="55" t="s">
        <v>142</v>
      </c>
      <c r="D59" s="56">
        <f t="shared" ca="1" si="1"/>
        <v>45302</v>
      </c>
      <c r="E59" s="57">
        <f t="shared" si="6"/>
        <v>208291.6333333333</v>
      </c>
      <c r="F59" s="57">
        <f t="shared" si="2"/>
        <v>9373.1383928571413</v>
      </c>
      <c r="G59" s="57">
        <f t="shared" si="3"/>
        <v>217664.77172619043</v>
      </c>
      <c r="H59" s="59">
        <f t="shared" si="4"/>
        <v>5441619.2931547537</v>
      </c>
    </row>
    <row r="60" spans="1:8">
      <c r="A60" s="55">
        <f t="shared" si="5"/>
        <v>36</v>
      </c>
      <c r="B60" s="55"/>
      <c r="C60" s="55" t="s">
        <v>143</v>
      </c>
      <c r="D60" s="56">
        <f t="shared" ca="1" si="1"/>
        <v>45333</v>
      </c>
      <c r="E60" s="57">
        <f t="shared" si="6"/>
        <v>208291.6333333333</v>
      </c>
      <c r="F60" s="57">
        <f t="shared" si="2"/>
        <v>9373.1383928571413</v>
      </c>
      <c r="G60" s="57">
        <f t="shared" si="3"/>
        <v>217664.77172619043</v>
      </c>
      <c r="H60" s="59">
        <f t="shared" si="4"/>
        <v>5223954.5214285636</v>
      </c>
    </row>
    <row r="61" spans="1:8">
      <c r="A61" s="55">
        <f t="shared" si="5"/>
        <v>37</v>
      </c>
      <c r="B61" s="55"/>
      <c r="C61" s="55" t="s">
        <v>144</v>
      </c>
      <c r="D61" s="56">
        <f t="shared" ca="1" si="1"/>
        <v>45362</v>
      </c>
      <c r="E61" s="57">
        <f t="shared" si="6"/>
        <v>208291.6333333333</v>
      </c>
      <c r="F61" s="57">
        <f t="shared" si="2"/>
        <v>9373.1383928571413</v>
      </c>
      <c r="G61" s="57">
        <f t="shared" si="3"/>
        <v>217664.77172619043</v>
      </c>
      <c r="H61" s="59">
        <f t="shared" si="4"/>
        <v>5006289.7497023735</v>
      </c>
    </row>
    <row r="62" spans="1:8">
      <c r="A62" s="55">
        <f t="shared" si="5"/>
        <v>38</v>
      </c>
      <c r="B62" s="55"/>
      <c r="C62" s="55" t="s">
        <v>145</v>
      </c>
      <c r="D62" s="56">
        <f t="shared" ca="1" si="1"/>
        <v>45393</v>
      </c>
      <c r="E62" s="57">
        <f t="shared" si="6"/>
        <v>208291.6333333333</v>
      </c>
      <c r="F62" s="57">
        <f t="shared" si="2"/>
        <v>9373.1383928571413</v>
      </c>
      <c r="G62" s="57">
        <f t="shared" si="3"/>
        <v>217664.77172619043</v>
      </c>
      <c r="H62" s="59">
        <f t="shared" si="4"/>
        <v>4788624.9779761834</v>
      </c>
    </row>
    <row r="63" spans="1:8">
      <c r="A63" s="55">
        <f t="shared" si="5"/>
        <v>39</v>
      </c>
      <c r="B63" s="55"/>
      <c r="C63" s="55" t="s">
        <v>146</v>
      </c>
      <c r="D63" s="56">
        <f t="shared" ca="1" si="1"/>
        <v>45423</v>
      </c>
      <c r="E63" s="57">
        <f t="shared" si="6"/>
        <v>208291.6333333333</v>
      </c>
      <c r="F63" s="57">
        <f t="shared" si="2"/>
        <v>9373.1383928571413</v>
      </c>
      <c r="G63" s="57">
        <f t="shared" si="3"/>
        <v>217664.77172619043</v>
      </c>
      <c r="H63" s="59">
        <f t="shared" si="4"/>
        <v>4570960.2062499933</v>
      </c>
    </row>
    <row r="64" spans="1:8">
      <c r="A64" s="55">
        <f t="shared" si="5"/>
        <v>40</v>
      </c>
      <c r="B64" s="55"/>
      <c r="C64" s="55" t="s">
        <v>147</v>
      </c>
      <c r="D64" s="56">
        <f t="shared" ca="1" si="1"/>
        <v>45454</v>
      </c>
      <c r="E64" s="57">
        <f t="shared" si="6"/>
        <v>208291.6333333333</v>
      </c>
      <c r="F64" s="57">
        <f t="shared" si="2"/>
        <v>9373.1383928571413</v>
      </c>
      <c r="G64" s="57">
        <f t="shared" si="3"/>
        <v>217664.77172619043</v>
      </c>
      <c r="H64" s="59">
        <f t="shared" si="4"/>
        <v>4353295.4345238032</v>
      </c>
    </row>
    <row r="65" spans="1:8">
      <c r="A65" s="55">
        <f t="shared" si="5"/>
        <v>41</v>
      </c>
      <c r="B65" s="55"/>
      <c r="C65" s="55" t="s">
        <v>148</v>
      </c>
      <c r="D65" s="56">
        <f t="shared" ca="1" si="1"/>
        <v>45484</v>
      </c>
      <c r="E65" s="57">
        <f t="shared" si="6"/>
        <v>208291.6333333333</v>
      </c>
      <c r="F65" s="57">
        <f t="shared" si="2"/>
        <v>9373.1383928571413</v>
      </c>
      <c r="G65" s="57">
        <f t="shared" si="3"/>
        <v>217664.77172619043</v>
      </c>
      <c r="H65" s="59">
        <f t="shared" si="4"/>
        <v>4135630.6627976126</v>
      </c>
    </row>
    <row r="66" spans="1:8">
      <c r="A66" s="55">
        <f t="shared" si="5"/>
        <v>42</v>
      </c>
      <c r="B66" s="55"/>
      <c r="C66" s="55" t="s">
        <v>149</v>
      </c>
      <c r="D66" s="56">
        <f t="shared" ca="1" si="1"/>
        <v>45515</v>
      </c>
      <c r="E66" s="57">
        <f t="shared" si="6"/>
        <v>208291.6333333333</v>
      </c>
      <c r="F66" s="57">
        <f t="shared" si="2"/>
        <v>9373.1383928571413</v>
      </c>
      <c r="G66" s="57">
        <f t="shared" si="3"/>
        <v>217664.77172619043</v>
      </c>
      <c r="H66" s="59">
        <f t="shared" si="4"/>
        <v>3917965.891071422</v>
      </c>
    </row>
    <row r="67" spans="1:8">
      <c r="A67" s="55">
        <f t="shared" si="5"/>
        <v>43</v>
      </c>
      <c r="B67" s="55"/>
      <c r="C67" s="55" t="s">
        <v>150</v>
      </c>
      <c r="D67" s="56">
        <f t="shared" ca="1" si="1"/>
        <v>45546</v>
      </c>
      <c r="E67" s="57">
        <f t="shared" si="6"/>
        <v>208291.6333333333</v>
      </c>
      <c r="F67" s="57">
        <f t="shared" si="2"/>
        <v>9373.1383928571413</v>
      </c>
      <c r="G67" s="57">
        <f t="shared" si="3"/>
        <v>217664.77172619043</v>
      </c>
      <c r="H67" s="59">
        <f t="shared" si="4"/>
        <v>3700301.1193452314</v>
      </c>
    </row>
    <row r="68" spans="1:8">
      <c r="A68" s="55">
        <f t="shared" si="5"/>
        <v>44</v>
      </c>
      <c r="B68" s="55"/>
      <c r="C68" s="55" t="s">
        <v>151</v>
      </c>
      <c r="D68" s="56">
        <f t="shared" ca="1" si="1"/>
        <v>45576</v>
      </c>
      <c r="E68" s="57">
        <f t="shared" si="6"/>
        <v>208291.6333333333</v>
      </c>
      <c r="F68" s="57">
        <f t="shared" si="2"/>
        <v>9373.1383928571413</v>
      </c>
      <c r="G68" s="57">
        <f t="shared" si="3"/>
        <v>217664.77172619043</v>
      </c>
      <c r="H68" s="59">
        <f t="shared" si="4"/>
        <v>3482636.3476190409</v>
      </c>
    </row>
    <row r="69" spans="1:8">
      <c r="A69" s="55">
        <f t="shared" si="5"/>
        <v>45</v>
      </c>
      <c r="B69" s="55"/>
      <c r="C69" s="55" t="s">
        <v>152</v>
      </c>
      <c r="D69" s="56">
        <f t="shared" ca="1" si="1"/>
        <v>45607</v>
      </c>
      <c r="E69" s="57">
        <f t="shared" si="6"/>
        <v>208291.6333333333</v>
      </c>
      <c r="F69" s="57">
        <f t="shared" si="2"/>
        <v>9373.1383928571413</v>
      </c>
      <c r="G69" s="57">
        <f t="shared" si="3"/>
        <v>217664.77172619043</v>
      </c>
      <c r="H69" s="59">
        <f t="shared" si="4"/>
        <v>3264971.5758928503</v>
      </c>
    </row>
    <row r="70" spans="1:8">
      <c r="A70" s="55">
        <f t="shared" si="5"/>
        <v>46</v>
      </c>
      <c r="B70" s="55"/>
      <c r="C70" s="55" t="s">
        <v>153</v>
      </c>
      <c r="D70" s="56">
        <f t="shared" ca="1" si="1"/>
        <v>45637</v>
      </c>
      <c r="E70" s="57">
        <f t="shared" si="6"/>
        <v>208291.6333333333</v>
      </c>
      <c r="F70" s="57">
        <f t="shared" si="2"/>
        <v>9373.1383928571413</v>
      </c>
      <c r="G70" s="57">
        <f t="shared" si="3"/>
        <v>217664.77172619043</v>
      </c>
      <c r="H70" s="59">
        <f t="shared" si="4"/>
        <v>3047306.8041666597</v>
      </c>
    </row>
    <row r="71" spans="1:8">
      <c r="A71" s="55">
        <f t="shared" si="5"/>
        <v>47</v>
      </c>
      <c r="B71" s="55"/>
      <c r="C71" s="55" t="s">
        <v>154</v>
      </c>
      <c r="D71" s="56">
        <f t="shared" ca="1" si="1"/>
        <v>45668</v>
      </c>
      <c r="E71" s="57">
        <f t="shared" si="6"/>
        <v>208291.6333333333</v>
      </c>
      <c r="F71" s="57">
        <f t="shared" si="2"/>
        <v>9373.1383928571413</v>
      </c>
      <c r="G71" s="57">
        <f t="shared" si="3"/>
        <v>217664.77172619043</v>
      </c>
      <c r="H71" s="59">
        <f t="shared" si="4"/>
        <v>2829642.0324404691</v>
      </c>
    </row>
    <row r="72" spans="1:8">
      <c r="A72" s="55">
        <f t="shared" si="5"/>
        <v>48</v>
      </c>
      <c r="B72" s="55"/>
      <c r="C72" s="55" t="s">
        <v>155</v>
      </c>
      <c r="D72" s="56">
        <f t="shared" ca="1" si="1"/>
        <v>45699</v>
      </c>
      <c r="E72" s="57">
        <f t="shared" si="6"/>
        <v>208291.6333333333</v>
      </c>
      <c r="F72" s="57">
        <f t="shared" si="2"/>
        <v>9373.1383928571413</v>
      </c>
      <c r="G72" s="57">
        <f t="shared" si="3"/>
        <v>217664.77172619043</v>
      </c>
      <c r="H72" s="59">
        <f t="shared" si="4"/>
        <v>2611977.2607142786</v>
      </c>
    </row>
    <row r="73" spans="1:8">
      <c r="A73" s="55">
        <f t="shared" si="5"/>
        <v>49</v>
      </c>
      <c r="B73" s="55"/>
      <c r="C73" s="55" t="s">
        <v>156</v>
      </c>
      <c r="D73" s="56">
        <f t="shared" ca="1" si="1"/>
        <v>45727</v>
      </c>
      <c r="E73" s="57">
        <f t="shared" si="6"/>
        <v>208291.6333333333</v>
      </c>
      <c r="F73" s="57">
        <f t="shared" si="2"/>
        <v>9373.1383928571413</v>
      </c>
      <c r="G73" s="57">
        <f t="shared" si="3"/>
        <v>217664.77172619043</v>
      </c>
      <c r="H73" s="59">
        <f t="shared" si="4"/>
        <v>2394312.488988088</v>
      </c>
    </row>
    <row r="74" spans="1:8">
      <c r="A74" s="55">
        <f t="shared" si="5"/>
        <v>50</v>
      </c>
      <c r="B74" s="55"/>
      <c r="C74" s="55" t="s">
        <v>157</v>
      </c>
      <c r="D74" s="56">
        <f t="shared" ca="1" si="1"/>
        <v>45758</v>
      </c>
      <c r="E74" s="57">
        <f t="shared" si="6"/>
        <v>208291.6333333333</v>
      </c>
      <c r="F74" s="57">
        <f t="shared" si="2"/>
        <v>9373.1383928571413</v>
      </c>
      <c r="G74" s="57">
        <f t="shared" si="3"/>
        <v>217664.77172619043</v>
      </c>
      <c r="H74" s="59">
        <f t="shared" si="4"/>
        <v>2176647.7172618974</v>
      </c>
    </row>
    <row r="75" spans="1:8">
      <c r="A75" s="55">
        <f t="shared" si="5"/>
        <v>51</v>
      </c>
      <c r="B75" s="55"/>
      <c r="C75" s="55" t="s">
        <v>158</v>
      </c>
      <c r="D75" s="56">
        <f t="shared" ca="1" si="1"/>
        <v>45788</v>
      </c>
      <c r="E75" s="57">
        <f t="shared" si="6"/>
        <v>208291.6333333333</v>
      </c>
      <c r="F75" s="57">
        <f t="shared" si="2"/>
        <v>9373.1383928571413</v>
      </c>
      <c r="G75" s="57">
        <f t="shared" si="3"/>
        <v>217664.77172619043</v>
      </c>
      <c r="H75" s="59">
        <f t="shared" si="4"/>
        <v>1958982.9455357071</v>
      </c>
    </row>
    <row r="76" spans="1:8">
      <c r="A76" s="55">
        <f t="shared" si="5"/>
        <v>52</v>
      </c>
      <c r="B76" s="55"/>
      <c r="C76" s="55" t="s">
        <v>159</v>
      </c>
      <c r="D76" s="56">
        <f t="shared" ca="1" si="1"/>
        <v>45819</v>
      </c>
      <c r="E76" s="57">
        <f t="shared" si="6"/>
        <v>208291.6333333333</v>
      </c>
      <c r="F76" s="57">
        <f t="shared" si="2"/>
        <v>9373.1383928571413</v>
      </c>
      <c r="G76" s="57">
        <f t="shared" si="3"/>
        <v>217664.77172619043</v>
      </c>
      <c r="H76" s="59">
        <f t="shared" si="4"/>
        <v>1741318.1738095167</v>
      </c>
    </row>
    <row r="77" spans="1:8">
      <c r="A77" s="55">
        <f t="shared" si="5"/>
        <v>53</v>
      </c>
      <c r="B77" s="55"/>
      <c r="C77" s="55" t="s">
        <v>160</v>
      </c>
      <c r="D77" s="56">
        <f t="shared" ca="1" si="1"/>
        <v>45849</v>
      </c>
      <c r="E77" s="57">
        <f t="shared" si="6"/>
        <v>208291.6333333333</v>
      </c>
      <c r="F77" s="57">
        <f t="shared" si="2"/>
        <v>9373.1383928571413</v>
      </c>
      <c r="G77" s="57">
        <f t="shared" si="3"/>
        <v>217664.77172619043</v>
      </c>
      <c r="H77" s="59">
        <f t="shared" si="4"/>
        <v>1523653.4020833264</v>
      </c>
    </row>
    <row r="78" spans="1:8">
      <c r="A78" s="55">
        <f t="shared" si="5"/>
        <v>54</v>
      </c>
      <c r="B78" s="55"/>
      <c r="C78" s="55" t="s">
        <v>161</v>
      </c>
      <c r="D78" s="56">
        <f t="shared" ca="1" si="1"/>
        <v>45880</v>
      </c>
      <c r="E78" s="57">
        <f t="shared" si="6"/>
        <v>208291.6333333333</v>
      </c>
      <c r="F78" s="57">
        <f t="shared" si="2"/>
        <v>9373.1383928571413</v>
      </c>
      <c r="G78" s="57">
        <f t="shared" si="3"/>
        <v>217664.77172619043</v>
      </c>
      <c r="H78" s="59">
        <f t="shared" si="4"/>
        <v>1305988.630357136</v>
      </c>
    </row>
    <row r="79" spans="1:8">
      <c r="A79" s="55">
        <f t="shared" si="5"/>
        <v>55</v>
      </c>
      <c r="B79" s="55"/>
      <c r="C79" s="55" t="s">
        <v>162</v>
      </c>
      <c r="D79" s="56">
        <f t="shared" ca="1" si="1"/>
        <v>45911</v>
      </c>
      <c r="E79" s="57">
        <f t="shared" si="6"/>
        <v>208291.6333333333</v>
      </c>
      <c r="F79" s="57">
        <f t="shared" si="2"/>
        <v>9373.1383928571413</v>
      </c>
      <c r="G79" s="57">
        <f t="shared" si="3"/>
        <v>217664.77172619043</v>
      </c>
      <c r="H79" s="59">
        <f t="shared" si="4"/>
        <v>1088323.8586309457</v>
      </c>
    </row>
    <row r="80" spans="1:8">
      <c r="A80" s="55">
        <f t="shared" si="5"/>
        <v>56</v>
      </c>
      <c r="B80" s="55"/>
      <c r="C80" s="55" t="s">
        <v>163</v>
      </c>
      <c r="D80" s="56">
        <f t="shared" ca="1" si="1"/>
        <v>45941</v>
      </c>
      <c r="E80" s="57">
        <f t="shared" si="6"/>
        <v>208291.6333333333</v>
      </c>
      <c r="F80" s="57">
        <f t="shared" si="2"/>
        <v>9373.1383928571413</v>
      </c>
      <c r="G80" s="57">
        <f t="shared" si="3"/>
        <v>217664.77172619043</v>
      </c>
      <c r="H80" s="59">
        <f t="shared" si="4"/>
        <v>870659.08690475521</v>
      </c>
    </row>
    <row r="81" spans="1:8">
      <c r="A81" s="55">
        <f t="shared" si="5"/>
        <v>57</v>
      </c>
      <c r="B81" s="55"/>
      <c r="C81" s="55" t="s">
        <v>164</v>
      </c>
      <c r="D81" s="56">
        <f t="shared" ca="1" si="1"/>
        <v>45972</v>
      </c>
      <c r="E81" s="57">
        <f t="shared" si="6"/>
        <v>208291.6333333333</v>
      </c>
      <c r="F81" s="57">
        <f t="shared" si="2"/>
        <v>9373.1383928571413</v>
      </c>
      <c r="G81" s="57">
        <f t="shared" si="3"/>
        <v>217664.77172619043</v>
      </c>
      <c r="H81" s="59">
        <f t="shared" si="4"/>
        <v>652994.31517856475</v>
      </c>
    </row>
    <row r="82" spans="1:8">
      <c r="A82" s="55">
        <f t="shared" si="5"/>
        <v>58</v>
      </c>
      <c r="B82" s="55"/>
      <c r="C82" s="55" t="s">
        <v>165</v>
      </c>
      <c r="D82" s="56">
        <f t="shared" ca="1" si="1"/>
        <v>46002</v>
      </c>
      <c r="E82" s="57">
        <f t="shared" si="6"/>
        <v>208291.6333333333</v>
      </c>
      <c r="F82" s="57">
        <f t="shared" si="2"/>
        <v>9373.1383928571413</v>
      </c>
      <c r="G82" s="57">
        <f t="shared" si="3"/>
        <v>217664.77172619043</v>
      </c>
      <c r="H82" s="59">
        <f t="shared" si="4"/>
        <v>435329.54345237429</v>
      </c>
    </row>
    <row r="83" spans="1:8">
      <c r="A83" s="55">
        <f t="shared" si="5"/>
        <v>59</v>
      </c>
      <c r="B83" s="55"/>
      <c r="C83" s="55" t="s">
        <v>166</v>
      </c>
      <c r="D83" s="56">
        <f t="shared" ca="1" si="1"/>
        <v>46033</v>
      </c>
      <c r="E83" s="57">
        <f t="shared" si="6"/>
        <v>208291.6333333333</v>
      </c>
      <c r="F83" s="57">
        <f t="shared" si="2"/>
        <v>9373.1383928571413</v>
      </c>
      <c r="G83" s="57">
        <f t="shared" si="3"/>
        <v>217664.77172619043</v>
      </c>
      <c r="H83" s="59">
        <f t="shared" si="4"/>
        <v>217664.77172618386</v>
      </c>
    </row>
    <row r="84" spans="1:8">
      <c r="A84" s="55">
        <f t="shared" si="5"/>
        <v>60</v>
      </c>
      <c r="B84" s="55"/>
      <c r="C84" s="55" t="s">
        <v>167</v>
      </c>
      <c r="D84" s="56">
        <f t="shared" ca="1" si="1"/>
        <v>46064</v>
      </c>
      <c r="E84" s="57">
        <f t="shared" si="6"/>
        <v>208291.6333333333</v>
      </c>
      <c r="F84" s="57">
        <f t="shared" si="2"/>
        <v>9373.1383928571413</v>
      </c>
      <c r="G84" s="57">
        <f t="shared" si="3"/>
        <v>217664.77172619043</v>
      </c>
      <c r="H84" s="59">
        <f t="shared" si="4"/>
        <v>-6.577465683221817E-9</v>
      </c>
    </row>
    <row r="85" spans="1:8">
      <c r="A85" s="513" t="s">
        <v>102</v>
      </c>
      <c r="B85" s="513"/>
      <c r="C85" s="513"/>
      <c r="D85" s="513"/>
      <c r="E85" s="61">
        <f>SUM(E23:E84)</f>
        <v>12597497.99999998</v>
      </c>
      <c r="F85" s="61">
        <f t="shared" ref="F85" si="7">SUM(F23:F84)</f>
        <v>562388.30357142887</v>
      </c>
      <c r="G85" s="61">
        <f>SUM(G23:G84)</f>
        <v>13159886.303571433</v>
      </c>
      <c r="H85" s="62"/>
    </row>
    <row r="86" spans="1:8" s="13" customFormat="1" ht="14">
      <c r="C86" s="23"/>
      <c r="D86" s="24"/>
      <c r="E86" s="25"/>
      <c r="F86" s="25"/>
      <c r="G86" s="25"/>
    </row>
    <row r="87" spans="1:8" s="13" customFormat="1" ht="14">
      <c r="A87" s="508" t="s">
        <v>66</v>
      </c>
      <c r="B87" s="508"/>
      <c r="C87" s="508"/>
      <c r="D87" s="508"/>
      <c r="E87" s="508"/>
      <c r="F87" s="508"/>
      <c r="G87" s="508"/>
      <c r="H87" s="508"/>
    </row>
    <row r="88" spans="1:8" s="13" customFormat="1" ht="29.25" customHeight="1">
      <c r="A88" s="497" t="s">
        <v>103</v>
      </c>
      <c r="B88" s="497"/>
      <c r="C88" s="497"/>
      <c r="D88" s="497"/>
      <c r="E88" s="497"/>
      <c r="F88" s="497"/>
      <c r="G88" s="497"/>
      <c r="H88" s="497"/>
    </row>
    <row r="89" spans="1:8" s="13" customFormat="1" ht="16.5" customHeight="1">
      <c r="A89" s="497"/>
      <c r="B89" s="497"/>
      <c r="C89" s="497"/>
      <c r="D89" s="497"/>
      <c r="E89" s="497"/>
      <c r="F89" s="497"/>
      <c r="G89" s="497"/>
      <c r="H89" s="497"/>
    </row>
    <row r="90" spans="1:8" s="13" customFormat="1" ht="16.5" customHeight="1">
      <c r="A90" s="497"/>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07.25" customHeight="1">
      <c r="A92" s="497"/>
      <c r="B92" s="497"/>
      <c r="C92" s="497"/>
      <c r="D92" s="497"/>
      <c r="E92" s="497"/>
      <c r="F92" s="497"/>
      <c r="G92" s="497"/>
      <c r="H92" s="497"/>
    </row>
    <row r="93" spans="1:8" s="13" customFormat="1" ht="42" customHeight="1">
      <c r="A93" s="497"/>
      <c r="B93" s="497"/>
      <c r="C93" s="497"/>
      <c r="D93" s="497"/>
      <c r="E93" s="497"/>
      <c r="F93" s="497"/>
      <c r="G93" s="497"/>
      <c r="H93" s="497"/>
    </row>
    <row r="94" spans="1:8" s="13" customFormat="1" ht="17.25" customHeight="1">
      <c r="A94" s="497"/>
      <c r="B94" s="497"/>
      <c r="C94" s="497"/>
      <c r="D94" s="497"/>
      <c r="E94" s="497"/>
      <c r="F94" s="497"/>
      <c r="G94" s="497"/>
      <c r="H94" s="497"/>
    </row>
    <row r="95" spans="1:8" s="13" customFormat="1" ht="14">
      <c r="A95" s="497"/>
      <c r="B95" s="497"/>
      <c r="C95" s="497"/>
      <c r="D95" s="497"/>
      <c r="E95" s="497"/>
      <c r="F95" s="497"/>
      <c r="G95" s="497"/>
      <c r="H95" s="497"/>
    </row>
    <row r="96" spans="1:8" s="13" customFormat="1" ht="14">
      <c r="A96" s="13" t="s">
        <v>104</v>
      </c>
      <c r="D96" s="26"/>
      <c r="G96" s="14"/>
    </row>
    <row r="97" spans="1:7" s="13" customFormat="1" ht="14">
      <c r="D97" s="26"/>
      <c r="G97" s="14"/>
    </row>
    <row r="98" spans="1:7" s="13" customFormat="1" ht="15" customHeight="1">
      <c r="A98" s="27"/>
      <c r="B98" s="27"/>
      <c r="C98" s="27"/>
      <c r="D98" s="26"/>
      <c r="E98" s="27"/>
      <c r="F98" s="27"/>
      <c r="G98" s="28"/>
    </row>
    <row r="99" spans="1:7" s="13" customFormat="1" ht="14">
      <c r="A99" s="498" t="s">
        <v>105</v>
      </c>
      <c r="B99" s="498"/>
      <c r="C99" s="498"/>
      <c r="D99" s="26"/>
      <c r="E99" s="498" t="s">
        <v>106</v>
      </c>
      <c r="F99" s="498"/>
      <c r="G99" s="498"/>
    </row>
    <row r="100" spans="1:7"/>
    <row r="101" spans="1:7"/>
  </sheetData>
  <sheetProtection password="EA9B" sheet="1" objects="1" scenarios="1" selectLockedCells="1"/>
  <mergeCells count="13">
    <mergeCell ref="A88:H95"/>
    <mergeCell ref="A99:C99"/>
    <mergeCell ref="E99:G99"/>
    <mergeCell ref="H1:H2"/>
    <mergeCell ref="A87:H87"/>
    <mergeCell ref="A22:G22"/>
    <mergeCell ref="A85:D85"/>
    <mergeCell ref="C5:H5"/>
    <mergeCell ref="C6:H6"/>
    <mergeCell ref="C7:H7"/>
    <mergeCell ref="C8:H8"/>
    <mergeCell ref="C9:H9"/>
    <mergeCell ref="C10:H10"/>
  </mergeCells>
  <hyperlinks>
    <hyperlink ref="C1" location="'DATA SHEET'!A1" display="HIGHLANDS PRIME, INC." xr:uid="{00000000-0004-0000-3300-000000000000}"/>
    <hyperlink ref="J3" location="'DATA SHEET'!A1" display="Return to Data Sheet" xr:uid="{00000000-0004-0000-3300-000001000000}"/>
  </hyperlinks>
  <printOptions horizontalCentered="1" verticalCentered="1"/>
  <pageMargins left="0.7" right="0.7" top="0.25" bottom="0.25" header="0.3" footer="0.3"/>
  <pageSetup scale="50"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R75"/>
  <sheetViews>
    <sheetView showGridLines="0" zoomScale="85" zoomScaleNormal="85" zoomScalePageLayoutView="85" workbookViewId="0">
      <selection activeCell="D89" sqref="D89"/>
    </sheetView>
  </sheetViews>
  <sheetFormatPr baseColWidth="10" defaultColWidth="8.83203125" defaultRowHeight="15"/>
  <cols>
    <col min="1" max="1" width="2.5" style="216" customWidth="1"/>
    <col min="2" max="2" width="5.83203125" style="216" customWidth="1"/>
    <col min="3" max="3" width="6.83203125" style="257" bestFit="1" customWidth="1"/>
    <col min="4" max="4" width="31" style="216" customWidth="1"/>
    <col min="5" max="5" width="15.83203125" style="257" customWidth="1"/>
    <col min="6" max="6" width="18.6640625" style="216" customWidth="1"/>
    <col min="7" max="7" width="24.5" style="216" customWidth="1"/>
    <col min="8" max="8" width="14.33203125" style="216" bestFit="1" customWidth="1"/>
    <col min="9" max="9" width="10.33203125" style="216" bestFit="1" customWidth="1"/>
    <col min="10" max="16384" width="8.83203125" style="216"/>
  </cols>
  <sheetData>
    <row r="1" spans="1:18" ht="16">
      <c r="A1" s="310"/>
      <c r="B1" s="313"/>
      <c r="C1" s="312"/>
      <c r="D1" s="311"/>
      <c r="E1" s="311"/>
      <c r="F1" s="310"/>
      <c r="G1" s="310"/>
    </row>
    <row r="2" spans="1:18" ht="70.5" customHeight="1">
      <c r="A2" s="310"/>
      <c r="B2" s="309" t="s">
        <v>284</v>
      </c>
      <c r="C2" s="308"/>
      <c r="D2" s="307"/>
      <c r="E2" s="307"/>
      <c r="F2" s="306"/>
      <c r="G2" s="306"/>
    </row>
    <row r="3" spans="1:18" ht="16" thickBot="1">
      <c r="B3" s="305" t="s">
        <v>283</v>
      </c>
      <c r="C3" s="304"/>
      <c r="D3" s="303"/>
      <c r="E3" s="303"/>
      <c r="F3" s="302"/>
      <c r="G3" s="301"/>
    </row>
    <row r="4" spans="1:18" s="269" customFormat="1" ht="28.5" hidden="1" customHeight="1" thickBot="1">
      <c r="C4" s="270" t="s">
        <v>282</v>
      </c>
      <c r="D4" s="270" t="s">
        <v>22</v>
      </c>
      <c r="E4" s="270" t="s">
        <v>240</v>
      </c>
      <c r="F4" s="270" t="s">
        <v>239</v>
      </c>
      <c r="G4" s="300" t="s">
        <v>20</v>
      </c>
    </row>
    <row r="5" spans="1:18" hidden="1">
      <c r="B5" s="299"/>
      <c r="C5" s="295" t="s">
        <v>31</v>
      </c>
      <c r="D5" s="283" t="s">
        <v>32</v>
      </c>
      <c r="E5" s="285">
        <f>VLOOKUP(C5,'[40]Pricing Detail'!$D$7:$AS$61,3,0)</f>
        <v>67.900000000000006</v>
      </c>
      <c r="F5" s="294">
        <f>'[48]garden suites'!$G$9</f>
        <v>10061680</v>
      </c>
      <c r="G5" s="283" t="s">
        <v>276</v>
      </c>
      <c r="H5" s="258"/>
    </row>
    <row r="6" spans="1:18" hidden="1">
      <c r="B6" s="299"/>
      <c r="C6" s="291" t="s">
        <v>34</v>
      </c>
      <c r="D6" s="281" t="s">
        <v>32</v>
      </c>
      <c r="E6" s="280">
        <f>VLOOKUP(C6,'[40]Pricing Detail'!$D$7:$AS$61,3,0)</f>
        <v>67.900000000000006</v>
      </c>
      <c r="F6" s="298">
        <f>'[48]garden suites'!$G$10</f>
        <v>9150000</v>
      </c>
      <c r="G6" s="281" t="s">
        <v>276</v>
      </c>
      <c r="H6" s="258"/>
    </row>
    <row r="7" spans="1:18" hidden="1">
      <c r="B7" s="299"/>
      <c r="C7" s="291" t="s">
        <v>35</v>
      </c>
      <c r="D7" s="281" t="s">
        <v>32</v>
      </c>
      <c r="E7" s="280">
        <f>VLOOKUP(C7,'[40]Pricing Detail'!$D$7:$AS$61,3,0)</f>
        <v>67.900000000000006</v>
      </c>
      <c r="F7" s="298">
        <f>'[48]garden suites'!$G$11</f>
        <v>9150000</v>
      </c>
      <c r="G7" s="281" t="s">
        <v>276</v>
      </c>
      <c r="H7" s="258"/>
    </row>
    <row r="8" spans="1:18" hidden="1">
      <c r="B8" s="299"/>
      <c r="C8" s="291" t="s">
        <v>36</v>
      </c>
      <c r="D8" s="281" t="s">
        <v>32</v>
      </c>
      <c r="E8" s="280">
        <f>VLOOKUP(C8,'[40]Pricing Detail'!$D$7:$AS$61,3,0)</f>
        <v>67.900000000000006</v>
      </c>
      <c r="F8" s="298">
        <f>'[48]garden suites'!$G$12</f>
        <v>9150000</v>
      </c>
      <c r="G8" s="281" t="s">
        <v>276</v>
      </c>
      <c r="H8" s="258"/>
      <c r="I8" s="216" t="s">
        <v>5</v>
      </c>
    </row>
    <row r="9" spans="1:18" hidden="1">
      <c r="B9" s="299"/>
      <c r="C9" s="291" t="s">
        <v>37</v>
      </c>
      <c r="D9" s="281" t="s">
        <v>32</v>
      </c>
      <c r="E9" s="280">
        <f>VLOOKUP(C9,'[40]Pricing Detail'!$D$7:$AS$61,3,0)</f>
        <v>67.900000000000006</v>
      </c>
      <c r="F9" s="298">
        <f>'[48]garden suites'!$G$13</f>
        <v>9150000</v>
      </c>
      <c r="G9" s="281" t="s">
        <v>276</v>
      </c>
      <c r="H9" s="258"/>
    </row>
    <row r="10" spans="1:18" hidden="1">
      <c r="B10" s="299"/>
      <c r="C10" s="291" t="s">
        <v>183</v>
      </c>
      <c r="D10" s="281" t="s">
        <v>32</v>
      </c>
      <c r="E10" s="280">
        <f>VLOOKUP(C10,'[40]Pricing Detail'!$D$7:$AS$61,3,0)</f>
        <v>67.900000000000006</v>
      </c>
      <c r="F10" s="298">
        <f>'[48]garden suites'!$G$14</f>
        <v>10617200</v>
      </c>
      <c r="G10" s="281" t="s">
        <v>276</v>
      </c>
      <c r="H10" s="258"/>
      <c r="R10" s="216" t="s">
        <v>5</v>
      </c>
    </row>
    <row r="11" spans="1:18" hidden="1">
      <c r="B11" s="299"/>
      <c r="C11" s="291" t="s">
        <v>281</v>
      </c>
      <c r="D11" s="281" t="s">
        <v>49</v>
      </c>
      <c r="E11" s="280">
        <f>VLOOKUP(C11,'[40]Pricing Detail'!$D$7:$AS$61,3,0)</f>
        <v>65.599999999999994</v>
      </c>
      <c r="F11" s="298">
        <f>'[48]garden suites'!$G$15</f>
        <v>9934000</v>
      </c>
      <c r="G11" s="281" t="s">
        <v>276</v>
      </c>
      <c r="H11" s="258"/>
    </row>
    <row r="12" spans="1:18" hidden="1">
      <c r="B12" s="299"/>
      <c r="C12" s="291" t="s">
        <v>280</v>
      </c>
      <c r="D12" s="281" t="s">
        <v>40</v>
      </c>
      <c r="E12" s="280">
        <f>VLOOKUP(C12,'[40]Pricing Detail'!$D$7:$AS$61,3,0)</f>
        <v>43.12</v>
      </c>
      <c r="F12" s="298">
        <f>'[48]garden suites'!$G$16</f>
        <v>6546000</v>
      </c>
      <c r="G12" s="281" t="s">
        <v>276</v>
      </c>
      <c r="H12" s="258"/>
    </row>
    <row r="13" spans="1:18" hidden="1">
      <c r="B13" s="299"/>
      <c r="C13" s="291" t="s">
        <v>279</v>
      </c>
      <c r="D13" s="281" t="s">
        <v>40</v>
      </c>
      <c r="E13" s="280">
        <f>VLOOKUP(C13,'[40]Pricing Detail'!$D$7:$AS$61,3,0)</f>
        <v>49.85</v>
      </c>
      <c r="F13" s="298">
        <f>'[48]garden suites'!$G$17</f>
        <v>7114960</v>
      </c>
      <c r="G13" s="281" t="s">
        <v>276</v>
      </c>
      <c r="H13" s="258"/>
    </row>
    <row r="14" spans="1:18" hidden="1">
      <c r="B14" s="299"/>
      <c r="C14" s="291" t="s">
        <v>278</v>
      </c>
      <c r="D14" s="281" t="s">
        <v>40</v>
      </c>
      <c r="E14" s="280">
        <f>VLOOKUP(C14,'[40]Pricing Detail'!$D$7:$AS$61,3,0)</f>
        <v>43.12</v>
      </c>
      <c r="F14" s="298">
        <f>'[48]garden suites'!$G$18</f>
        <v>6546000</v>
      </c>
      <c r="G14" s="281" t="s">
        <v>276</v>
      </c>
      <c r="H14" s="258"/>
    </row>
    <row r="15" spans="1:18" ht="16" hidden="1" thickBot="1">
      <c r="B15" s="299"/>
      <c r="C15" s="288" t="s">
        <v>277</v>
      </c>
      <c r="D15" s="289" t="s">
        <v>49</v>
      </c>
      <c r="E15" s="287">
        <f>VLOOKUP(C15,'[40]Pricing Detail'!$D$7:$AS$61,3,0)</f>
        <v>65.599999999999994</v>
      </c>
      <c r="F15" s="297">
        <f>'[48]garden suites'!$G$19</f>
        <v>9566640</v>
      </c>
      <c r="G15" s="289" t="s">
        <v>276</v>
      </c>
      <c r="H15" s="258"/>
    </row>
    <row r="16" spans="1:18" hidden="1">
      <c r="C16" s="283" t="s">
        <v>44</v>
      </c>
      <c r="D16" s="295" t="s">
        <v>49</v>
      </c>
      <c r="E16" s="285">
        <f>VLOOKUP(C16,'[40]Pricing Detail'!$D$7:$AS$61,3,0)</f>
        <v>68.349999999999994</v>
      </c>
      <c r="F16" s="294">
        <f>'[48]garden suites'!$G$20</f>
        <v>12233360</v>
      </c>
      <c r="G16" s="283" t="s">
        <v>269</v>
      </c>
      <c r="H16" s="258"/>
    </row>
    <row r="17" spans="3:11" hidden="1">
      <c r="C17" s="281" t="s">
        <v>45</v>
      </c>
      <c r="D17" s="291" t="s">
        <v>40</v>
      </c>
      <c r="E17" s="280">
        <f>VLOOKUP(C17,'[40]Pricing Detail'!$D$7:$AS$61,3,0)</f>
        <v>43.12</v>
      </c>
      <c r="F17" s="298">
        <f>'[48]garden suites'!$G$21</f>
        <v>7657040</v>
      </c>
      <c r="G17" s="281" t="s">
        <v>269</v>
      </c>
      <c r="H17" s="258"/>
    </row>
    <row r="18" spans="3:11" hidden="1">
      <c r="C18" s="281" t="s">
        <v>46</v>
      </c>
      <c r="D18" s="291" t="s">
        <v>40</v>
      </c>
      <c r="E18" s="280">
        <f>VLOOKUP(C18,'[40]Pricing Detail'!$D$7:$AS$61,3,0)</f>
        <v>43.12</v>
      </c>
      <c r="F18" s="298">
        <f>'[48]garden suites'!$G$22</f>
        <v>7657040</v>
      </c>
      <c r="G18" s="281" t="s">
        <v>269</v>
      </c>
      <c r="H18" s="258"/>
    </row>
    <row r="19" spans="3:11" s="292" customFormat="1" hidden="1">
      <c r="C19" s="281" t="s">
        <v>47</v>
      </c>
      <c r="D19" s="291" t="s">
        <v>40</v>
      </c>
      <c r="E19" s="280">
        <f>VLOOKUP(C19,'[40]Pricing Detail'!$D$7:$AS$61,3,0)</f>
        <v>43.12</v>
      </c>
      <c r="F19" s="298">
        <f>'[48]garden suites'!$G$23</f>
        <v>7657040</v>
      </c>
      <c r="G19" s="281" t="s">
        <v>269</v>
      </c>
      <c r="H19" s="258"/>
    </row>
    <row r="20" spans="3:11" s="292" customFormat="1" hidden="1">
      <c r="C20" s="281" t="s">
        <v>48</v>
      </c>
      <c r="D20" s="291" t="s">
        <v>49</v>
      </c>
      <c r="E20" s="280">
        <f>VLOOKUP(C20,'[40]Pricing Detail'!$D$7:$AS$61,3,0)</f>
        <v>68.349999999999994</v>
      </c>
      <c r="F20" s="298">
        <f>'[48]garden suites'!$G$24</f>
        <v>12846000</v>
      </c>
      <c r="G20" s="281" t="s">
        <v>269</v>
      </c>
      <c r="H20" s="258"/>
    </row>
    <row r="21" spans="3:11" s="292" customFormat="1" hidden="1">
      <c r="C21" s="281" t="s">
        <v>275</v>
      </c>
      <c r="D21" s="291" t="s">
        <v>49</v>
      </c>
      <c r="E21" s="280">
        <f>VLOOKUP(C21,'[40]Pricing Detail'!$D$7:$AS$61,3,0)</f>
        <v>65.599999999999994</v>
      </c>
      <c r="F21" s="298">
        <f>'[48]garden suites'!$G$25</f>
        <v>11624080</v>
      </c>
      <c r="G21" s="281" t="s">
        <v>269</v>
      </c>
      <c r="H21" s="258"/>
    </row>
    <row r="22" spans="3:11" s="292" customFormat="1" hidden="1">
      <c r="C22" s="281" t="s">
        <v>274</v>
      </c>
      <c r="D22" s="291" t="s">
        <v>40</v>
      </c>
      <c r="E22" s="280">
        <f>VLOOKUP(C22,'[40]Pricing Detail'!$D$7:$AS$61,3,0)</f>
        <v>43.12</v>
      </c>
      <c r="F22" s="298">
        <f>'[48]garden suites'!$G$26</f>
        <v>6642320</v>
      </c>
      <c r="G22" s="281" t="s">
        <v>269</v>
      </c>
      <c r="H22" s="258"/>
    </row>
    <row r="23" spans="3:11" s="292" customFormat="1" hidden="1">
      <c r="C23" s="281" t="s">
        <v>273</v>
      </c>
      <c r="D23" s="291" t="s">
        <v>40</v>
      </c>
      <c r="E23" s="280">
        <f>VLOOKUP(C23,'[40]Pricing Detail'!$D$7:$AS$61,3,0)</f>
        <v>49.85</v>
      </c>
      <c r="F23" s="298">
        <f>'[48]garden suites'!$G$27</f>
        <v>7226960</v>
      </c>
      <c r="G23" s="281" t="s">
        <v>269</v>
      </c>
      <c r="H23" s="258"/>
    </row>
    <row r="24" spans="3:11" s="292" customFormat="1" hidden="1">
      <c r="C24" s="281" t="s">
        <v>272</v>
      </c>
      <c r="D24" s="291" t="s">
        <v>40</v>
      </c>
      <c r="E24" s="280">
        <f>VLOOKUP(C24,'[40]Pricing Detail'!$D$7:$AS$61,3,0)</f>
        <v>49.85</v>
      </c>
      <c r="F24" s="298">
        <f>'[48]garden suites'!$G$28</f>
        <v>7226960</v>
      </c>
      <c r="G24" s="281" t="s">
        <v>269</v>
      </c>
      <c r="H24" s="258"/>
    </row>
    <row r="25" spans="3:11" s="292" customFormat="1" hidden="1">
      <c r="C25" s="281" t="s">
        <v>271</v>
      </c>
      <c r="D25" s="291" t="s">
        <v>40</v>
      </c>
      <c r="E25" s="280">
        <f>VLOOKUP(C25,'[40]Pricing Detail'!$D$7:$AS$61,3,0)</f>
        <v>43.12</v>
      </c>
      <c r="F25" s="298">
        <f>'[48]garden suites'!$G$29</f>
        <v>6642320</v>
      </c>
      <c r="G25" s="281" t="s">
        <v>269</v>
      </c>
      <c r="H25" s="258"/>
      <c r="K25" s="292" t="s">
        <v>5</v>
      </c>
    </row>
    <row r="26" spans="3:11" s="292" customFormat="1" ht="16" hidden="1" thickBot="1">
      <c r="C26" s="289" t="s">
        <v>270</v>
      </c>
      <c r="D26" s="288" t="s">
        <v>49</v>
      </c>
      <c r="E26" s="287">
        <f>VLOOKUP(C26,'[40]Pricing Detail'!$D$7:$AS$61,3,0)</f>
        <v>65.599999999999994</v>
      </c>
      <c r="F26" s="297">
        <f>'[48]garden suites'!$G$30</f>
        <v>11256720</v>
      </c>
      <c r="G26" s="289" t="s">
        <v>269</v>
      </c>
      <c r="H26" s="258"/>
    </row>
    <row r="27" spans="3:11" s="292" customFormat="1" hidden="1">
      <c r="C27" s="283" t="s">
        <v>53</v>
      </c>
      <c r="D27" s="295" t="s">
        <v>49</v>
      </c>
      <c r="E27" s="285">
        <f>VLOOKUP(C27,'[40]Pricing Detail'!$D$7:$AS$61,3,0)</f>
        <v>68.349999999999994</v>
      </c>
      <c r="F27" s="294">
        <f>'[48]garden suites'!$G$31</f>
        <v>12462960</v>
      </c>
      <c r="G27" s="283" t="s">
        <v>260</v>
      </c>
      <c r="H27" s="258"/>
    </row>
    <row r="28" spans="3:11" s="292" customFormat="1" hidden="1">
      <c r="C28" s="281" t="s">
        <v>268</v>
      </c>
      <c r="D28" s="291" t="s">
        <v>40</v>
      </c>
      <c r="E28" s="280">
        <f>VLOOKUP(C28,'[40]Pricing Detail'!$D$7:$AS$61,3,0)</f>
        <v>43.12</v>
      </c>
      <c r="F28" s="298">
        <f>'[48]garden suites'!$G$32</f>
        <v>7801520</v>
      </c>
      <c r="G28" s="274" t="s">
        <v>260</v>
      </c>
      <c r="H28" s="258"/>
    </row>
    <row r="29" spans="3:11" s="292" customFormat="1" hidden="1">
      <c r="C29" s="281" t="s">
        <v>267</v>
      </c>
      <c r="D29" s="291" t="s">
        <v>40</v>
      </c>
      <c r="E29" s="280">
        <f>VLOOKUP(C29,'[40]Pricing Detail'!$D$7:$AS$61,3,0)</f>
        <v>43.12</v>
      </c>
      <c r="F29" s="298">
        <f>'[48]garden suites'!$G$33</f>
        <v>7801520</v>
      </c>
      <c r="G29" s="282" t="s">
        <v>260</v>
      </c>
      <c r="H29" s="258"/>
      <c r="K29" s="292" t="s">
        <v>5</v>
      </c>
    </row>
    <row r="30" spans="3:11" s="292" customFormat="1" hidden="1">
      <c r="C30" s="281" t="s">
        <v>54</v>
      </c>
      <c r="D30" s="291" t="s">
        <v>40</v>
      </c>
      <c r="E30" s="280">
        <f>VLOOKUP(C30,'[40]Pricing Detail'!$D$7:$AS$61,3,0)</f>
        <v>43.12</v>
      </c>
      <c r="F30" s="298">
        <f>'[48]garden suites'!$G$34</f>
        <v>7801520</v>
      </c>
      <c r="G30" s="282" t="s">
        <v>260</v>
      </c>
      <c r="H30" s="258"/>
    </row>
    <row r="31" spans="3:11" s="292" customFormat="1" hidden="1">
      <c r="C31" s="281" t="s">
        <v>55</v>
      </c>
      <c r="D31" s="291" t="s">
        <v>49</v>
      </c>
      <c r="E31" s="280">
        <f>VLOOKUP(C31,'[40]Pricing Detail'!$D$7:$AS$61,3,0)</f>
        <v>68.349999999999994</v>
      </c>
      <c r="F31" s="298">
        <f>'[48]garden suites'!$G$35</f>
        <v>13075600</v>
      </c>
      <c r="G31" s="281" t="s">
        <v>260</v>
      </c>
      <c r="H31" s="258"/>
    </row>
    <row r="32" spans="3:11" s="292" customFormat="1" hidden="1">
      <c r="C32" s="281" t="s">
        <v>266</v>
      </c>
      <c r="D32" s="291" t="s">
        <v>49</v>
      </c>
      <c r="E32" s="280">
        <f>VLOOKUP(C32,'[40]Pricing Detail'!$D$7:$AS$61,3,0)</f>
        <v>65.599999999999994</v>
      </c>
      <c r="F32" s="298">
        <f>'[48]garden suites'!$G$36</f>
        <v>11770800</v>
      </c>
      <c r="G32" s="274" t="s">
        <v>260</v>
      </c>
      <c r="H32" s="258"/>
    </row>
    <row r="33" spans="3:8" s="292" customFormat="1" hidden="1">
      <c r="C33" s="281" t="s">
        <v>265</v>
      </c>
      <c r="D33" s="291" t="s">
        <v>40</v>
      </c>
      <c r="E33" s="280">
        <f>VLOOKUP(C33,'[40]Pricing Detail'!$D$7:$AS$61,3,0)</f>
        <v>43.12</v>
      </c>
      <c r="F33" s="298">
        <f>'[48]garden suites'!$G$37</f>
        <v>6738640</v>
      </c>
      <c r="G33" s="282" t="s">
        <v>260</v>
      </c>
      <c r="H33" s="258"/>
    </row>
    <row r="34" spans="3:8" s="292" customFormat="1" hidden="1">
      <c r="C34" s="281" t="s">
        <v>264</v>
      </c>
      <c r="D34" s="291" t="s">
        <v>40</v>
      </c>
      <c r="E34" s="280">
        <f>VLOOKUP(C34,'[40]Pricing Detail'!$D$7:$AS$61,3,0)</f>
        <v>49.85</v>
      </c>
      <c r="F34" s="298">
        <f>'[48]garden suites'!$G$38</f>
        <v>7338960</v>
      </c>
      <c r="G34" s="282" t="s">
        <v>260</v>
      </c>
      <c r="H34" s="258"/>
    </row>
    <row r="35" spans="3:8" s="292" customFormat="1" hidden="1">
      <c r="C35" s="281" t="s">
        <v>263</v>
      </c>
      <c r="D35" s="291" t="s">
        <v>40</v>
      </c>
      <c r="E35" s="280">
        <f>VLOOKUP(C35,'[40]Pricing Detail'!$D$7:$AS$61,3,0)</f>
        <v>49.85</v>
      </c>
      <c r="F35" s="298">
        <f>'[48]garden suites'!$G$39</f>
        <v>7338960</v>
      </c>
      <c r="G35" s="282" t="s">
        <v>260</v>
      </c>
      <c r="H35" s="258"/>
    </row>
    <row r="36" spans="3:8" s="292" customFormat="1" hidden="1">
      <c r="C36" s="281" t="s">
        <v>262</v>
      </c>
      <c r="D36" s="291" t="s">
        <v>40</v>
      </c>
      <c r="E36" s="280">
        <f>VLOOKUP(C36,'[40]Pricing Detail'!$D$7:$AS$61,3,0)</f>
        <v>43.12</v>
      </c>
      <c r="F36" s="298">
        <f>'[48]garden suites'!$G$40</f>
        <v>6738640</v>
      </c>
      <c r="G36" s="281" t="s">
        <v>260</v>
      </c>
      <c r="H36" s="258"/>
    </row>
    <row r="37" spans="3:8" s="292" customFormat="1" ht="16" hidden="1" thickBot="1">
      <c r="C37" s="289" t="s">
        <v>261</v>
      </c>
      <c r="D37" s="288" t="s">
        <v>49</v>
      </c>
      <c r="E37" s="287">
        <f>VLOOKUP(C37,'[40]Pricing Detail'!$D$7:$AS$61,3,0)</f>
        <v>65.599999999999994</v>
      </c>
      <c r="F37" s="297">
        <f>'[48]garden suites'!$G$41</f>
        <v>11403440</v>
      </c>
      <c r="G37" s="296" t="s">
        <v>260</v>
      </c>
      <c r="H37" s="258"/>
    </row>
    <row r="38" spans="3:8" s="292" customFormat="1" hidden="1">
      <c r="C38" s="283" t="s">
        <v>259</v>
      </c>
      <c r="D38" s="295" t="s">
        <v>49</v>
      </c>
      <c r="E38" s="285">
        <f>VLOOKUP(C38,'[40]Pricing Detail'!$D$7:$AS$61,3,0)</f>
        <v>68.349999999999994</v>
      </c>
      <c r="F38" s="294">
        <f>'[48]garden suites'!$G$42</f>
        <v>12692560</v>
      </c>
      <c r="G38" s="293" t="s">
        <v>249</v>
      </c>
      <c r="H38" s="258"/>
    </row>
    <row r="39" spans="3:8" hidden="1">
      <c r="C39" s="281" t="s">
        <v>258</v>
      </c>
      <c r="D39" s="291" t="s">
        <v>40</v>
      </c>
      <c r="E39" s="280">
        <f>VLOOKUP(C39,'[40]Pricing Detail'!$D$7:$AS$61,3,0)</f>
        <v>43.12</v>
      </c>
      <c r="F39" s="290">
        <f>'[48]garden suites'!$G$43</f>
        <v>7946000</v>
      </c>
      <c r="G39" s="282" t="s">
        <v>249</v>
      </c>
      <c r="H39" s="258"/>
    </row>
    <row r="40" spans="3:8" hidden="1">
      <c r="C40" s="281" t="s">
        <v>257</v>
      </c>
      <c r="D40" s="291" t="s">
        <v>40</v>
      </c>
      <c r="E40" s="280">
        <f>VLOOKUP(C40,'[40]Pricing Detail'!$D$7:$AS$61,3,0)</f>
        <v>43.12</v>
      </c>
      <c r="F40" s="290">
        <f>'[48]garden suites'!$G$44</f>
        <v>7946000</v>
      </c>
      <c r="G40" s="282" t="s">
        <v>249</v>
      </c>
      <c r="H40" s="258"/>
    </row>
    <row r="41" spans="3:8" hidden="1">
      <c r="C41" s="281" t="s">
        <v>58</v>
      </c>
      <c r="D41" s="291" t="s">
        <v>40</v>
      </c>
      <c r="E41" s="280">
        <f>VLOOKUP(C41,'[40]Pricing Detail'!$D$7:$AS$61,3,0)</f>
        <v>43.12</v>
      </c>
      <c r="F41" s="290">
        <f>'[48]garden suites'!$G$45</f>
        <v>7946000</v>
      </c>
      <c r="G41" s="281" t="s">
        <v>249</v>
      </c>
      <c r="H41" s="258"/>
    </row>
    <row r="42" spans="3:8" hidden="1">
      <c r="C42" s="281" t="s">
        <v>256</v>
      </c>
      <c r="D42" s="291" t="s">
        <v>49</v>
      </c>
      <c r="E42" s="280">
        <f>VLOOKUP(C42,'[40]Pricing Detail'!$D$7:$AS$61,3,0)</f>
        <v>68.349999999999994</v>
      </c>
      <c r="F42" s="290">
        <f>'[48]garden suites'!$G$46</f>
        <v>13305200</v>
      </c>
      <c r="G42" s="282" t="s">
        <v>249</v>
      </c>
      <c r="H42" s="258"/>
    </row>
    <row r="43" spans="3:8" hidden="1">
      <c r="C43" s="281" t="s">
        <v>255</v>
      </c>
      <c r="D43" s="291" t="s">
        <v>49</v>
      </c>
      <c r="E43" s="280">
        <f>VLOOKUP(C43,'[40]Pricing Detail'!$D$7:$AS$61,3,0)</f>
        <v>65.599999999999994</v>
      </c>
      <c r="F43" s="290">
        <f>'[48]garden suites'!$G$47</f>
        <v>11918640</v>
      </c>
      <c r="G43" s="282" t="s">
        <v>249</v>
      </c>
      <c r="H43" s="258"/>
    </row>
    <row r="44" spans="3:8" hidden="1">
      <c r="C44" s="281" t="s">
        <v>254</v>
      </c>
      <c r="D44" s="291" t="s">
        <v>40</v>
      </c>
      <c r="E44" s="280">
        <f>VLOOKUP(C44,'[40]Pricing Detail'!$D$7:$AS$61,3,0)</f>
        <v>43.12</v>
      </c>
      <c r="F44" s="290">
        <f>'[48]garden suites'!$G$48</f>
        <v>6836080</v>
      </c>
      <c r="G44" s="282" t="s">
        <v>249</v>
      </c>
      <c r="H44" s="258"/>
    </row>
    <row r="45" spans="3:8" hidden="1">
      <c r="C45" s="281" t="s">
        <v>253</v>
      </c>
      <c r="D45" s="291" t="s">
        <v>40</v>
      </c>
      <c r="E45" s="280">
        <f>VLOOKUP(C45,'[40]Pricing Detail'!$D$7:$AS$61,3,0)</f>
        <v>49.85</v>
      </c>
      <c r="F45" s="290">
        <f>'[48]garden suites'!$G$49</f>
        <v>7449840</v>
      </c>
      <c r="G45" s="281" t="s">
        <v>249</v>
      </c>
      <c r="H45" s="258"/>
    </row>
    <row r="46" spans="3:8" hidden="1">
      <c r="C46" s="281" t="s">
        <v>252</v>
      </c>
      <c r="D46" s="291" t="s">
        <v>40</v>
      </c>
      <c r="E46" s="280">
        <f>VLOOKUP(C46,'[40]Pricing Detail'!$D$7:$AS$61,3,0)</f>
        <v>49.85</v>
      </c>
      <c r="F46" s="290">
        <f>'[48]garden suites'!$G$50</f>
        <v>7449840</v>
      </c>
      <c r="G46" s="281" t="s">
        <v>249</v>
      </c>
      <c r="H46" s="258"/>
    </row>
    <row r="47" spans="3:8" hidden="1">
      <c r="C47" s="281" t="s">
        <v>251</v>
      </c>
      <c r="D47" s="291" t="s">
        <v>40</v>
      </c>
      <c r="E47" s="280">
        <f>VLOOKUP(C47,'[40]Pricing Detail'!$D$7:$AS$61,3,0)</f>
        <v>43.12</v>
      </c>
      <c r="F47" s="290">
        <f>'[48]garden suites'!$G$51</f>
        <v>6836080</v>
      </c>
      <c r="G47" s="281" t="s">
        <v>249</v>
      </c>
      <c r="H47" s="258"/>
    </row>
    <row r="48" spans="3:8" ht="16" hidden="1" thickBot="1">
      <c r="C48" s="289" t="s">
        <v>250</v>
      </c>
      <c r="D48" s="288" t="s">
        <v>49</v>
      </c>
      <c r="E48" s="287">
        <f>VLOOKUP(C48,'[40]Pricing Detail'!$D$7:$AS$61,3,0)</f>
        <v>65.599999999999994</v>
      </c>
      <c r="F48" s="286">
        <f>'[48]garden suites'!$G$52</f>
        <v>11551280</v>
      </c>
      <c r="G48" s="278" t="s">
        <v>249</v>
      </c>
      <c r="H48" s="258"/>
    </row>
    <row r="49" spans="2:13" hidden="1">
      <c r="C49" s="283" t="s">
        <v>61</v>
      </c>
      <c r="D49" s="283" t="s">
        <v>49</v>
      </c>
      <c r="E49" s="285">
        <f>VLOOKUP(C49,'[40]Pricing Detail'!$D$7:$AS$61,3,0)</f>
        <v>68.349999999999994</v>
      </c>
      <c r="F49" s="284">
        <f>'[48]garden suites'!$G$53</f>
        <v>12922160</v>
      </c>
      <c r="G49" s="283" t="s">
        <v>243</v>
      </c>
      <c r="H49" s="258"/>
    </row>
    <row r="50" spans="2:13" hidden="1">
      <c r="C50" s="281" t="s">
        <v>62</v>
      </c>
      <c r="D50" s="281" t="s">
        <v>40</v>
      </c>
      <c r="E50" s="280">
        <f>VLOOKUP(C50,'[40]Pricing Detail'!$D$7:$AS$61,3,0)</f>
        <v>43.12</v>
      </c>
      <c r="F50" s="279">
        <f>'[48]garden suites'!$G$54</f>
        <v>8091600</v>
      </c>
      <c r="G50" s="281" t="s">
        <v>243</v>
      </c>
      <c r="H50" s="258"/>
    </row>
    <row r="51" spans="2:13" hidden="1">
      <c r="C51" s="281" t="s">
        <v>63</v>
      </c>
      <c r="D51" s="281" t="s">
        <v>40</v>
      </c>
      <c r="E51" s="280">
        <f>VLOOKUP(C51,'[40]Pricing Detail'!$D$7:$AS$61,3,0)</f>
        <v>43.12</v>
      </c>
      <c r="F51" s="279">
        <f>'[48]garden suites'!$G$55</f>
        <v>8091600</v>
      </c>
      <c r="G51" s="274" t="s">
        <v>243</v>
      </c>
      <c r="H51" s="258"/>
    </row>
    <row r="52" spans="2:13" hidden="1">
      <c r="C52" s="281" t="s">
        <v>64</v>
      </c>
      <c r="D52" s="281" t="s">
        <v>40</v>
      </c>
      <c r="E52" s="280">
        <f>VLOOKUP(C52,'[40]Pricing Detail'!$D$7:$AS$61,3,0)</f>
        <v>43.12</v>
      </c>
      <c r="F52" s="279">
        <f>'[48]garden suites'!$G$56</f>
        <v>8091600</v>
      </c>
      <c r="G52" s="282" t="s">
        <v>243</v>
      </c>
      <c r="H52" s="258"/>
    </row>
    <row r="53" spans="2:13" hidden="1">
      <c r="C53" s="281" t="s">
        <v>178</v>
      </c>
      <c r="D53" s="281" t="s">
        <v>49</v>
      </c>
      <c r="E53" s="280">
        <f>VLOOKUP(C53,'[40]Pricing Detail'!$D$7:$AS$61,3,0)</f>
        <v>68.349999999999994</v>
      </c>
      <c r="F53" s="279">
        <f>'[48]garden suites'!$G$57</f>
        <v>13534800</v>
      </c>
      <c r="G53" s="281" t="s">
        <v>243</v>
      </c>
      <c r="H53" s="258"/>
    </row>
    <row r="54" spans="2:13" hidden="1">
      <c r="C54" s="281" t="s">
        <v>248</v>
      </c>
      <c r="D54" s="281" t="s">
        <v>49</v>
      </c>
      <c r="E54" s="280">
        <f>VLOOKUP(C54,'[40]Pricing Detail'!$D$7:$AS$61,3,0)</f>
        <v>65.599999999999994</v>
      </c>
      <c r="F54" s="279">
        <f>'[48]garden suites'!$G$58</f>
        <v>12065360</v>
      </c>
      <c r="G54" s="281" t="s">
        <v>243</v>
      </c>
      <c r="H54" s="258"/>
    </row>
    <row r="55" spans="2:13" hidden="1">
      <c r="C55" s="281" t="s">
        <v>179</v>
      </c>
      <c r="D55" s="281" t="s">
        <v>40</v>
      </c>
      <c r="E55" s="280">
        <f>VLOOKUP(C55,'[40]Pricing Detail'!$D$7:$AS$61,3,0)</f>
        <v>43.12</v>
      </c>
      <c r="F55" s="279">
        <f>'[48]garden suites'!$G$59</f>
        <v>6932400</v>
      </c>
      <c r="G55" s="274" t="s">
        <v>243</v>
      </c>
      <c r="H55" s="258"/>
    </row>
    <row r="56" spans="2:13" hidden="1">
      <c r="C56" s="281" t="s">
        <v>247</v>
      </c>
      <c r="D56" s="281" t="s">
        <v>40</v>
      </c>
      <c r="E56" s="280">
        <f>VLOOKUP(C56,'[40]Pricing Detail'!$D$7:$AS$61,3,0)</f>
        <v>49.85</v>
      </c>
      <c r="F56" s="279">
        <f>'[48]garden suites'!$G$60</f>
        <v>7561840</v>
      </c>
      <c r="G56" s="281" t="s">
        <v>243</v>
      </c>
      <c r="H56" s="258"/>
    </row>
    <row r="57" spans="2:13" hidden="1">
      <c r="C57" s="281" t="s">
        <v>246</v>
      </c>
      <c r="D57" s="281" t="s">
        <v>40</v>
      </c>
      <c r="E57" s="280">
        <f>VLOOKUP(C57,'[40]Pricing Detail'!$D$7:$AS$61,3,0)</f>
        <v>49.85</v>
      </c>
      <c r="F57" s="279">
        <f>'[48]garden suites'!$G$61</f>
        <v>7561840</v>
      </c>
      <c r="G57" s="281" t="s">
        <v>243</v>
      </c>
      <c r="H57" s="258"/>
    </row>
    <row r="58" spans="2:13" hidden="1">
      <c r="C58" s="281" t="s">
        <v>245</v>
      </c>
      <c r="D58" s="281" t="s">
        <v>40</v>
      </c>
      <c r="E58" s="280">
        <f>VLOOKUP(C58,'[40]Pricing Detail'!$D$7:$AS$61,3,0)</f>
        <v>43.12</v>
      </c>
      <c r="F58" s="279">
        <f>'[48]garden suites'!$G$62</f>
        <v>6932400</v>
      </c>
      <c r="G58" s="278" t="s">
        <v>243</v>
      </c>
      <c r="H58" s="258"/>
    </row>
    <row r="59" spans="2:13" ht="16" hidden="1" thickBot="1">
      <c r="C59" s="277" t="s">
        <v>244</v>
      </c>
      <c r="D59" s="277" t="s">
        <v>49</v>
      </c>
      <c r="E59" s="276">
        <f>VLOOKUP(C59,'[40]Pricing Detail'!$D$7:$AS$61,3,0)</f>
        <v>65.599999999999994</v>
      </c>
      <c r="F59" s="275">
        <f>'[48]garden suites'!$G$63</f>
        <v>11698000</v>
      </c>
      <c r="G59" s="274" t="s">
        <v>243</v>
      </c>
      <c r="H59" s="258"/>
    </row>
    <row r="60" spans="2:13">
      <c r="G60" s="273"/>
    </row>
    <row r="61" spans="2:13" ht="16" thickBot="1">
      <c r="B61" s="272" t="s">
        <v>242</v>
      </c>
    </row>
    <row r="62" spans="2:13" s="269" customFormat="1" ht="28.5" customHeight="1" thickBot="1">
      <c r="C62" s="271" t="s">
        <v>241</v>
      </c>
      <c r="D62" s="270" t="s">
        <v>22</v>
      </c>
      <c r="E62" s="270" t="s">
        <v>240</v>
      </c>
      <c r="F62" s="270" t="s">
        <v>239</v>
      </c>
      <c r="G62" s="270"/>
      <c r="M62" s="269" t="s">
        <v>5</v>
      </c>
    </row>
    <row r="63" spans="2:13">
      <c r="C63" s="267" t="s">
        <v>238</v>
      </c>
      <c r="D63" s="268" t="s">
        <v>231</v>
      </c>
      <c r="E63" s="268">
        <v>157.84</v>
      </c>
      <c r="F63" s="264">
        <f>(H63*1.12)+1000000</f>
        <v>34204640</v>
      </c>
      <c r="G63" s="263"/>
      <c r="H63" s="258">
        <v>29646999.999999996</v>
      </c>
      <c r="I63" s="258"/>
    </row>
    <row r="64" spans="2:13">
      <c r="C64" s="267" t="s">
        <v>237</v>
      </c>
      <c r="D64" s="268" t="s">
        <v>233</v>
      </c>
      <c r="E64" s="268">
        <v>140.13999999999999</v>
      </c>
      <c r="F64" s="264">
        <f>(H64*1.12)+1000000</f>
        <v>27621672.000000004</v>
      </c>
      <c r="G64" s="263"/>
      <c r="H64" s="258">
        <v>23769350</v>
      </c>
      <c r="I64" s="258"/>
    </row>
    <row r="65" spans="3:9">
      <c r="C65" s="267"/>
      <c r="D65" s="265"/>
      <c r="E65" s="265"/>
      <c r="F65" s="264"/>
      <c r="G65" s="263"/>
      <c r="H65" s="258"/>
      <c r="I65" s="258"/>
    </row>
    <row r="66" spans="3:9">
      <c r="C66" s="267" t="s">
        <v>236</v>
      </c>
      <c r="D66" s="265" t="s">
        <v>233</v>
      </c>
      <c r="E66" s="265">
        <v>140.13999999999999</v>
      </c>
      <c r="F66" s="264">
        <f>(H66*1.12)+1000000</f>
        <v>27621672.000000004</v>
      </c>
      <c r="G66" s="263"/>
      <c r="H66" s="258">
        <v>23769350</v>
      </c>
      <c r="I66" s="258"/>
    </row>
    <row r="67" spans="3:9">
      <c r="C67" s="267" t="s">
        <v>235</v>
      </c>
      <c r="D67" s="265" t="s">
        <v>233</v>
      </c>
      <c r="E67" s="265">
        <v>140.13999999999999</v>
      </c>
      <c r="F67" s="264">
        <f>(H67*1.12)+1000000</f>
        <v>27621672.000000004</v>
      </c>
      <c r="G67" s="263"/>
      <c r="H67" s="258">
        <v>23769350</v>
      </c>
      <c r="I67" s="258"/>
    </row>
    <row r="68" spans="3:9">
      <c r="C68" s="267" t="s">
        <v>234</v>
      </c>
      <c r="D68" s="265" t="s">
        <v>233</v>
      </c>
      <c r="E68" s="265">
        <v>140.13999999999999</v>
      </c>
      <c r="F68" s="264">
        <f>(H68*1.12)+1000000</f>
        <v>27621672.000000004</v>
      </c>
      <c r="G68" s="263"/>
      <c r="H68" s="258">
        <v>23769350</v>
      </c>
      <c r="I68" s="258"/>
    </row>
    <row r="69" spans="3:9">
      <c r="C69" s="267" t="s">
        <v>232</v>
      </c>
      <c r="D69" s="265" t="s">
        <v>231</v>
      </c>
      <c r="E69" s="265">
        <v>157.84</v>
      </c>
      <c r="F69" s="264">
        <f>(H69*1.12)+1000000</f>
        <v>33394488.000000004</v>
      </c>
      <c r="G69" s="263"/>
      <c r="H69" s="258">
        <v>28923650</v>
      </c>
      <c r="I69" s="258"/>
    </row>
    <row r="70" spans="3:9">
      <c r="C70" s="266"/>
      <c r="D70" s="265"/>
      <c r="E70" s="265"/>
      <c r="F70" s="264"/>
      <c r="G70" s="263"/>
      <c r="H70" s="258"/>
      <c r="I70" s="258"/>
    </row>
    <row r="71" spans="3:9" ht="16" thickBot="1">
      <c r="C71" s="262"/>
      <c r="D71" s="261"/>
      <c r="E71" s="261"/>
      <c r="F71" s="260"/>
      <c r="G71" s="259"/>
    </row>
    <row r="73" spans="3:9">
      <c r="F73" s="258"/>
    </row>
    <row r="74" spans="3:9">
      <c r="F74" s="258"/>
    </row>
    <row r="75" spans="3:9">
      <c r="F75" s="258"/>
    </row>
  </sheetData>
  <sheetProtection selectLockedCells="1" selectUnlockedCells="1"/>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fitToPage="1"/>
  </sheetPr>
  <dimension ref="A1:K46"/>
  <sheetViews>
    <sheetView zoomScaleNormal="100" workbookViewId="0">
      <selection activeCell="J3" sqref="J3"/>
    </sheetView>
  </sheetViews>
  <sheetFormatPr baseColWidth="10" defaultColWidth="0" defaultRowHeight="12.75" customHeight="1" zeroHeight="1"/>
  <cols>
    <col min="1" max="1" width="12.1640625" style="13" customWidth="1"/>
    <col min="2" max="2" width="10.83203125" style="13" customWidth="1"/>
    <col min="3" max="3" width="13.33203125" style="13" customWidth="1"/>
    <col min="4" max="4" width="12.83203125" style="26" bestFit="1" customWidth="1"/>
    <col min="5" max="5" width="12.5" style="13" bestFit="1" customWidth="1"/>
    <col min="6" max="6" width="13.6640625" style="13" bestFit="1" customWidth="1"/>
    <col min="7" max="7" width="13.6640625" style="14" bestFit="1" customWidth="1"/>
    <col min="8" max="8" width="16.5" style="13" bestFit="1" customWidth="1"/>
    <col min="9" max="9" width="16.5" style="165" bestFit="1" customWidth="1"/>
    <col min="10" max="10" width="14.33203125" style="165" customWidth="1"/>
    <col min="11" max="11" width="9.1640625" style="165" customWidth="1"/>
    <col min="12" max="16384" width="9.1640625" style="13" hidden="1"/>
  </cols>
  <sheetData>
    <row r="1" spans="1:11" ht="12.75" customHeight="1">
      <c r="C1" s="215" t="s">
        <v>75</v>
      </c>
      <c r="H1" s="345" t="s">
        <v>76</v>
      </c>
    </row>
    <row r="2" spans="1:11" ht="12.75" customHeight="1">
      <c r="C2" s="14" t="s">
        <v>326</v>
      </c>
      <c r="H2" s="345"/>
    </row>
    <row r="3" spans="1:11" ht="14">
      <c r="C3" s="14" t="s">
        <v>77</v>
      </c>
      <c r="J3" s="213" t="s">
        <v>78</v>
      </c>
    </row>
    <row r="4" spans="1:11" ht="14"/>
    <row r="5" spans="1:11" s="166" customFormat="1" ht="18" customHeight="1">
      <c r="A5" s="212" t="s">
        <v>4</v>
      </c>
      <c r="B5" s="347"/>
      <c r="C5" s="494">
        <f>'DATA SHEET'!$C$52</f>
        <v>0</v>
      </c>
      <c r="D5" s="494"/>
      <c r="E5" s="494"/>
      <c r="F5" s="494"/>
      <c r="G5" s="494"/>
      <c r="H5" s="495"/>
      <c r="I5" s="210"/>
      <c r="J5" s="167"/>
      <c r="K5" s="167"/>
    </row>
    <row r="6" spans="1:11" s="166" customFormat="1" ht="14.25" customHeight="1">
      <c r="A6" s="490" t="s">
        <v>6</v>
      </c>
      <c r="B6" s="491"/>
      <c r="C6" s="491" t="str">
        <f>'DATA SHEET'!$C$53</f>
        <v>2C</v>
      </c>
      <c r="D6" s="491"/>
      <c r="E6" s="491"/>
      <c r="F6" s="491"/>
      <c r="G6" s="491"/>
      <c r="H6" s="496"/>
      <c r="I6" s="209"/>
      <c r="J6" s="167"/>
      <c r="K6" s="167"/>
    </row>
    <row r="7" spans="1:11" s="166" customFormat="1" ht="14.25" customHeight="1">
      <c r="A7" s="490" t="s">
        <v>79</v>
      </c>
      <c r="B7" s="491"/>
      <c r="C7" s="492">
        <f>'DATA SHEET'!$C$55</f>
        <v>69.98</v>
      </c>
      <c r="D7" s="492"/>
      <c r="E7" s="492"/>
      <c r="F7" s="492"/>
      <c r="G7" s="492"/>
      <c r="H7" s="493"/>
      <c r="I7" s="208"/>
      <c r="J7" s="167"/>
      <c r="K7" s="167"/>
    </row>
    <row r="8" spans="1:11" s="166" customFormat="1" ht="14.25" customHeight="1">
      <c r="A8" s="490" t="s">
        <v>7</v>
      </c>
      <c r="B8" s="491"/>
      <c r="C8" s="492" t="str">
        <f>'DATA SHEET'!$C$54</f>
        <v>2-Bedroom</v>
      </c>
      <c r="D8" s="492"/>
      <c r="E8" s="492"/>
      <c r="F8" s="492"/>
      <c r="G8" s="492"/>
      <c r="H8" s="493"/>
      <c r="I8" s="208"/>
      <c r="J8" s="167"/>
      <c r="K8" s="167"/>
    </row>
    <row r="9" spans="1:11" s="166" customFormat="1" ht="14">
      <c r="A9" s="490" t="s">
        <v>80</v>
      </c>
      <c r="B9" s="491"/>
      <c r="C9" s="499">
        <f>'DATA SHEET'!$C$56</f>
        <v>14507500</v>
      </c>
      <c r="D9" s="499"/>
      <c r="E9" s="499"/>
      <c r="F9" s="499"/>
      <c r="G9" s="499"/>
      <c r="H9" s="500"/>
      <c r="I9" s="207"/>
      <c r="J9" s="167"/>
      <c r="K9" s="167"/>
    </row>
    <row r="10" spans="1:11" s="166" customFormat="1" ht="12.75" customHeight="1">
      <c r="A10" s="501" t="s">
        <v>81</v>
      </c>
      <c r="B10" s="502"/>
      <c r="C10" s="503" t="str">
        <f>'DATA SHEET'!$B$60</f>
        <v>Cash: 80% DP, 20% after 60 months or upon turnover</v>
      </c>
      <c r="D10" s="503"/>
      <c r="E10" s="503"/>
      <c r="F10" s="503"/>
      <c r="G10" s="503"/>
      <c r="H10" s="504"/>
      <c r="I10" s="206"/>
      <c r="J10" s="167"/>
      <c r="K10" s="167"/>
    </row>
    <row r="11" spans="1:11" ht="14"/>
    <row r="12" spans="1:11" ht="14">
      <c r="A12" s="14" t="s">
        <v>82</v>
      </c>
      <c r="B12" s="14"/>
      <c r="J12" s="205"/>
    </row>
    <row r="13" spans="1:11" ht="14">
      <c r="A13" s="13" t="s">
        <v>83</v>
      </c>
      <c r="D13" s="194">
        <f>(C9-650000)</f>
        <v>13857500</v>
      </c>
      <c r="E13" s="204" t="str">
        <f>LEFT(C8,9)</f>
        <v>2-Bedroom</v>
      </c>
      <c r="F13" s="204"/>
      <c r="G13" s="187"/>
      <c r="H13" s="188"/>
      <c r="J13" s="182"/>
    </row>
    <row r="14" spans="1:11" s="181" customFormat="1" ht="14" hidden="1">
      <c r="A14" s="40"/>
      <c r="B14" s="200"/>
      <c r="C14" s="199"/>
      <c r="D14" s="202"/>
      <c r="E14" s="197"/>
      <c r="F14" s="197"/>
      <c r="G14" s="196"/>
      <c r="H14" s="195"/>
      <c r="I14" s="165"/>
      <c r="J14" s="191"/>
      <c r="K14" s="165"/>
    </row>
    <row r="15" spans="1:11" ht="14">
      <c r="A15" s="40" t="s">
        <v>325</v>
      </c>
      <c r="B15" s="40"/>
      <c r="C15" s="203">
        <v>0.03</v>
      </c>
      <c r="D15" s="202">
        <f>IF(C15&lt;=3%,((D13-D14)*C15),"BEYOND MAX DISC.")</f>
        <v>415725</v>
      </c>
      <c r="E15" s="197"/>
      <c r="F15" s="197"/>
      <c r="G15" s="196"/>
      <c r="H15" s="195"/>
      <c r="J15" s="191"/>
    </row>
    <row r="16" spans="1:11" ht="14">
      <c r="A16" s="40" t="s">
        <v>85</v>
      </c>
      <c r="B16" s="40"/>
      <c r="C16" s="203">
        <v>0.15</v>
      </c>
      <c r="D16" s="198">
        <f>IF(C16&lt;=15%,((D13-D15-D14)*C16),"BEYOND MAX DISC.")</f>
        <v>2016266.25</v>
      </c>
      <c r="E16" s="197"/>
      <c r="F16" s="197"/>
      <c r="G16" s="196"/>
      <c r="H16" s="188"/>
      <c r="J16" s="201">
        <v>0.05</v>
      </c>
    </row>
    <row r="17" spans="1:11" s="181" customFormat="1" ht="14">
      <c r="A17" s="13" t="s">
        <v>87</v>
      </c>
      <c r="B17" s="13"/>
      <c r="C17" s="13"/>
      <c r="D17" s="194">
        <f>D13-SUM(D14:D16)</f>
        <v>11425508.75</v>
      </c>
      <c r="E17" s="193"/>
      <c r="F17" s="193"/>
      <c r="G17" s="192"/>
      <c r="H17" s="188"/>
      <c r="I17" s="165"/>
      <c r="J17" s="191"/>
      <c r="K17" s="165"/>
    </row>
    <row r="18" spans="1:11" s="181" customFormat="1" ht="14">
      <c r="A18" s="126" t="s">
        <v>88</v>
      </c>
      <c r="B18" s="14"/>
      <c r="C18" s="14"/>
      <c r="D18" s="190">
        <v>650000</v>
      </c>
      <c r="E18" s="13"/>
      <c r="F18" s="13"/>
      <c r="G18" s="14"/>
      <c r="H18" s="13"/>
      <c r="I18" s="165"/>
      <c r="J18" s="188"/>
      <c r="K18" s="165"/>
    </row>
    <row r="19" spans="1:11" s="181" customFormat="1" ht="14">
      <c r="A19" s="46" t="s">
        <v>89</v>
      </c>
      <c r="B19" s="14"/>
      <c r="C19" s="14"/>
      <c r="D19" s="189">
        <f>+SUM(D17:D18)</f>
        <v>12075508.75</v>
      </c>
      <c r="E19" s="13"/>
      <c r="F19" s="13"/>
      <c r="G19" s="14"/>
      <c r="H19" s="13"/>
      <c r="I19" s="165"/>
      <c r="J19" s="188"/>
      <c r="K19" s="165"/>
    </row>
    <row r="20" spans="1:11" s="181" customFormat="1" ht="14">
      <c r="A20" s="48" t="s">
        <v>90</v>
      </c>
      <c r="B20" s="48"/>
      <c r="C20" s="15">
        <v>0.05</v>
      </c>
      <c r="D20" s="49">
        <f>(D17/1.12)*C20</f>
        <v>510067.35491071432</v>
      </c>
      <c r="E20" s="13"/>
      <c r="F20" s="13"/>
      <c r="G20" s="14"/>
      <c r="H20" s="13"/>
      <c r="I20" s="165"/>
      <c r="J20" s="188"/>
      <c r="K20" s="165"/>
    </row>
    <row r="21" spans="1:11" s="183" customFormat="1" ht="15" thickBot="1">
      <c r="A21" s="14" t="s">
        <v>91</v>
      </c>
      <c r="B21" s="14"/>
      <c r="C21" s="14"/>
      <c r="D21" s="50">
        <f>+SUM(D19:D20)</f>
        <v>12585576.104910715</v>
      </c>
      <c r="E21" s="187"/>
      <c r="F21" s="187"/>
      <c r="G21" s="187"/>
      <c r="H21" s="186"/>
      <c r="I21" s="184"/>
      <c r="J21" s="185"/>
      <c r="K21" s="184"/>
    </row>
    <row r="22" spans="1:11" s="181" customFormat="1" ht="15" thickTop="1">
      <c r="A22" s="13"/>
      <c r="B22" s="13"/>
      <c r="C22" s="13"/>
      <c r="D22" s="26"/>
      <c r="E22" s="13"/>
      <c r="F22" s="13"/>
      <c r="G22" s="14"/>
      <c r="H22" s="13"/>
      <c r="I22" s="165"/>
      <c r="J22" s="182"/>
      <c r="K22" s="165"/>
    </row>
    <row r="23" spans="1:11" s="166" customFormat="1" ht="15" customHeight="1">
      <c r="A23" s="51" t="s">
        <v>92</v>
      </c>
      <c r="B23" s="51" t="s">
        <v>93</v>
      </c>
      <c r="C23" s="51" t="s">
        <v>94</v>
      </c>
      <c r="D23" s="51" t="s">
        <v>95</v>
      </c>
      <c r="E23" s="51" t="s">
        <v>169</v>
      </c>
      <c r="F23" s="51" t="s">
        <v>97</v>
      </c>
      <c r="G23" s="53" t="s">
        <v>98</v>
      </c>
      <c r="H23" s="51" t="s">
        <v>99</v>
      </c>
      <c r="I23" s="167"/>
      <c r="J23" s="171"/>
      <c r="K23" s="167"/>
    </row>
    <row r="24" spans="1:11" s="166" customFormat="1" ht="15" customHeight="1">
      <c r="A24" s="342" t="s">
        <v>100</v>
      </c>
      <c r="B24" s="180"/>
      <c r="C24" s="342"/>
      <c r="D24" s="342"/>
      <c r="E24" s="342"/>
      <c r="F24" s="342"/>
      <c r="G24" s="342"/>
      <c r="H24" s="179">
        <f>+D21</f>
        <v>12585576.104910715</v>
      </c>
      <c r="I24" s="167"/>
      <c r="J24" s="171"/>
      <c r="K24" s="167"/>
    </row>
    <row r="25" spans="1:11" s="166" customFormat="1" ht="15" customHeight="1">
      <c r="A25" s="176">
        <v>0</v>
      </c>
      <c r="B25" s="176"/>
      <c r="C25" s="176" t="s">
        <v>101</v>
      </c>
      <c r="D25" s="175">
        <f ca="1">'DATA SHEET'!$C$51</f>
        <v>44238</v>
      </c>
      <c r="E25" s="174">
        <f>IF(E13="1-Bedroom",50000,100000)</f>
        <v>100000</v>
      </c>
      <c r="F25" s="174"/>
      <c r="G25" s="173">
        <f>+SUM(E25:F25)</f>
        <v>100000</v>
      </c>
      <c r="H25" s="172">
        <f>D21-G25</f>
        <v>12485576.104910715</v>
      </c>
      <c r="I25" s="167"/>
      <c r="J25" s="178"/>
      <c r="K25" s="167"/>
    </row>
    <row r="26" spans="1:11" s="166" customFormat="1" ht="15" customHeight="1">
      <c r="A26" s="176">
        <v>1</v>
      </c>
      <c r="B26" s="177">
        <v>0.8</v>
      </c>
      <c r="C26" s="176" t="s">
        <v>190</v>
      </c>
      <c r="D26" s="175">
        <f ca="1">EDATE(D25,1)</f>
        <v>44266</v>
      </c>
      <c r="E26" s="174">
        <f>(D19*80%)-E25</f>
        <v>9560407</v>
      </c>
      <c r="F26" s="174">
        <f>($D$20*80%)</f>
        <v>408053.88392857148</v>
      </c>
      <c r="G26" s="173">
        <f>+SUM(E26:F26)</f>
        <v>9968460.8839285709</v>
      </c>
      <c r="H26" s="172">
        <f>H25-G26</f>
        <v>2517115.2209821437</v>
      </c>
      <c r="I26" s="167"/>
      <c r="J26" s="171"/>
      <c r="K26" s="167"/>
    </row>
    <row r="27" spans="1:11" s="166" customFormat="1" ht="15" customHeight="1">
      <c r="A27" s="176">
        <v>60</v>
      </c>
      <c r="B27" s="177">
        <v>0.2</v>
      </c>
      <c r="C27" s="176" t="s">
        <v>189</v>
      </c>
      <c r="D27" s="175">
        <f ca="1">D26+(60*30)</f>
        <v>46066</v>
      </c>
      <c r="E27" s="174">
        <f>D19*0.2</f>
        <v>2415101.75</v>
      </c>
      <c r="F27" s="174">
        <f>D20*0.2</f>
        <v>102013.47098214287</v>
      </c>
      <c r="G27" s="173">
        <f>+SUM(E27:F27)</f>
        <v>2517115.2209821427</v>
      </c>
      <c r="H27" s="172">
        <f>H26-G27</f>
        <v>0</v>
      </c>
      <c r="I27" s="167"/>
      <c r="J27" s="171"/>
      <c r="K27" s="167"/>
    </row>
    <row r="28" spans="1:11" s="166" customFormat="1" ht="15" customHeight="1">
      <c r="A28" s="505" t="s">
        <v>102</v>
      </c>
      <c r="B28" s="506"/>
      <c r="C28" s="506"/>
      <c r="D28" s="507"/>
      <c r="E28" s="170">
        <f>SUM(E25:E27)</f>
        <v>12075508.75</v>
      </c>
      <c r="F28" s="170">
        <f>SUM(F25:F27)</f>
        <v>510067.35491071432</v>
      </c>
      <c r="G28" s="170">
        <f>SUM(G25:G27)</f>
        <v>12585576.104910713</v>
      </c>
      <c r="H28" s="169"/>
      <c r="I28" s="167"/>
      <c r="J28" s="168"/>
      <c r="K28" s="167"/>
    </row>
    <row r="29" spans="1:11" ht="14">
      <c r="C29" s="23"/>
      <c r="D29" s="24"/>
      <c r="E29" s="25"/>
      <c r="F29" s="25"/>
      <c r="G29" s="25"/>
    </row>
    <row r="30" spans="1:11" ht="14">
      <c r="A30" s="508" t="s">
        <v>66</v>
      </c>
      <c r="B30" s="508"/>
      <c r="C30" s="508"/>
      <c r="D30" s="508"/>
      <c r="E30" s="508"/>
      <c r="F30" s="508"/>
      <c r="G30" s="508"/>
      <c r="H30" s="508"/>
    </row>
    <row r="31" spans="1:11" ht="31.5" customHeight="1">
      <c r="A31" s="497" t="s">
        <v>103</v>
      </c>
      <c r="B31" s="497"/>
      <c r="C31" s="497"/>
      <c r="D31" s="497"/>
      <c r="E31" s="497"/>
      <c r="F31" s="497"/>
      <c r="G31" s="497"/>
      <c r="H31" s="497"/>
    </row>
    <row r="32" spans="1:11" ht="16.5" customHeight="1">
      <c r="A32" s="497"/>
      <c r="B32" s="497"/>
      <c r="C32" s="497"/>
      <c r="D32" s="497"/>
      <c r="E32" s="497"/>
      <c r="F32" s="497"/>
      <c r="G32" s="497"/>
      <c r="H32" s="497"/>
    </row>
    <row r="33" spans="1:8" ht="16.5" customHeight="1">
      <c r="A33" s="497"/>
      <c r="B33" s="497"/>
      <c r="C33" s="497"/>
      <c r="D33" s="497"/>
      <c r="E33" s="497"/>
      <c r="F33" s="497"/>
      <c r="G33" s="497"/>
      <c r="H33" s="497"/>
    </row>
    <row r="34" spans="1:8" ht="16.5" customHeight="1">
      <c r="A34" s="497"/>
      <c r="B34" s="497"/>
      <c r="C34" s="497"/>
      <c r="D34" s="497"/>
      <c r="E34" s="497"/>
      <c r="F34" s="497"/>
      <c r="G34" s="497"/>
      <c r="H34" s="497"/>
    </row>
    <row r="35" spans="1:8" ht="108" customHeight="1">
      <c r="A35" s="497"/>
      <c r="B35" s="497"/>
      <c r="C35" s="497"/>
      <c r="D35" s="497"/>
      <c r="E35" s="497"/>
      <c r="F35" s="497"/>
      <c r="G35" s="497"/>
      <c r="H35" s="497"/>
    </row>
    <row r="36" spans="1:8" ht="44.25" customHeight="1">
      <c r="A36" s="497"/>
      <c r="B36" s="497"/>
      <c r="C36" s="497"/>
      <c r="D36" s="497"/>
      <c r="E36" s="497"/>
      <c r="F36" s="497"/>
      <c r="G36" s="497"/>
      <c r="H36" s="497"/>
    </row>
    <row r="37" spans="1:8" ht="33.75" customHeight="1">
      <c r="A37" s="497"/>
      <c r="B37" s="497"/>
      <c r="C37" s="497"/>
      <c r="D37" s="497"/>
      <c r="E37" s="497"/>
      <c r="F37" s="497"/>
      <c r="G37" s="497"/>
      <c r="H37" s="497"/>
    </row>
    <row r="38" spans="1:8" ht="14">
      <c r="A38" s="497"/>
      <c r="B38" s="497"/>
      <c r="C38" s="497"/>
      <c r="D38" s="497"/>
      <c r="E38" s="497"/>
      <c r="F38" s="497"/>
      <c r="G38" s="497"/>
      <c r="H38" s="497"/>
    </row>
    <row r="39" spans="1:8" ht="14">
      <c r="A39" s="13" t="s">
        <v>104</v>
      </c>
    </row>
    <row r="40" spans="1:8" ht="14"/>
    <row r="41" spans="1:8" ht="15" customHeight="1">
      <c r="A41" s="27"/>
      <c r="B41" s="27"/>
      <c r="C41" s="27"/>
      <c r="E41" s="27"/>
      <c r="F41" s="27"/>
      <c r="G41" s="28"/>
    </row>
    <row r="42" spans="1:8" ht="14">
      <c r="A42" s="498" t="s">
        <v>105</v>
      </c>
      <c r="B42" s="498"/>
      <c r="C42" s="498"/>
      <c r="E42" s="498" t="s">
        <v>106</v>
      </c>
      <c r="F42" s="498"/>
      <c r="G42" s="498"/>
    </row>
    <row r="43" spans="1:8" ht="14"/>
    <row r="44" spans="1:8" ht="14"/>
    <row r="45" spans="1:8" ht="14"/>
    <row r="46" spans="1:8" ht="14"/>
  </sheetData>
  <sheetProtection password="EA9B" sheet="1" objects="1" scenarios="1" selectLockedCells="1"/>
  <mergeCells count="16">
    <mergeCell ref="A31:H38"/>
    <mergeCell ref="A42:C42"/>
    <mergeCell ref="E42:G42"/>
    <mergeCell ref="A9:B9"/>
    <mergeCell ref="C9:H9"/>
    <mergeCell ref="A10:B10"/>
    <mergeCell ref="C10:H10"/>
    <mergeCell ref="A28:D28"/>
    <mergeCell ref="A30:H30"/>
    <mergeCell ref="A8:B8"/>
    <mergeCell ref="C8:H8"/>
    <mergeCell ref="C5:H5"/>
    <mergeCell ref="A6:B6"/>
    <mergeCell ref="C6:H6"/>
    <mergeCell ref="A7:B7"/>
    <mergeCell ref="C7:H7"/>
  </mergeCells>
  <hyperlinks>
    <hyperlink ref="C1" location="'DATA SHEET'!A1" display="HIGHLANDS PRIME, INC." xr:uid="{00000000-0004-0000-0600-000000000000}"/>
    <hyperlink ref="J3" location="'DATA SHEET'!A1" display="Return to Data Sheet" xr:uid="{00000000-0004-0000-0600-000001000000}"/>
  </hyperlinks>
  <pageMargins left="0.7" right="0.7" top="0.75" bottom="0.75" header="0.3" footer="0.3"/>
  <pageSetup paperSize="14"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pageSetUpPr fitToPage="1"/>
  </sheetPr>
  <dimension ref="A1:L107"/>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Cash_Non-mem'!C2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2.75" customHeight="1">
      <c r="A9" s="35" t="s">
        <v>80</v>
      </c>
      <c r="B9" s="351"/>
      <c r="C9" s="499">
        <f>'DATA SHEET'!$C$56</f>
        <v>14507500</v>
      </c>
      <c r="D9" s="499"/>
      <c r="E9" s="499"/>
      <c r="F9" s="499"/>
      <c r="G9" s="499"/>
      <c r="H9" s="500"/>
    </row>
    <row r="10" spans="1:10" ht="14">
      <c r="A10" s="352" t="s">
        <v>81</v>
      </c>
      <c r="B10" s="353"/>
      <c r="C10" s="510" t="str">
        <f>'DATA SHEET'!$B$61</f>
        <v>50% DP, 50% over 60 months</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126"/>
      <c r="D14" s="38"/>
      <c r="E14" s="39"/>
    </row>
    <row r="15" spans="1:10" ht="14">
      <c r="A15" s="40" t="s">
        <v>325</v>
      </c>
      <c r="B15" s="41"/>
      <c r="C15" s="79">
        <v>0.03</v>
      </c>
      <c r="D15" s="42">
        <f>IF(C15&lt;=3%,((D13-D14)*C15),"BEYOND MAX DISC.")</f>
        <v>415725</v>
      </c>
      <c r="E15" s="30"/>
      <c r="G15" s="12"/>
    </row>
    <row r="16" spans="1:10" ht="14">
      <c r="A16" s="40" t="s">
        <v>85</v>
      </c>
      <c r="B16" s="41"/>
      <c r="C16" s="79">
        <v>7.4999999999999997E-2</v>
      </c>
      <c r="D16" s="42">
        <f>IF(C16&lt;=7.5%,((D13-D14-D15)*C16),"BEYOND MAX")</f>
        <v>1008133.125</v>
      </c>
      <c r="E16" s="30"/>
      <c r="G16" s="12"/>
      <c r="J16" s="122">
        <v>0.05</v>
      </c>
    </row>
    <row r="17" spans="1:8" ht="14">
      <c r="A17" s="13" t="s">
        <v>87</v>
      </c>
      <c r="B17" s="13"/>
      <c r="C17" s="13"/>
      <c r="D17" s="43">
        <f>D13-SUM(D14:D16)</f>
        <v>12433641.875</v>
      </c>
      <c r="E17" s="44"/>
    </row>
    <row r="18" spans="1:8" ht="14">
      <c r="A18" s="41" t="s">
        <v>88</v>
      </c>
      <c r="B18" s="41"/>
      <c r="D18" s="45">
        <v>650000</v>
      </c>
      <c r="E18" s="44"/>
    </row>
    <row r="19" spans="1:8" ht="14">
      <c r="A19" s="46" t="s">
        <v>89</v>
      </c>
      <c r="B19" s="14"/>
      <c r="C19" s="14"/>
      <c r="D19" s="47">
        <f>+SUM(D17:D18)</f>
        <v>13083641.875</v>
      </c>
      <c r="E19" s="44"/>
    </row>
    <row r="20" spans="1:8" ht="14">
      <c r="A20" s="48" t="s">
        <v>90</v>
      </c>
      <c r="B20" s="48"/>
      <c r="C20" s="15">
        <v>0.05</v>
      </c>
      <c r="D20" s="49">
        <f>(D17/1.12)*C20</f>
        <v>555073.29799107136</v>
      </c>
      <c r="E20" s="44"/>
    </row>
    <row r="21" spans="1:8" ht="15" thickBot="1">
      <c r="A21" s="14" t="s">
        <v>91</v>
      </c>
      <c r="B21" s="14"/>
      <c r="C21" s="14"/>
      <c r="D21" s="50">
        <f>+SUM(D19:D20)</f>
        <v>13638715.172991071</v>
      </c>
      <c r="E21" s="30"/>
    </row>
    <row r="22" spans="1:8" ht="15" thickTop="1"/>
    <row r="23" spans="1:8" ht="14">
      <c r="A23" s="51" t="s">
        <v>92</v>
      </c>
      <c r="B23" s="51" t="s">
        <v>93</v>
      </c>
      <c r="C23" s="51" t="s">
        <v>94</v>
      </c>
      <c r="D23" s="51" t="s">
        <v>95</v>
      </c>
      <c r="E23" s="51" t="s">
        <v>96</v>
      </c>
      <c r="F23" s="51" t="s">
        <v>97</v>
      </c>
      <c r="G23" s="53" t="s">
        <v>98</v>
      </c>
      <c r="H23" s="51" t="s">
        <v>99</v>
      </c>
    </row>
    <row r="24" spans="1:8" ht="14">
      <c r="A24" s="512" t="s">
        <v>100</v>
      </c>
      <c r="B24" s="512"/>
      <c r="C24" s="512"/>
      <c r="D24" s="512"/>
      <c r="E24" s="512"/>
      <c r="F24" s="512"/>
      <c r="G24" s="512"/>
      <c r="H24" s="54">
        <f>+D21</f>
        <v>13638715.172991071</v>
      </c>
    </row>
    <row r="25" spans="1:8" ht="13.5" customHeight="1">
      <c r="A25" s="55">
        <v>0</v>
      </c>
      <c r="B25" s="55"/>
      <c r="C25" s="55" t="s">
        <v>101</v>
      </c>
      <c r="D25" s="175">
        <f ca="1">'DATA SHEET'!$C$51</f>
        <v>44238</v>
      </c>
      <c r="E25" s="57">
        <f>IF(E13="1-Bedroom",50000,100000)</f>
        <v>100000</v>
      </c>
      <c r="F25" s="57"/>
      <c r="G25" s="58">
        <f>+SUM(E25:F25)</f>
        <v>100000</v>
      </c>
      <c r="H25" s="59">
        <f>D21-G25</f>
        <v>13538715.172991071</v>
      </c>
    </row>
    <row r="26" spans="1:8" ht="14">
      <c r="A26" s="55">
        <f>+A25+1</f>
        <v>1</v>
      </c>
      <c r="B26" s="60">
        <v>0.5</v>
      </c>
      <c r="C26" s="55" t="s">
        <v>190</v>
      </c>
      <c r="D26" s="56">
        <f ca="1">EDATE(D25,1)</f>
        <v>44266</v>
      </c>
      <c r="E26" s="57">
        <f>(($D$19*B26)-$E$25)</f>
        <v>6441820.9375</v>
      </c>
      <c r="F26" s="57">
        <f>(($D$20*B26))</f>
        <v>277536.64899553568</v>
      </c>
      <c r="G26" s="58">
        <f t="shared" ref="G26:G28" si="0">+SUM(E26:F26)</f>
        <v>6719357.5864955354</v>
      </c>
      <c r="H26" s="59">
        <f>H25-G26</f>
        <v>6819357.5864955354</v>
      </c>
    </row>
    <row r="27" spans="1:8" ht="14">
      <c r="A27" s="55">
        <f>+A26+1</f>
        <v>2</v>
      </c>
      <c r="B27" s="60">
        <v>0.5</v>
      </c>
      <c r="C27" s="55" t="s">
        <v>108</v>
      </c>
      <c r="D27" s="56">
        <f ca="1">EDATE(D26,1)</f>
        <v>44297</v>
      </c>
      <c r="E27" s="57">
        <f>($D$19*B27)/60</f>
        <v>109030.34895833333</v>
      </c>
      <c r="F27" s="57">
        <f>($D$20*B27/60)</f>
        <v>4625.6108165922615</v>
      </c>
      <c r="G27" s="58">
        <f t="shared" si="0"/>
        <v>113655.95977492559</v>
      </c>
      <c r="H27" s="59">
        <f>H26-G27</f>
        <v>6705701.6267206101</v>
      </c>
    </row>
    <row r="28" spans="1:8" ht="14">
      <c r="A28" s="55">
        <f t="shared" ref="A28:A86" si="1">+A27+1</f>
        <v>3</v>
      </c>
      <c r="B28" s="55"/>
      <c r="C28" s="55" t="s">
        <v>109</v>
      </c>
      <c r="D28" s="56">
        <f ca="1">EDATE(D27,1)</f>
        <v>44327</v>
      </c>
      <c r="E28" s="57">
        <f>E27</f>
        <v>109030.34895833333</v>
      </c>
      <c r="F28" s="57">
        <f>F27</f>
        <v>4625.6108165922615</v>
      </c>
      <c r="G28" s="58">
        <f t="shared" si="0"/>
        <v>113655.95977492559</v>
      </c>
      <c r="H28" s="59">
        <f t="shared" ref="H28:H86" si="2">H27-G28</f>
        <v>6592045.6669456847</v>
      </c>
    </row>
    <row r="29" spans="1:8" ht="14">
      <c r="A29" s="55">
        <f t="shared" si="1"/>
        <v>4</v>
      </c>
      <c r="B29" s="55"/>
      <c r="C29" s="55" t="s">
        <v>110</v>
      </c>
      <c r="D29" s="56">
        <f ca="1">EDATE(D28,1)</f>
        <v>44358</v>
      </c>
      <c r="E29" s="57">
        <f t="shared" ref="E29:F44" si="3">E28</f>
        <v>109030.34895833333</v>
      </c>
      <c r="F29" s="57">
        <f t="shared" si="3"/>
        <v>4625.6108165922615</v>
      </c>
      <c r="G29" s="58">
        <f t="shared" ref="G29:G86" si="4">+SUM(E29:F29)</f>
        <v>113655.95977492559</v>
      </c>
      <c r="H29" s="59">
        <f t="shared" si="2"/>
        <v>6478389.7071707593</v>
      </c>
    </row>
    <row r="30" spans="1:8" ht="14">
      <c r="A30" s="55">
        <f t="shared" si="1"/>
        <v>5</v>
      </c>
      <c r="B30" s="55"/>
      <c r="C30" s="55" t="s">
        <v>111</v>
      </c>
      <c r="D30" s="56">
        <f t="shared" ref="D30:D86" ca="1" si="5">EDATE(D29,1)</f>
        <v>44388</v>
      </c>
      <c r="E30" s="57">
        <f t="shared" si="3"/>
        <v>109030.34895833333</v>
      </c>
      <c r="F30" s="57">
        <f t="shared" si="3"/>
        <v>4625.6108165922615</v>
      </c>
      <c r="G30" s="58">
        <f t="shared" si="4"/>
        <v>113655.95977492559</v>
      </c>
      <c r="H30" s="59">
        <f t="shared" si="2"/>
        <v>6364733.747395834</v>
      </c>
    </row>
    <row r="31" spans="1:8" ht="14">
      <c r="A31" s="55">
        <f t="shared" si="1"/>
        <v>6</v>
      </c>
      <c r="B31" s="55"/>
      <c r="C31" s="55" t="s">
        <v>112</v>
      </c>
      <c r="D31" s="56">
        <f t="shared" ca="1" si="5"/>
        <v>44419</v>
      </c>
      <c r="E31" s="57">
        <f t="shared" si="3"/>
        <v>109030.34895833333</v>
      </c>
      <c r="F31" s="57">
        <f t="shared" si="3"/>
        <v>4625.6108165922615</v>
      </c>
      <c r="G31" s="58">
        <f t="shared" si="4"/>
        <v>113655.95977492559</v>
      </c>
      <c r="H31" s="59">
        <f t="shared" si="2"/>
        <v>6251077.7876209086</v>
      </c>
    </row>
    <row r="32" spans="1:8" ht="14">
      <c r="A32" s="55">
        <f t="shared" si="1"/>
        <v>7</v>
      </c>
      <c r="B32" s="55"/>
      <c r="C32" s="55" t="s">
        <v>113</v>
      </c>
      <c r="D32" s="56">
        <f t="shared" ca="1" si="5"/>
        <v>44450</v>
      </c>
      <c r="E32" s="57">
        <f t="shared" si="3"/>
        <v>109030.34895833333</v>
      </c>
      <c r="F32" s="57">
        <f t="shared" si="3"/>
        <v>4625.6108165922615</v>
      </c>
      <c r="G32" s="58">
        <f t="shared" si="4"/>
        <v>113655.95977492559</v>
      </c>
      <c r="H32" s="59">
        <f t="shared" si="2"/>
        <v>6137421.8278459832</v>
      </c>
    </row>
    <row r="33" spans="1:8" ht="14">
      <c r="A33" s="55">
        <f t="shared" si="1"/>
        <v>8</v>
      </c>
      <c r="B33" s="55"/>
      <c r="C33" s="55" t="s">
        <v>114</v>
      </c>
      <c r="D33" s="56">
        <f t="shared" ca="1" si="5"/>
        <v>44480</v>
      </c>
      <c r="E33" s="57">
        <f t="shared" si="3"/>
        <v>109030.34895833333</v>
      </c>
      <c r="F33" s="57">
        <f t="shared" si="3"/>
        <v>4625.6108165922615</v>
      </c>
      <c r="G33" s="58">
        <f t="shared" si="4"/>
        <v>113655.95977492559</v>
      </c>
      <c r="H33" s="59">
        <f t="shared" si="2"/>
        <v>6023765.8680710578</v>
      </c>
    </row>
    <row r="34" spans="1:8" ht="14">
      <c r="A34" s="55">
        <f t="shared" si="1"/>
        <v>9</v>
      </c>
      <c r="B34" s="55"/>
      <c r="C34" s="55" t="s">
        <v>115</v>
      </c>
      <c r="D34" s="56">
        <f t="shared" ca="1" si="5"/>
        <v>44511</v>
      </c>
      <c r="E34" s="57">
        <f t="shared" si="3"/>
        <v>109030.34895833333</v>
      </c>
      <c r="F34" s="57">
        <f t="shared" si="3"/>
        <v>4625.6108165922615</v>
      </c>
      <c r="G34" s="58">
        <f t="shared" si="4"/>
        <v>113655.95977492559</v>
      </c>
      <c r="H34" s="59">
        <f t="shared" si="2"/>
        <v>5910109.9082961325</v>
      </c>
    </row>
    <row r="35" spans="1:8" ht="14">
      <c r="A35" s="55">
        <f t="shared" si="1"/>
        <v>10</v>
      </c>
      <c r="B35" s="55"/>
      <c r="C35" s="55" t="s">
        <v>116</v>
      </c>
      <c r="D35" s="56">
        <f t="shared" ca="1" si="5"/>
        <v>44541</v>
      </c>
      <c r="E35" s="57">
        <f t="shared" si="3"/>
        <v>109030.34895833333</v>
      </c>
      <c r="F35" s="57">
        <f t="shared" si="3"/>
        <v>4625.6108165922615</v>
      </c>
      <c r="G35" s="58">
        <f t="shared" si="4"/>
        <v>113655.95977492559</v>
      </c>
      <c r="H35" s="59">
        <f t="shared" si="2"/>
        <v>5796453.9485212071</v>
      </c>
    </row>
    <row r="36" spans="1:8" ht="14">
      <c r="A36" s="55">
        <f t="shared" si="1"/>
        <v>11</v>
      </c>
      <c r="B36" s="55"/>
      <c r="C36" s="55" t="s">
        <v>117</v>
      </c>
      <c r="D36" s="56">
        <f t="shared" ca="1" si="5"/>
        <v>44572</v>
      </c>
      <c r="E36" s="57">
        <f t="shared" si="3"/>
        <v>109030.34895833333</v>
      </c>
      <c r="F36" s="57">
        <f t="shared" si="3"/>
        <v>4625.6108165922615</v>
      </c>
      <c r="G36" s="58">
        <f t="shared" si="4"/>
        <v>113655.95977492559</v>
      </c>
      <c r="H36" s="59">
        <f t="shared" si="2"/>
        <v>5682797.9887462817</v>
      </c>
    </row>
    <row r="37" spans="1:8" ht="14">
      <c r="A37" s="55">
        <f t="shared" si="1"/>
        <v>12</v>
      </c>
      <c r="B37" s="55"/>
      <c r="C37" s="55" t="s">
        <v>118</v>
      </c>
      <c r="D37" s="56">
        <f t="shared" ca="1" si="5"/>
        <v>44603</v>
      </c>
      <c r="E37" s="57">
        <f t="shared" si="3"/>
        <v>109030.34895833333</v>
      </c>
      <c r="F37" s="57">
        <f t="shared" si="3"/>
        <v>4625.6108165922615</v>
      </c>
      <c r="G37" s="58">
        <f t="shared" si="4"/>
        <v>113655.95977492559</v>
      </c>
      <c r="H37" s="59">
        <f t="shared" si="2"/>
        <v>5569142.0289713563</v>
      </c>
    </row>
    <row r="38" spans="1:8" ht="14">
      <c r="A38" s="55">
        <f t="shared" si="1"/>
        <v>13</v>
      </c>
      <c r="B38" s="55"/>
      <c r="C38" s="55" t="s">
        <v>119</v>
      </c>
      <c r="D38" s="56">
        <f t="shared" ca="1" si="5"/>
        <v>44631</v>
      </c>
      <c r="E38" s="57">
        <f t="shared" si="3"/>
        <v>109030.34895833333</v>
      </c>
      <c r="F38" s="57">
        <f t="shared" si="3"/>
        <v>4625.6108165922615</v>
      </c>
      <c r="G38" s="58">
        <f t="shared" si="4"/>
        <v>113655.95977492559</v>
      </c>
      <c r="H38" s="59">
        <f t="shared" si="2"/>
        <v>5455486.069196431</v>
      </c>
    </row>
    <row r="39" spans="1:8" ht="14">
      <c r="A39" s="55">
        <f t="shared" si="1"/>
        <v>14</v>
      </c>
      <c r="B39" s="55"/>
      <c r="C39" s="55" t="s">
        <v>120</v>
      </c>
      <c r="D39" s="56">
        <f t="shared" ca="1" si="5"/>
        <v>44662</v>
      </c>
      <c r="E39" s="57">
        <f t="shared" si="3"/>
        <v>109030.34895833333</v>
      </c>
      <c r="F39" s="57">
        <f t="shared" si="3"/>
        <v>4625.6108165922615</v>
      </c>
      <c r="G39" s="58">
        <f t="shared" si="4"/>
        <v>113655.95977492559</v>
      </c>
      <c r="H39" s="59">
        <f t="shared" si="2"/>
        <v>5341830.1094215056</v>
      </c>
    </row>
    <row r="40" spans="1:8" ht="14">
      <c r="A40" s="55">
        <f t="shared" si="1"/>
        <v>15</v>
      </c>
      <c r="B40" s="55"/>
      <c r="C40" s="55" t="s">
        <v>121</v>
      </c>
      <c r="D40" s="56">
        <f t="shared" ca="1" si="5"/>
        <v>44692</v>
      </c>
      <c r="E40" s="57">
        <f t="shared" si="3"/>
        <v>109030.34895833333</v>
      </c>
      <c r="F40" s="57">
        <f t="shared" si="3"/>
        <v>4625.6108165922615</v>
      </c>
      <c r="G40" s="58">
        <f t="shared" si="4"/>
        <v>113655.95977492559</v>
      </c>
      <c r="H40" s="59">
        <f t="shared" si="2"/>
        <v>5228174.1496465802</v>
      </c>
    </row>
    <row r="41" spans="1:8" ht="14">
      <c r="A41" s="55">
        <f t="shared" si="1"/>
        <v>16</v>
      </c>
      <c r="B41" s="55"/>
      <c r="C41" s="55" t="s">
        <v>122</v>
      </c>
      <c r="D41" s="56">
        <f t="shared" ca="1" si="5"/>
        <v>44723</v>
      </c>
      <c r="E41" s="57">
        <f t="shared" si="3"/>
        <v>109030.34895833333</v>
      </c>
      <c r="F41" s="57">
        <f t="shared" si="3"/>
        <v>4625.6108165922615</v>
      </c>
      <c r="G41" s="58">
        <f t="shared" si="4"/>
        <v>113655.95977492559</v>
      </c>
      <c r="H41" s="59">
        <f t="shared" si="2"/>
        <v>5114518.1898716548</v>
      </c>
    </row>
    <row r="42" spans="1:8" ht="14">
      <c r="A42" s="55">
        <f t="shared" si="1"/>
        <v>17</v>
      </c>
      <c r="B42" s="55"/>
      <c r="C42" s="55" t="s">
        <v>123</v>
      </c>
      <c r="D42" s="56">
        <f t="shared" ca="1" si="5"/>
        <v>44753</v>
      </c>
      <c r="E42" s="57">
        <f t="shared" si="3"/>
        <v>109030.34895833333</v>
      </c>
      <c r="F42" s="57">
        <f t="shared" si="3"/>
        <v>4625.6108165922615</v>
      </c>
      <c r="G42" s="58">
        <f t="shared" si="4"/>
        <v>113655.95977492559</v>
      </c>
      <c r="H42" s="59">
        <f t="shared" si="2"/>
        <v>5000862.2300967295</v>
      </c>
    </row>
    <row r="43" spans="1:8" ht="14">
      <c r="A43" s="55">
        <f t="shared" si="1"/>
        <v>18</v>
      </c>
      <c r="B43" s="55"/>
      <c r="C43" s="55" t="s">
        <v>124</v>
      </c>
      <c r="D43" s="56">
        <f t="shared" ca="1" si="5"/>
        <v>44784</v>
      </c>
      <c r="E43" s="57">
        <f t="shared" si="3"/>
        <v>109030.34895833333</v>
      </c>
      <c r="F43" s="57">
        <f t="shared" si="3"/>
        <v>4625.6108165922615</v>
      </c>
      <c r="G43" s="58">
        <f t="shared" si="4"/>
        <v>113655.95977492559</v>
      </c>
      <c r="H43" s="59">
        <f t="shared" si="2"/>
        <v>4887206.2703218041</v>
      </c>
    </row>
    <row r="44" spans="1:8" ht="14">
      <c r="A44" s="55">
        <f t="shared" si="1"/>
        <v>19</v>
      </c>
      <c r="B44" s="55"/>
      <c r="C44" s="55" t="s">
        <v>125</v>
      </c>
      <c r="D44" s="56">
        <f t="shared" ca="1" si="5"/>
        <v>44815</v>
      </c>
      <c r="E44" s="57">
        <f t="shared" si="3"/>
        <v>109030.34895833333</v>
      </c>
      <c r="F44" s="57">
        <f t="shared" si="3"/>
        <v>4625.6108165922615</v>
      </c>
      <c r="G44" s="58">
        <f t="shared" si="4"/>
        <v>113655.95977492559</v>
      </c>
      <c r="H44" s="59">
        <f t="shared" si="2"/>
        <v>4773550.3105468787</v>
      </c>
    </row>
    <row r="45" spans="1:8" ht="14">
      <c r="A45" s="55">
        <f t="shared" si="1"/>
        <v>20</v>
      </c>
      <c r="B45" s="55"/>
      <c r="C45" s="55" t="s">
        <v>126</v>
      </c>
      <c r="D45" s="56">
        <f t="shared" ca="1" si="5"/>
        <v>44845</v>
      </c>
      <c r="E45" s="57">
        <f t="shared" ref="E45:F60" si="6">E44</f>
        <v>109030.34895833333</v>
      </c>
      <c r="F45" s="57">
        <f t="shared" si="6"/>
        <v>4625.6108165922615</v>
      </c>
      <c r="G45" s="58">
        <f t="shared" si="4"/>
        <v>113655.95977492559</v>
      </c>
      <c r="H45" s="59">
        <f t="shared" si="2"/>
        <v>4659894.3507719534</v>
      </c>
    </row>
    <row r="46" spans="1:8" ht="14">
      <c r="A46" s="55">
        <f t="shared" si="1"/>
        <v>21</v>
      </c>
      <c r="B46" s="55"/>
      <c r="C46" s="55" t="s">
        <v>127</v>
      </c>
      <c r="D46" s="56">
        <f t="shared" ca="1" si="5"/>
        <v>44876</v>
      </c>
      <c r="E46" s="57">
        <f t="shared" si="6"/>
        <v>109030.34895833333</v>
      </c>
      <c r="F46" s="57">
        <f t="shared" si="6"/>
        <v>4625.6108165922615</v>
      </c>
      <c r="G46" s="58">
        <f t="shared" si="4"/>
        <v>113655.95977492559</v>
      </c>
      <c r="H46" s="59">
        <f t="shared" si="2"/>
        <v>4546238.390997028</v>
      </c>
    </row>
    <row r="47" spans="1:8" ht="14">
      <c r="A47" s="55">
        <f t="shared" si="1"/>
        <v>22</v>
      </c>
      <c r="B47" s="55"/>
      <c r="C47" s="55" t="s">
        <v>128</v>
      </c>
      <c r="D47" s="56">
        <f t="shared" ca="1" si="5"/>
        <v>44906</v>
      </c>
      <c r="E47" s="57">
        <f t="shared" si="6"/>
        <v>109030.34895833333</v>
      </c>
      <c r="F47" s="57">
        <f t="shared" si="6"/>
        <v>4625.6108165922615</v>
      </c>
      <c r="G47" s="58">
        <f t="shared" si="4"/>
        <v>113655.95977492559</v>
      </c>
      <c r="H47" s="59">
        <f t="shared" si="2"/>
        <v>4432582.4312221026</v>
      </c>
    </row>
    <row r="48" spans="1:8" ht="14">
      <c r="A48" s="55">
        <f t="shared" si="1"/>
        <v>23</v>
      </c>
      <c r="B48" s="55"/>
      <c r="C48" s="55" t="s">
        <v>129</v>
      </c>
      <c r="D48" s="56">
        <f t="shared" ca="1" si="5"/>
        <v>44937</v>
      </c>
      <c r="E48" s="57">
        <f t="shared" si="6"/>
        <v>109030.34895833333</v>
      </c>
      <c r="F48" s="57">
        <f t="shared" si="6"/>
        <v>4625.6108165922615</v>
      </c>
      <c r="G48" s="58">
        <f t="shared" si="4"/>
        <v>113655.95977492559</v>
      </c>
      <c r="H48" s="59">
        <f t="shared" si="2"/>
        <v>4318926.4714471772</v>
      </c>
    </row>
    <row r="49" spans="1:8" ht="14">
      <c r="A49" s="55">
        <f t="shared" si="1"/>
        <v>24</v>
      </c>
      <c r="B49" s="55"/>
      <c r="C49" s="55" t="s">
        <v>130</v>
      </c>
      <c r="D49" s="56">
        <f t="shared" ca="1" si="5"/>
        <v>44968</v>
      </c>
      <c r="E49" s="57">
        <f t="shared" si="6"/>
        <v>109030.34895833333</v>
      </c>
      <c r="F49" s="57">
        <f t="shared" si="6"/>
        <v>4625.6108165922615</v>
      </c>
      <c r="G49" s="58">
        <f t="shared" si="4"/>
        <v>113655.95977492559</v>
      </c>
      <c r="H49" s="59">
        <f t="shared" si="2"/>
        <v>4205270.5116722519</v>
      </c>
    </row>
    <row r="50" spans="1:8" ht="14">
      <c r="A50" s="55">
        <f t="shared" si="1"/>
        <v>25</v>
      </c>
      <c r="B50" s="55"/>
      <c r="C50" s="55" t="s">
        <v>131</v>
      </c>
      <c r="D50" s="56">
        <f t="shared" ca="1" si="5"/>
        <v>44996</v>
      </c>
      <c r="E50" s="57">
        <f t="shared" si="6"/>
        <v>109030.34895833333</v>
      </c>
      <c r="F50" s="57">
        <f t="shared" si="6"/>
        <v>4625.6108165922615</v>
      </c>
      <c r="G50" s="58">
        <f t="shared" si="4"/>
        <v>113655.95977492559</v>
      </c>
      <c r="H50" s="59">
        <f t="shared" si="2"/>
        <v>4091614.5518973265</v>
      </c>
    </row>
    <row r="51" spans="1:8" ht="14">
      <c r="A51" s="55">
        <f t="shared" si="1"/>
        <v>26</v>
      </c>
      <c r="B51" s="55"/>
      <c r="C51" s="55" t="s">
        <v>132</v>
      </c>
      <c r="D51" s="56">
        <f t="shared" ca="1" si="5"/>
        <v>45027</v>
      </c>
      <c r="E51" s="57">
        <f t="shared" si="6"/>
        <v>109030.34895833333</v>
      </c>
      <c r="F51" s="57">
        <f t="shared" si="6"/>
        <v>4625.6108165922615</v>
      </c>
      <c r="G51" s="58">
        <f t="shared" si="4"/>
        <v>113655.95977492559</v>
      </c>
      <c r="H51" s="59">
        <f t="shared" si="2"/>
        <v>3977958.5921224011</v>
      </c>
    </row>
    <row r="52" spans="1:8" ht="14">
      <c r="A52" s="55">
        <f t="shared" si="1"/>
        <v>27</v>
      </c>
      <c r="B52" s="55"/>
      <c r="C52" s="55" t="s">
        <v>133</v>
      </c>
      <c r="D52" s="56">
        <f t="shared" ca="1" si="5"/>
        <v>45057</v>
      </c>
      <c r="E52" s="57">
        <f t="shared" si="6"/>
        <v>109030.34895833333</v>
      </c>
      <c r="F52" s="57">
        <f t="shared" si="6"/>
        <v>4625.6108165922615</v>
      </c>
      <c r="G52" s="58">
        <f t="shared" si="4"/>
        <v>113655.95977492559</v>
      </c>
      <c r="H52" s="59">
        <f t="shared" si="2"/>
        <v>3864302.6323474757</v>
      </c>
    </row>
    <row r="53" spans="1:8" ht="14">
      <c r="A53" s="55">
        <f t="shared" si="1"/>
        <v>28</v>
      </c>
      <c r="B53" s="55"/>
      <c r="C53" s="55" t="s">
        <v>134</v>
      </c>
      <c r="D53" s="56">
        <f t="shared" ca="1" si="5"/>
        <v>45088</v>
      </c>
      <c r="E53" s="57">
        <f t="shared" si="6"/>
        <v>109030.34895833333</v>
      </c>
      <c r="F53" s="57">
        <f t="shared" si="6"/>
        <v>4625.6108165922615</v>
      </c>
      <c r="G53" s="58">
        <f t="shared" si="4"/>
        <v>113655.95977492559</v>
      </c>
      <c r="H53" s="59">
        <f t="shared" si="2"/>
        <v>3750646.6725725504</v>
      </c>
    </row>
    <row r="54" spans="1:8" ht="14">
      <c r="A54" s="55">
        <f t="shared" si="1"/>
        <v>29</v>
      </c>
      <c r="B54" s="55"/>
      <c r="C54" s="55" t="s">
        <v>135</v>
      </c>
      <c r="D54" s="56">
        <f t="shared" ca="1" si="5"/>
        <v>45118</v>
      </c>
      <c r="E54" s="57">
        <f t="shared" si="6"/>
        <v>109030.34895833333</v>
      </c>
      <c r="F54" s="57">
        <f t="shared" si="6"/>
        <v>4625.6108165922615</v>
      </c>
      <c r="G54" s="58">
        <f t="shared" si="4"/>
        <v>113655.95977492559</v>
      </c>
      <c r="H54" s="59">
        <f t="shared" si="2"/>
        <v>3636990.712797625</v>
      </c>
    </row>
    <row r="55" spans="1:8" ht="14">
      <c r="A55" s="55">
        <f t="shared" si="1"/>
        <v>30</v>
      </c>
      <c r="B55" s="55"/>
      <c r="C55" s="55" t="s">
        <v>136</v>
      </c>
      <c r="D55" s="56">
        <f t="shared" ca="1" si="5"/>
        <v>45149</v>
      </c>
      <c r="E55" s="57">
        <f t="shared" si="6"/>
        <v>109030.34895833333</v>
      </c>
      <c r="F55" s="57">
        <f t="shared" si="6"/>
        <v>4625.6108165922615</v>
      </c>
      <c r="G55" s="58">
        <f t="shared" si="4"/>
        <v>113655.95977492559</v>
      </c>
      <c r="H55" s="59">
        <f t="shared" si="2"/>
        <v>3523334.7530226996</v>
      </c>
    </row>
    <row r="56" spans="1:8" ht="14">
      <c r="A56" s="55">
        <f t="shared" si="1"/>
        <v>31</v>
      </c>
      <c r="B56" s="55"/>
      <c r="C56" s="55" t="s">
        <v>137</v>
      </c>
      <c r="D56" s="56">
        <f t="shared" ca="1" si="5"/>
        <v>45180</v>
      </c>
      <c r="E56" s="57">
        <f t="shared" si="6"/>
        <v>109030.34895833333</v>
      </c>
      <c r="F56" s="57">
        <f t="shared" si="6"/>
        <v>4625.6108165922615</v>
      </c>
      <c r="G56" s="58">
        <f t="shared" si="4"/>
        <v>113655.95977492559</v>
      </c>
      <c r="H56" s="59">
        <f t="shared" si="2"/>
        <v>3409678.7932477742</v>
      </c>
    </row>
    <row r="57" spans="1:8" ht="14">
      <c r="A57" s="55">
        <f t="shared" si="1"/>
        <v>32</v>
      </c>
      <c r="B57" s="55"/>
      <c r="C57" s="55" t="s">
        <v>138</v>
      </c>
      <c r="D57" s="56">
        <f t="shared" ca="1" si="5"/>
        <v>45210</v>
      </c>
      <c r="E57" s="57">
        <f t="shared" si="6"/>
        <v>109030.34895833333</v>
      </c>
      <c r="F57" s="57">
        <f t="shared" si="6"/>
        <v>4625.6108165922615</v>
      </c>
      <c r="G57" s="58">
        <f t="shared" si="4"/>
        <v>113655.95977492559</v>
      </c>
      <c r="H57" s="59">
        <f t="shared" si="2"/>
        <v>3296022.8334728489</v>
      </c>
    </row>
    <row r="58" spans="1:8" ht="14">
      <c r="A58" s="55">
        <f t="shared" si="1"/>
        <v>33</v>
      </c>
      <c r="B58" s="55"/>
      <c r="C58" s="55" t="s">
        <v>139</v>
      </c>
      <c r="D58" s="56">
        <f t="shared" ca="1" si="5"/>
        <v>45241</v>
      </c>
      <c r="E58" s="57">
        <f t="shared" si="6"/>
        <v>109030.34895833333</v>
      </c>
      <c r="F58" s="57">
        <f t="shared" si="6"/>
        <v>4625.6108165922615</v>
      </c>
      <c r="G58" s="58">
        <f t="shared" si="4"/>
        <v>113655.95977492559</v>
      </c>
      <c r="H58" s="59">
        <f t="shared" si="2"/>
        <v>3182366.8736979235</v>
      </c>
    </row>
    <row r="59" spans="1:8" ht="14">
      <c r="A59" s="55">
        <f t="shared" si="1"/>
        <v>34</v>
      </c>
      <c r="B59" s="55"/>
      <c r="C59" s="55" t="s">
        <v>140</v>
      </c>
      <c r="D59" s="56">
        <f t="shared" ca="1" si="5"/>
        <v>45271</v>
      </c>
      <c r="E59" s="57">
        <f t="shared" si="6"/>
        <v>109030.34895833333</v>
      </c>
      <c r="F59" s="57">
        <f t="shared" si="6"/>
        <v>4625.6108165922615</v>
      </c>
      <c r="G59" s="58">
        <f t="shared" si="4"/>
        <v>113655.95977492559</v>
      </c>
      <c r="H59" s="59">
        <f t="shared" si="2"/>
        <v>3068710.9139229981</v>
      </c>
    </row>
    <row r="60" spans="1:8" ht="14">
      <c r="A60" s="55">
        <f t="shared" si="1"/>
        <v>35</v>
      </c>
      <c r="B60" s="55"/>
      <c r="C60" s="55" t="s">
        <v>141</v>
      </c>
      <c r="D60" s="56">
        <f t="shared" ca="1" si="5"/>
        <v>45302</v>
      </c>
      <c r="E60" s="57">
        <f t="shared" si="6"/>
        <v>109030.34895833333</v>
      </c>
      <c r="F60" s="57">
        <f t="shared" si="6"/>
        <v>4625.6108165922615</v>
      </c>
      <c r="G60" s="58">
        <f t="shared" si="4"/>
        <v>113655.95977492559</v>
      </c>
      <c r="H60" s="59">
        <f t="shared" si="2"/>
        <v>2955054.9541480727</v>
      </c>
    </row>
    <row r="61" spans="1:8" ht="14">
      <c r="A61" s="55">
        <f t="shared" si="1"/>
        <v>36</v>
      </c>
      <c r="B61" s="55"/>
      <c r="C61" s="55" t="s">
        <v>142</v>
      </c>
      <c r="D61" s="56">
        <f t="shared" ca="1" si="5"/>
        <v>45333</v>
      </c>
      <c r="E61" s="57">
        <f t="shared" ref="E61:F76" si="7">E60</f>
        <v>109030.34895833333</v>
      </c>
      <c r="F61" s="57">
        <f t="shared" si="7"/>
        <v>4625.6108165922615</v>
      </c>
      <c r="G61" s="58">
        <f t="shared" si="4"/>
        <v>113655.95977492559</v>
      </c>
      <c r="H61" s="59">
        <f t="shared" si="2"/>
        <v>2841398.9943731474</v>
      </c>
    </row>
    <row r="62" spans="1:8" ht="14">
      <c r="A62" s="55">
        <f t="shared" si="1"/>
        <v>37</v>
      </c>
      <c r="B62" s="55"/>
      <c r="C62" s="55" t="s">
        <v>143</v>
      </c>
      <c r="D62" s="56">
        <f t="shared" ca="1" si="5"/>
        <v>45362</v>
      </c>
      <c r="E62" s="57">
        <f t="shared" si="7"/>
        <v>109030.34895833333</v>
      </c>
      <c r="F62" s="57">
        <f t="shared" si="7"/>
        <v>4625.6108165922615</v>
      </c>
      <c r="G62" s="58">
        <f t="shared" si="4"/>
        <v>113655.95977492559</v>
      </c>
      <c r="H62" s="59">
        <f t="shared" si="2"/>
        <v>2727743.034598222</v>
      </c>
    </row>
    <row r="63" spans="1:8" ht="14">
      <c r="A63" s="55">
        <f t="shared" si="1"/>
        <v>38</v>
      </c>
      <c r="B63" s="55"/>
      <c r="C63" s="55" t="s">
        <v>144</v>
      </c>
      <c r="D63" s="56">
        <f t="shared" ca="1" si="5"/>
        <v>45393</v>
      </c>
      <c r="E63" s="57">
        <f t="shared" si="7"/>
        <v>109030.34895833333</v>
      </c>
      <c r="F63" s="57">
        <f t="shared" si="7"/>
        <v>4625.6108165922615</v>
      </c>
      <c r="G63" s="58">
        <f t="shared" si="4"/>
        <v>113655.95977492559</v>
      </c>
      <c r="H63" s="59">
        <f t="shared" si="2"/>
        <v>2614087.0748232966</v>
      </c>
    </row>
    <row r="64" spans="1:8" ht="14">
      <c r="A64" s="55">
        <f t="shared" si="1"/>
        <v>39</v>
      </c>
      <c r="B64" s="55"/>
      <c r="C64" s="55" t="s">
        <v>145</v>
      </c>
      <c r="D64" s="56">
        <f t="shared" ca="1" si="5"/>
        <v>45423</v>
      </c>
      <c r="E64" s="57">
        <f t="shared" si="7"/>
        <v>109030.34895833333</v>
      </c>
      <c r="F64" s="57">
        <f t="shared" si="7"/>
        <v>4625.6108165922615</v>
      </c>
      <c r="G64" s="58">
        <f t="shared" si="4"/>
        <v>113655.95977492559</v>
      </c>
      <c r="H64" s="59">
        <f t="shared" si="2"/>
        <v>2500431.1150483713</v>
      </c>
    </row>
    <row r="65" spans="1:8" ht="14">
      <c r="A65" s="55">
        <f t="shared" si="1"/>
        <v>40</v>
      </c>
      <c r="B65" s="55"/>
      <c r="C65" s="55" t="s">
        <v>146</v>
      </c>
      <c r="D65" s="56">
        <f t="shared" ca="1" si="5"/>
        <v>45454</v>
      </c>
      <c r="E65" s="57">
        <f t="shared" si="7"/>
        <v>109030.34895833333</v>
      </c>
      <c r="F65" s="57">
        <f t="shared" si="7"/>
        <v>4625.6108165922615</v>
      </c>
      <c r="G65" s="58">
        <f t="shared" si="4"/>
        <v>113655.95977492559</v>
      </c>
      <c r="H65" s="59">
        <f t="shared" si="2"/>
        <v>2386775.1552734459</v>
      </c>
    </row>
    <row r="66" spans="1:8" ht="14">
      <c r="A66" s="55">
        <f t="shared" si="1"/>
        <v>41</v>
      </c>
      <c r="B66" s="55"/>
      <c r="C66" s="55" t="s">
        <v>147</v>
      </c>
      <c r="D66" s="56">
        <f t="shared" ca="1" si="5"/>
        <v>45484</v>
      </c>
      <c r="E66" s="57">
        <f t="shared" si="7"/>
        <v>109030.34895833333</v>
      </c>
      <c r="F66" s="57">
        <f t="shared" si="7"/>
        <v>4625.6108165922615</v>
      </c>
      <c r="G66" s="58">
        <f t="shared" si="4"/>
        <v>113655.95977492559</v>
      </c>
      <c r="H66" s="59">
        <f t="shared" si="2"/>
        <v>2273119.1954985205</v>
      </c>
    </row>
    <row r="67" spans="1:8" ht="14">
      <c r="A67" s="55">
        <f t="shared" si="1"/>
        <v>42</v>
      </c>
      <c r="B67" s="55"/>
      <c r="C67" s="55" t="s">
        <v>148</v>
      </c>
      <c r="D67" s="56">
        <f t="shared" ca="1" si="5"/>
        <v>45515</v>
      </c>
      <c r="E67" s="57">
        <f t="shared" si="7"/>
        <v>109030.34895833333</v>
      </c>
      <c r="F67" s="57">
        <f t="shared" si="7"/>
        <v>4625.6108165922615</v>
      </c>
      <c r="G67" s="58">
        <f t="shared" si="4"/>
        <v>113655.95977492559</v>
      </c>
      <c r="H67" s="59">
        <f t="shared" si="2"/>
        <v>2159463.2357235951</v>
      </c>
    </row>
    <row r="68" spans="1:8" ht="14">
      <c r="A68" s="55">
        <f t="shared" si="1"/>
        <v>43</v>
      </c>
      <c r="B68" s="55"/>
      <c r="C68" s="55" t="s">
        <v>149</v>
      </c>
      <c r="D68" s="56">
        <f t="shared" ca="1" si="5"/>
        <v>45546</v>
      </c>
      <c r="E68" s="57">
        <f t="shared" si="7"/>
        <v>109030.34895833333</v>
      </c>
      <c r="F68" s="57">
        <f t="shared" si="7"/>
        <v>4625.6108165922615</v>
      </c>
      <c r="G68" s="58">
        <f t="shared" si="4"/>
        <v>113655.95977492559</v>
      </c>
      <c r="H68" s="59">
        <f t="shared" si="2"/>
        <v>2045807.2759486695</v>
      </c>
    </row>
    <row r="69" spans="1:8" ht="14">
      <c r="A69" s="55">
        <f t="shared" si="1"/>
        <v>44</v>
      </c>
      <c r="B69" s="55"/>
      <c r="C69" s="55" t="s">
        <v>150</v>
      </c>
      <c r="D69" s="56">
        <f t="shared" ca="1" si="5"/>
        <v>45576</v>
      </c>
      <c r="E69" s="57">
        <f t="shared" si="7"/>
        <v>109030.34895833333</v>
      </c>
      <c r="F69" s="57">
        <f t="shared" si="7"/>
        <v>4625.6108165922615</v>
      </c>
      <c r="G69" s="58">
        <f t="shared" si="4"/>
        <v>113655.95977492559</v>
      </c>
      <c r="H69" s="59">
        <f t="shared" si="2"/>
        <v>1932151.3161737439</v>
      </c>
    </row>
    <row r="70" spans="1:8" ht="14">
      <c r="A70" s="55">
        <f t="shared" si="1"/>
        <v>45</v>
      </c>
      <c r="B70" s="55"/>
      <c r="C70" s="55" t="s">
        <v>151</v>
      </c>
      <c r="D70" s="56">
        <f t="shared" ca="1" si="5"/>
        <v>45607</v>
      </c>
      <c r="E70" s="57">
        <f t="shared" si="7"/>
        <v>109030.34895833333</v>
      </c>
      <c r="F70" s="57">
        <f t="shared" si="7"/>
        <v>4625.6108165922615</v>
      </c>
      <c r="G70" s="58">
        <f t="shared" si="4"/>
        <v>113655.95977492559</v>
      </c>
      <c r="H70" s="59">
        <f t="shared" si="2"/>
        <v>1818495.3563988183</v>
      </c>
    </row>
    <row r="71" spans="1:8" ht="14">
      <c r="A71" s="55">
        <f t="shared" si="1"/>
        <v>46</v>
      </c>
      <c r="B71" s="55"/>
      <c r="C71" s="55" t="s">
        <v>152</v>
      </c>
      <c r="D71" s="56">
        <f t="shared" ca="1" si="5"/>
        <v>45637</v>
      </c>
      <c r="E71" s="57">
        <f t="shared" si="7"/>
        <v>109030.34895833333</v>
      </c>
      <c r="F71" s="57">
        <f t="shared" si="7"/>
        <v>4625.6108165922615</v>
      </c>
      <c r="G71" s="58">
        <f t="shared" si="4"/>
        <v>113655.95977492559</v>
      </c>
      <c r="H71" s="59">
        <f t="shared" si="2"/>
        <v>1704839.3966238927</v>
      </c>
    </row>
    <row r="72" spans="1:8" ht="14">
      <c r="A72" s="55">
        <f t="shared" si="1"/>
        <v>47</v>
      </c>
      <c r="B72" s="55"/>
      <c r="C72" s="55" t="s">
        <v>153</v>
      </c>
      <c r="D72" s="56">
        <f t="shared" ca="1" si="5"/>
        <v>45668</v>
      </c>
      <c r="E72" s="57">
        <f t="shared" si="7"/>
        <v>109030.34895833333</v>
      </c>
      <c r="F72" s="57">
        <f t="shared" si="7"/>
        <v>4625.6108165922615</v>
      </c>
      <c r="G72" s="58">
        <f t="shared" si="4"/>
        <v>113655.95977492559</v>
      </c>
      <c r="H72" s="59">
        <f t="shared" si="2"/>
        <v>1591183.4368489671</v>
      </c>
    </row>
    <row r="73" spans="1:8" ht="14">
      <c r="A73" s="55">
        <f t="shared" si="1"/>
        <v>48</v>
      </c>
      <c r="B73" s="55"/>
      <c r="C73" s="55" t="s">
        <v>154</v>
      </c>
      <c r="D73" s="56">
        <f t="shared" ca="1" si="5"/>
        <v>45699</v>
      </c>
      <c r="E73" s="57">
        <f t="shared" si="7"/>
        <v>109030.34895833333</v>
      </c>
      <c r="F73" s="57">
        <f t="shared" si="7"/>
        <v>4625.6108165922615</v>
      </c>
      <c r="G73" s="58">
        <f t="shared" si="4"/>
        <v>113655.95977492559</v>
      </c>
      <c r="H73" s="59">
        <f t="shared" si="2"/>
        <v>1477527.4770740415</v>
      </c>
    </row>
    <row r="74" spans="1:8" ht="14">
      <c r="A74" s="55">
        <f t="shared" si="1"/>
        <v>49</v>
      </c>
      <c r="B74" s="55"/>
      <c r="C74" s="55" t="s">
        <v>155</v>
      </c>
      <c r="D74" s="56">
        <f t="shared" ca="1" si="5"/>
        <v>45727</v>
      </c>
      <c r="E74" s="57">
        <f t="shared" si="7"/>
        <v>109030.34895833333</v>
      </c>
      <c r="F74" s="57">
        <f t="shared" si="7"/>
        <v>4625.6108165922615</v>
      </c>
      <c r="G74" s="58">
        <f t="shared" si="4"/>
        <v>113655.95977492559</v>
      </c>
      <c r="H74" s="59">
        <f t="shared" si="2"/>
        <v>1363871.5172991159</v>
      </c>
    </row>
    <row r="75" spans="1:8" ht="14">
      <c r="A75" s="55">
        <f t="shared" si="1"/>
        <v>50</v>
      </c>
      <c r="B75" s="55"/>
      <c r="C75" s="55" t="s">
        <v>156</v>
      </c>
      <c r="D75" s="56">
        <f t="shared" ca="1" si="5"/>
        <v>45758</v>
      </c>
      <c r="E75" s="57">
        <f t="shared" si="7"/>
        <v>109030.34895833333</v>
      </c>
      <c r="F75" s="57">
        <f t="shared" si="7"/>
        <v>4625.6108165922615</v>
      </c>
      <c r="G75" s="58">
        <f t="shared" si="4"/>
        <v>113655.95977492559</v>
      </c>
      <c r="H75" s="59">
        <f t="shared" si="2"/>
        <v>1250215.5575241903</v>
      </c>
    </row>
    <row r="76" spans="1:8" ht="14">
      <c r="A76" s="55">
        <f t="shared" si="1"/>
        <v>51</v>
      </c>
      <c r="B76" s="55"/>
      <c r="C76" s="55" t="s">
        <v>157</v>
      </c>
      <c r="D76" s="56">
        <f t="shared" ca="1" si="5"/>
        <v>45788</v>
      </c>
      <c r="E76" s="57">
        <f t="shared" si="7"/>
        <v>109030.34895833333</v>
      </c>
      <c r="F76" s="57">
        <f t="shared" si="7"/>
        <v>4625.6108165922615</v>
      </c>
      <c r="G76" s="58">
        <f t="shared" si="4"/>
        <v>113655.95977492559</v>
      </c>
      <c r="H76" s="59">
        <f t="shared" si="2"/>
        <v>1136559.5977492647</v>
      </c>
    </row>
    <row r="77" spans="1:8" ht="14">
      <c r="A77" s="55">
        <f t="shared" si="1"/>
        <v>52</v>
      </c>
      <c r="B77" s="55"/>
      <c r="C77" s="55" t="s">
        <v>158</v>
      </c>
      <c r="D77" s="56">
        <f t="shared" ca="1" si="5"/>
        <v>45819</v>
      </c>
      <c r="E77" s="57">
        <f t="shared" ref="E77:F86" si="8">E76</f>
        <v>109030.34895833333</v>
      </c>
      <c r="F77" s="57">
        <f t="shared" si="8"/>
        <v>4625.6108165922615</v>
      </c>
      <c r="G77" s="58">
        <f t="shared" si="4"/>
        <v>113655.95977492559</v>
      </c>
      <c r="H77" s="59">
        <f t="shared" si="2"/>
        <v>1022903.6379743391</v>
      </c>
    </row>
    <row r="78" spans="1:8" ht="14">
      <c r="A78" s="55">
        <f t="shared" si="1"/>
        <v>53</v>
      </c>
      <c r="B78" s="55"/>
      <c r="C78" s="55" t="s">
        <v>159</v>
      </c>
      <c r="D78" s="56">
        <f t="shared" ca="1" si="5"/>
        <v>45849</v>
      </c>
      <c r="E78" s="57">
        <f t="shared" si="8"/>
        <v>109030.34895833333</v>
      </c>
      <c r="F78" s="57">
        <f t="shared" si="8"/>
        <v>4625.6108165922615</v>
      </c>
      <c r="G78" s="58">
        <f t="shared" si="4"/>
        <v>113655.95977492559</v>
      </c>
      <c r="H78" s="59">
        <f t="shared" si="2"/>
        <v>909247.67819941347</v>
      </c>
    </row>
    <row r="79" spans="1:8" ht="14">
      <c r="A79" s="55">
        <f t="shared" si="1"/>
        <v>54</v>
      </c>
      <c r="B79" s="55"/>
      <c r="C79" s="55" t="s">
        <v>160</v>
      </c>
      <c r="D79" s="56">
        <f t="shared" ca="1" si="5"/>
        <v>45880</v>
      </c>
      <c r="E79" s="57">
        <f t="shared" si="8"/>
        <v>109030.34895833333</v>
      </c>
      <c r="F79" s="57">
        <f t="shared" si="8"/>
        <v>4625.6108165922615</v>
      </c>
      <c r="G79" s="58">
        <f t="shared" si="4"/>
        <v>113655.95977492559</v>
      </c>
      <c r="H79" s="59">
        <f t="shared" si="2"/>
        <v>795591.71842448786</v>
      </c>
    </row>
    <row r="80" spans="1:8" ht="14">
      <c r="A80" s="55">
        <f t="shared" si="1"/>
        <v>55</v>
      </c>
      <c r="B80" s="55"/>
      <c r="C80" s="55" t="s">
        <v>161</v>
      </c>
      <c r="D80" s="56">
        <f t="shared" ca="1" si="5"/>
        <v>45911</v>
      </c>
      <c r="E80" s="57">
        <f t="shared" si="8"/>
        <v>109030.34895833333</v>
      </c>
      <c r="F80" s="57">
        <f t="shared" si="8"/>
        <v>4625.6108165922615</v>
      </c>
      <c r="G80" s="58">
        <f t="shared" si="4"/>
        <v>113655.95977492559</v>
      </c>
      <c r="H80" s="59">
        <f t="shared" si="2"/>
        <v>681935.75864956225</v>
      </c>
    </row>
    <row r="81" spans="1:8" ht="14">
      <c r="A81" s="55">
        <f t="shared" si="1"/>
        <v>56</v>
      </c>
      <c r="B81" s="55"/>
      <c r="C81" s="55" t="s">
        <v>162</v>
      </c>
      <c r="D81" s="56">
        <f t="shared" ca="1" si="5"/>
        <v>45941</v>
      </c>
      <c r="E81" s="57">
        <f t="shared" si="8"/>
        <v>109030.34895833333</v>
      </c>
      <c r="F81" s="57">
        <f t="shared" si="8"/>
        <v>4625.6108165922615</v>
      </c>
      <c r="G81" s="58">
        <f t="shared" si="4"/>
        <v>113655.95977492559</v>
      </c>
      <c r="H81" s="59">
        <f t="shared" si="2"/>
        <v>568279.79887463665</v>
      </c>
    </row>
    <row r="82" spans="1:8" ht="14">
      <c r="A82" s="55">
        <f t="shared" si="1"/>
        <v>57</v>
      </c>
      <c r="B82" s="55"/>
      <c r="C82" s="55" t="s">
        <v>163</v>
      </c>
      <c r="D82" s="56">
        <f t="shared" ca="1" si="5"/>
        <v>45972</v>
      </c>
      <c r="E82" s="57">
        <f t="shared" si="8"/>
        <v>109030.34895833333</v>
      </c>
      <c r="F82" s="57">
        <f t="shared" si="8"/>
        <v>4625.6108165922615</v>
      </c>
      <c r="G82" s="58">
        <f t="shared" si="4"/>
        <v>113655.95977492559</v>
      </c>
      <c r="H82" s="59">
        <f t="shared" si="2"/>
        <v>454623.83909971104</v>
      </c>
    </row>
    <row r="83" spans="1:8" ht="14">
      <c r="A83" s="55">
        <f t="shared" si="1"/>
        <v>58</v>
      </c>
      <c r="B83" s="55"/>
      <c r="C83" s="55" t="s">
        <v>164</v>
      </c>
      <c r="D83" s="56">
        <f t="shared" ca="1" si="5"/>
        <v>46002</v>
      </c>
      <c r="E83" s="57">
        <f t="shared" si="8"/>
        <v>109030.34895833333</v>
      </c>
      <c r="F83" s="57">
        <f t="shared" si="8"/>
        <v>4625.6108165922615</v>
      </c>
      <c r="G83" s="58">
        <f t="shared" si="4"/>
        <v>113655.95977492559</v>
      </c>
      <c r="H83" s="59">
        <f t="shared" si="2"/>
        <v>340967.87932478543</v>
      </c>
    </row>
    <row r="84" spans="1:8" ht="14">
      <c r="A84" s="55">
        <f t="shared" si="1"/>
        <v>59</v>
      </c>
      <c r="B84" s="55"/>
      <c r="C84" s="55" t="s">
        <v>165</v>
      </c>
      <c r="D84" s="56">
        <f t="shared" ca="1" si="5"/>
        <v>46033</v>
      </c>
      <c r="E84" s="57">
        <f t="shared" si="8"/>
        <v>109030.34895833333</v>
      </c>
      <c r="F84" s="57">
        <f t="shared" si="8"/>
        <v>4625.6108165922615</v>
      </c>
      <c r="G84" s="58">
        <f t="shared" si="4"/>
        <v>113655.95977492559</v>
      </c>
      <c r="H84" s="59">
        <f t="shared" si="2"/>
        <v>227311.91954985983</v>
      </c>
    </row>
    <row r="85" spans="1:8" ht="14">
      <c r="A85" s="55">
        <f t="shared" si="1"/>
        <v>60</v>
      </c>
      <c r="B85" s="55"/>
      <c r="C85" s="55" t="s">
        <v>166</v>
      </c>
      <c r="D85" s="56">
        <f t="shared" ca="1" si="5"/>
        <v>46064</v>
      </c>
      <c r="E85" s="57">
        <f t="shared" si="8"/>
        <v>109030.34895833333</v>
      </c>
      <c r="F85" s="57">
        <f t="shared" si="8"/>
        <v>4625.6108165922615</v>
      </c>
      <c r="G85" s="58">
        <f t="shared" si="4"/>
        <v>113655.95977492559</v>
      </c>
      <c r="H85" s="59">
        <f t="shared" si="2"/>
        <v>113655.95977493424</v>
      </c>
    </row>
    <row r="86" spans="1:8" ht="14">
      <c r="A86" s="55">
        <f t="shared" si="1"/>
        <v>61</v>
      </c>
      <c r="B86" s="55"/>
      <c r="C86" s="55" t="s">
        <v>167</v>
      </c>
      <c r="D86" s="56">
        <f t="shared" ca="1" si="5"/>
        <v>46092</v>
      </c>
      <c r="E86" s="57">
        <f t="shared" si="8"/>
        <v>109030.34895833333</v>
      </c>
      <c r="F86" s="57">
        <f t="shared" si="8"/>
        <v>4625.6108165922615</v>
      </c>
      <c r="G86" s="58">
        <f t="shared" si="4"/>
        <v>113655.95977492559</v>
      </c>
      <c r="H86" s="59">
        <f t="shared" si="2"/>
        <v>8.64383764564991E-9</v>
      </c>
    </row>
    <row r="87" spans="1:8" ht="14">
      <c r="A87" s="513" t="s">
        <v>102</v>
      </c>
      <c r="B87" s="513"/>
      <c r="C87" s="513"/>
      <c r="D87" s="513"/>
      <c r="E87" s="61">
        <f>SUM(E25:E86)</f>
        <v>13083641.875000022</v>
      </c>
      <c r="F87" s="61">
        <f>SUM(F25:F86)</f>
        <v>555073.29799106973</v>
      </c>
      <c r="G87" s="61">
        <f>SUM(G25:G86)</f>
        <v>13638715.172991101</v>
      </c>
      <c r="H87" s="62"/>
    </row>
    <row r="88" spans="1:8" s="13" customFormat="1" ht="14">
      <c r="C88" s="23"/>
      <c r="D88" s="24"/>
      <c r="E88" s="25"/>
      <c r="F88" s="25"/>
      <c r="G88" s="25"/>
    </row>
    <row r="89" spans="1:8" s="13" customFormat="1" ht="14">
      <c r="A89" s="508" t="s">
        <v>66</v>
      </c>
      <c r="B89" s="508"/>
      <c r="C89" s="508"/>
      <c r="D89" s="508"/>
      <c r="E89" s="508"/>
      <c r="F89" s="508"/>
      <c r="G89" s="508"/>
      <c r="H89" s="508"/>
    </row>
    <row r="90" spans="1:8" s="13" customFormat="1" ht="29.25" customHeight="1">
      <c r="A90" s="497" t="s">
        <v>103</v>
      </c>
      <c r="B90" s="497"/>
      <c r="C90" s="497"/>
      <c r="D90" s="497"/>
      <c r="E90" s="497"/>
      <c r="F90" s="497"/>
      <c r="G90" s="497"/>
      <c r="H90" s="497"/>
    </row>
    <row r="91" spans="1:8" s="13" customFormat="1" ht="16.5" customHeight="1">
      <c r="A91" s="497"/>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07.25" customHeight="1">
      <c r="A94" s="497"/>
      <c r="B94" s="497"/>
      <c r="C94" s="497"/>
      <c r="D94" s="497"/>
      <c r="E94" s="497"/>
      <c r="F94" s="497"/>
      <c r="G94" s="497"/>
      <c r="H94" s="497"/>
    </row>
    <row r="95" spans="1:8" s="13" customFormat="1" ht="42" customHeight="1">
      <c r="A95" s="497"/>
      <c r="B95" s="497"/>
      <c r="C95" s="497"/>
      <c r="D95" s="497"/>
      <c r="E95" s="497"/>
      <c r="F95" s="497"/>
      <c r="G95" s="497"/>
      <c r="H95" s="497"/>
    </row>
    <row r="96" spans="1:8" s="13" customFormat="1" ht="17.25" customHeight="1">
      <c r="A96" s="497"/>
      <c r="B96" s="497"/>
      <c r="C96" s="497"/>
      <c r="D96" s="497"/>
      <c r="E96" s="497"/>
      <c r="F96" s="497"/>
      <c r="G96" s="497"/>
      <c r="H96" s="497"/>
    </row>
    <row r="97" spans="1:8" s="13" customFormat="1" ht="14">
      <c r="A97" s="497"/>
      <c r="B97" s="497"/>
      <c r="C97" s="497"/>
      <c r="D97" s="497"/>
      <c r="E97" s="497"/>
      <c r="F97" s="497"/>
      <c r="G97" s="497"/>
      <c r="H97" s="497"/>
    </row>
    <row r="98" spans="1:8" s="13" customFormat="1" ht="14">
      <c r="A98" s="13" t="s">
        <v>104</v>
      </c>
      <c r="D98" s="26"/>
      <c r="G98" s="14"/>
    </row>
    <row r="99" spans="1:8" s="13" customFormat="1" ht="14">
      <c r="D99" s="26"/>
      <c r="G99" s="14"/>
    </row>
    <row r="100" spans="1:8" s="13" customFormat="1" ht="15" customHeight="1">
      <c r="A100" s="27"/>
      <c r="B100" s="27"/>
      <c r="C100" s="27"/>
      <c r="D100" s="26"/>
      <c r="E100" s="27"/>
      <c r="F100" s="27"/>
      <c r="G100" s="28"/>
    </row>
    <row r="101" spans="1:8" s="13" customFormat="1" ht="14">
      <c r="A101" s="498" t="s">
        <v>105</v>
      </c>
      <c r="B101" s="498"/>
      <c r="C101" s="498"/>
      <c r="D101" s="26"/>
      <c r="E101" s="498" t="s">
        <v>106</v>
      </c>
      <c r="F101" s="498"/>
      <c r="G101" s="498"/>
    </row>
    <row r="102" spans="1:8" s="13" customFormat="1" ht="14">
      <c r="D102" s="26"/>
      <c r="G102" s="14"/>
    </row>
    <row r="103" spans="1:8" ht="14"/>
    <row r="104" spans="1:8" ht="14"/>
    <row r="105" spans="1:8" ht="14"/>
    <row r="106" spans="1:8" ht="14"/>
    <row r="107" spans="1:8" ht="14"/>
  </sheetData>
  <sheetProtection password="EA9B" sheet="1" objects="1" scenarios="1" selectLockedCells="1"/>
  <mergeCells count="13">
    <mergeCell ref="A101:C101"/>
    <mergeCell ref="E101:G101"/>
    <mergeCell ref="H1:H2"/>
    <mergeCell ref="C5:H5"/>
    <mergeCell ref="C6:H6"/>
    <mergeCell ref="C7:H7"/>
    <mergeCell ref="C8:H8"/>
    <mergeCell ref="C9:H9"/>
    <mergeCell ref="C10:H10"/>
    <mergeCell ref="A24:G24"/>
    <mergeCell ref="A87:D87"/>
    <mergeCell ref="A89:H89"/>
    <mergeCell ref="A90:H97"/>
  </mergeCells>
  <hyperlinks>
    <hyperlink ref="J3" location="'DATA SHEET'!A1" display="Return to Data Sheet" xr:uid="{00000000-0004-0000-0700-000000000000}"/>
    <hyperlink ref="C1" location="'DATA SHEET'!A1" display="HIGHLANDS PRIME, INC." xr:uid="{00000000-0004-0000-0700-000001000000}"/>
  </hyperlinks>
  <printOptions horizontalCentered="1"/>
  <pageMargins left="0.70866141732283505" right="0.70866141732283505" top="0.25" bottom="0.25" header="0.31496062992126" footer="0.31496062992126"/>
  <pageSetup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pageSetUpPr fitToPage="1"/>
  </sheetPr>
  <dimension ref="A1:L108"/>
  <sheetViews>
    <sheetView showGridLines="0" zoomScaleNormal="100" workbookViewId="0">
      <selection activeCell="J3" sqref="J3"/>
    </sheetView>
  </sheetViews>
  <sheetFormatPr baseColWidth="10" defaultColWidth="0" defaultRowHeight="12.75" customHeight="1" zeroHeight="1"/>
  <cols>
    <col min="1" max="1" width="12.5" style="12" customWidth="1"/>
    <col min="2" max="2" width="11.33203125" style="12" customWidth="1"/>
    <col min="3" max="3" width="24.1640625" style="12" customWidth="1"/>
    <col min="4" max="4" width="13.5" style="30" customWidth="1"/>
    <col min="5" max="5" width="13.5" style="12" bestFit="1" customWidth="1"/>
    <col min="6" max="6" width="13.6640625" style="12" bestFit="1" customWidth="1"/>
    <col min="7" max="7" width="13.5" style="31" bestFit="1" customWidth="1"/>
    <col min="8" max="8" width="16.5" style="12" bestFit="1" customWidth="1"/>
    <col min="9" max="12" width="9.1640625" style="12" customWidth="1"/>
    <col min="13" max="16384" width="9.1640625" style="12" hidden="1"/>
  </cols>
  <sheetData>
    <row r="1" spans="1:10" ht="12.75" customHeight="1">
      <c r="C1" s="29" t="s">
        <v>75</v>
      </c>
      <c r="H1" s="509" t="s">
        <v>76</v>
      </c>
    </row>
    <row r="2" spans="1:10" ht="12.75" customHeight="1">
      <c r="C2" s="31" t="str">
        <f>'R Cash_Non-mem'!$C$2</f>
        <v>HORIZON TERRACES - REDSTONE (GARDEN SUITES 5)</v>
      </c>
      <c r="H2" s="509"/>
    </row>
    <row r="3" spans="1:10" ht="14">
      <c r="C3" s="31" t="s">
        <v>77</v>
      </c>
      <c r="J3" s="63" t="s">
        <v>78</v>
      </c>
    </row>
    <row r="4" spans="1:10" ht="14"/>
    <row r="5" spans="1:10" ht="14">
      <c r="A5" s="32" t="s">
        <v>4</v>
      </c>
      <c r="B5" s="346"/>
      <c r="C5" s="494">
        <f>'DATA SHEET'!$C$52</f>
        <v>0</v>
      </c>
      <c r="D5" s="494"/>
      <c r="E5" s="494"/>
      <c r="F5" s="494"/>
      <c r="G5" s="494"/>
      <c r="H5" s="495"/>
    </row>
    <row r="6" spans="1:10" ht="14">
      <c r="A6" s="350" t="s">
        <v>6</v>
      </c>
      <c r="B6" s="351"/>
      <c r="C6" s="491" t="str">
        <f>'DATA SHEET'!$C$53</f>
        <v>2C</v>
      </c>
      <c r="D6" s="491"/>
      <c r="E6" s="491"/>
      <c r="F6" s="491"/>
      <c r="G6" s="491"/>
      <c r="H6" s="496"/>
    </row>
    <row r="7" spans="1:10" ht="14">
      <c r="A7" s="350" t="s">
        <v>79</v>
      </c>
      <c r="B7" s="351"/>
      <c r="C7" s="492">
        <f>'DATA SHEET'!$C$55</f>
        <v>69.98</v>
      </c>
      <c r="D7" s="492"/>
      <c r="E7" s="492"/>
      <c r="F7" s="492"/>
      <c r="G7" s="492"/>
      <c r="H7" s="493"/>
    </row>
    <row r="8" spans="1:10" ht="14">
      <c r="A8" s="350" t="s">
        <v>7</v>
      </c>
      <c r="B8" s="351"/>
      <c r="C8" s="492" t="str">
        <f>'DATA SHEET'!$C$54</f>
        <v>2-Bedroom</v>
      </c>
      <c r="D8" s="492"/>
      <c r="E8" s="492"/>
      <c r="F8" s="492"/>
      <c r="G8" s="492"/>
      <c r="H8" s="493"/>
    </row>
    <row r="9" spans="1:10" ht="14">
      <c r="A9" s="35" t="s">
        <v>80</v>
      </c>
      <c r="B9" s="351"/>
      <c r="C9" s="499">
        <f>'DATA SHEET'!$C$56</f>
        <v>14507500</v>
      </c>
      <c r="D9" s="499"/>
      <c r="E9" s="499"/>
      <c r="F9" s="499"/>
      <c r="G9" s="499"/>
      <c r="H9" s="500"/>
    </row>
    <row r="10" spans="1:10" ht="14">
      <c r="A10" s="352" t="s">
        <v>81</v>
      </c>
      <c r="B10" s="353"/>
      <c r="C10" s="510" t="str">
        <f>'DATA SHEET'!$B$62</f>
        <v>20% DP, 20% over 60 months, 60% Lump Sum</v>
      </c>
      <c r="D10" s="510"/>
      <c r="E10" s="510"/>
      <c r="F10" s="510"/>
      <c r="G10" s="510"/>
      <c r="H10" s="511"/>
    </row>
    <row r="11" spans="1:10" ht="14"/>
    <row r="12" spans="1:10" ht="14">
      <c r="A12" s="31" t="s">
        <v>82</v>
      </c>
      <c r="B12" s="31"/>
    </row>
    <row r="13" spans="1:10" ht="14">
      <c r="A13" s="13" t="s">
        <v>83</v>
      </c>
      <c r="D13" s="38">
        <f>(C9-650000)</f>
        <v>13857500</v>
      </c>
      <c r="E13" s="39" t="str">
        <f>LEFT(C8,9)</f>
        <v>2-Bedroom</v>
      </c>
    </row>
    <row r="14" spans="1:10" ht="14" hidden="1">
      <c r="A14" s="126"/>
      <c r="D14" s="38"/>
      <c r="E14" s="39"/>
    </row>
    <row r="15" spans="1:10" ht="14">
      <c r="A15" s="40" t="s">
        <v>325</v>
      </c>
      <c r="B15" s="41"/>
      <c r="C15" s="79">
        <v>0.03</v>
      </c>
      <c r="D15" s="42">
        <f>IF(C15&lt;=3%,((D13-D14)*C15),"BEYOND MAX DISC.")</f>
        <v>415725</v>
      </c>
      <c r="E15" s="30"/>
      <c r="G15" s="12"/>
    </row>
    <row r="16" spans="1:10" ht="14">
      <c r="A16" s="40" t="s">
        <v>85</v>
      </c>
      <c r="B16" s="41"/>
      <c r="C16" s="79">
        <v>0.02</v>
      </c>
      <c r="D16" s="42">
        <f>IF(C16&lt;=2%,((D13-D14-D15)*C16),"BEYOND MAX")</f>
        <v>268835.5</v>
      </c>
      <c r="E16" s="30"/>
      <c r="G16" s="12"/>
      <c r="J16" s="122">
        <v>0.05</v>
      </c>
    </row>
    <row r="17" spans="1:8" ht="14">
      <c r="A17" s="13" t="s">
        <v>87</v>
      </c>
      <c r="B17" s="13"/>
      <c r="C17" s="13"/>
      <c r="D17" s="43">
        <f>D13-SUM(D14:D16)</f>
        <v>13172939.5</v>
      </c>
      <c r="E17" s="44"/>
    </row>
    <row r="18" spans="1:8" ht="14">
      <c r="A18" s="41" t="s">
        <v>88</v>
      </c>
      <c r="B18" s="41"/>
      <c r="D18" s="45">
        <v>650000</v>
      </c>
      <c r="E18" s="44"/>
    </row>
    <row r="19" spans="1:8" ht="14">
      <c r="A19" s="46" t="s">
        <v>89</v>
      </c>
      <c r="B19" s="14"/>
      <c r="C19" s="14"/>
      <c r="D19" s="47">
        <f>+SUM(D17:D18)</f>
        <v>13822939.5</v>
      </c>
      <c r="E19" s="44"/>
    </row>
    <row r="20" spans="1:8" ht="14">
      <c r="A20" s="48" t="s">
        <v>90</v>
      </c>
      <c r="B20" s="48"/>
      <c r="C20" s="15">
        <v>0.05</v>
      </c>
      <c r="D20" s="49">
        <f>(D17/1.12)*C20</f>
        <v>588077.65624999988</v>
      </c>
      <c r="E20" s="44"/>
    </row>
    <row r="21" spans="1:8" ht="15" thickBot="1">
      <c r="A21" s="14" t="s">
        <v>91</v>
      </c>
      <c r="B21" s="14"/>
      <c r="C21" s="14"/>
      <c r="D21" s="50">
        <f>+SUM(D19:D20)</f>
        <v>14411017.15625</v>
      </c>
      <c r="E21" s="30"/>
    </row>
    <row r="22" spans="1:8" ht="15" thickTop="1"/>
    <row r="23" spans="1:8" ht="14">
      <c r="A23" s="51" t="s">
        <v>92</v>
      </c>
      <c r="B23" s="51" t="s">
        <v>93</v>
      </c>
      <c r="C23" s="51" t="s">
        <v>94</v>
      </c>
      <c r="D23" s="51" t="s">
        <v>95</v>
      </c>
      <c r="E23" s="51" t="s">
        <v>96</v>
      </c>
      <c r="F23" s="51" t="s">
        <v>97</v>
      </c>
      <c r="G23" s="53" t="s">
        <v>98</v>
      </c>
      <c r="H23" s="51" t="s">
        <v>99</v>
      </c>
    </row>
    <row r="24" spans="1:8" ht="14">
      <c r="A24" s="512" t="s">
        <v>100</v>
      </c>
      <c r="B24" s="512"/>
      <c r="C24" s="512"/>
      <c r="D24" s="512"/>
      <c r="E24" s="512"/>
      <c r="F24" s="512"/>
      <c r="G24" s="512"/>
      <c r="H24" s="54">
        <f>+D21</f>
        <v>14411017.15625</v>
      </c>
    </row>
    <row r="25" spans="1:8" ht="13.5" customHeight="1">
      <c r="A25" s="55">
        <v>0</v>
      </c>
      <c r="B25" s="55"/>
      <c r="C25" s="55" t="s">
        <v>101</v>
      </c>
      <c r="D25" s="56">
        <f ca="1">'DATA SHEET'!$C$51</f>
        <v>44238</v>
      </c>
      <c r="E25" s="57">
        <f>IF(E13="1-Bedroom",50000,100000)</f>
        <v>100000</v>
      </c>
      <c r="F25" s="57"/>
      <c r="G25" s="58">
        <f>+SUM(E25:F25)</f>
        <v>100000</v>
      </c>
      <c r="H25" s="59">
        <f>D21-G25</f>
        <v>14311017.15625</v>
      </c>
    </row>
    <row r="26" spans="1:8" ht="14">
      <c r="A26" s="55">
        <f>+A25+1</f>
        <v>1</v>
      </c>
      <c r="B26" s="60">
        <v>0.2</v>
      </c>
      <c r="C26" s="55" t="s">
        <v>190</v>
      </c>
      <c r="D26" s="56">
        <f ca="1">EDATE(D25,1)</f>
        <v>44266</v>
      </c>
      <c r="E26" s="57">
        <f>(($D$19*B26)-$E$25)</f>
        <v>2664587.9000000004</v>
      </c>
      <c r="F26" s="57">
        <f>(($D$20*B26))</f>
        <v>117615.53124999999</v>
      </c>
      <c r="G26" s="58">
        <f>+SUM(E26:F26)</f>
        <v>2782203.4312500004</v>
      </c>
      <c r="H26" s="59">
        <f t="shared" ref="H26:H54" si="0">H25-G26</f>
        <v>11528813.725</v>
      </c>
    </row>
    <row r="27" spans="1:8" ht="14">
      <c r="A27" s="55">
        <f>+A26+1</f>
        <v>2</v>
      </c>
      <c r="B27" s="60">
        <v>0.2</v>
      </c>
      <c r="C27" s="55" t="s">
        <v>108</v>
      </c>
      <c r="D27" s="56">
        <f ca="1">EDATE(D26,1)</f>
        <v>44297</v>
      </c>
      <c r="E27" s="57">
        <f>($D$19*B27)/60</f>
        <v>46076.465000000004</v>
      </c>
      <c r="F27" s="57">
        <f>($D$20*B27/60)</f>
        <v>1960.2588541666664</v>
      </c>
      <c r="G27" s="58">
        <f>+SUM(E27:F27)</f>
        <v>48036.723854166674</v>
      </c>
      <c r="H27" s="59">
        <f t="shared" si="0"/>
        <v>11480777.001145832</v>
      </c>
    </row>
    <row r="28" spans="1:8" ht="14">
      <c r="A28" s="55">
        <f t="shared" ref="A28:A87" si="1">+A27+1</f>
        <v>3</v>
      </c>
      <c r="B28" s="55"/>
      <c r="C28" s="55" t="s">
        <v>109</v>
      </c>
      <c r="D28" s="56">
        <f ca="1">EDATE(D27,1)</f>
        <v>44327</v>
      </c>
      <c r="E28" s="57">
        <f>E27</f>
        <v>46076.465000000004</v>
      </c>
      <c r="F28" s="57">
        <f>F27</f>
        <v>1960.2588541666664</v>
      </c>
      <c r="G28" s="58">
        <f t="shared" ref="G28:G86" si="2">+SUM(E28:F28)</f>
        <v>48036.723854166674</v>
      </c>
      <c r="H28" s="59">
        <f t="shared" si="0"/>
        <v>11432740.277291665</v>
      </c>
    </row>
    <row r="29" spans="1:8" ht="14">
      <c r="A29" s="55">
        <f t="shared" si="1"/>
        <v>4</v>
      </c>
      <c r="B29" s="55"/>
      <c r="C29" s="55" t="s">
        <v>110</v>
      </c>
      <c r="D29" s="56">
        <f t="shared" ref="D29:D86" ca="1" si="3">EDATE(D28,1)</f>
        <v>44358</v>
      </c>
      <c r="E29" s="57">
        <f>E28</f>
        <v>46076.465000000004</v>
      </c>
      <c r="F29" s="57">
        <f t="shared" ref="E29:F44" si="4">F28</f>
        <v>1960.2588541666664</v>
      </c>
      <c r="G29" s="58">
        <f t="shared" si="2"/>
        <v>48036.723854166674</v>
      </c>
      <c r="H29" s="59">
        <f t="shared" si="0"/>
        <v>11384703.553437497</v>
      </c>
    </row>
    <row r="30" spans="1:8" ht="14">
      <c r="A30" s="55">
        <f t="shared" si="1"/>
        <v>5</v>
      </c>
      <c r="B30" s="55"/>
      <c r="C30" s="55" t="s">
        <v>111</v>
      </c>
      <c r="D30" s="56">
        <f t="shared" ca="1" si="3"/>
        <v>44388</v>
      </c>
      <c r="E30" s="57">
        <f t="shared" si="4"/>
        <v>46076.465000000004</v>
      </c>
      <c r="F30" s="57">
        <f t="shared" si="4"/>
        <v>1960.2588541666664</v>
      </c>
      <c r="G30" s="58">
        <f t="shared" si="2"/>
        <v>48036.723854166674</v>
      </c>
      <c r="H30" s="59">
        <f t="shared" si="0"/>
        <v>11336666.82958333</v>
      </c>
    </row>
    <row r="31" spans="1:8" ht="14">
      <c r="A31" s="55">
        <f t="shared" si="1"/>
        <v>6</v>
      </c>
      <c r="B31" s="55"/>
      <c r="C31" s="55" t="s">
        <v>112</v>
      </c>
      <c r="D31" s="56">
        <f t="shared" ca="1" si="3"/>
        <v>44419</v>
      </c>
      <c r="E31" s="57">
        <f t="shared" si="4"/>
        <v>46076.465000000004</v>
      </c>
      <c r="F31" s="57">
        <f t="shared" si="4"/>
        <v>1960.2588541666664</v>
      </c>
      <c r="G31" s="58">
        <f t="shared" si="2"/>
        <v>48036.723854166674</v>
      </c>
      <c r="H31" s="59">
        <f t="shared" si="0"/>
        <v>11288630.105729163</v>
      </c>
    </row>
    <row r="32" spans="1:8" ht="14">
      <c r="A32" s="55">
        <f t="shared" si="1"/>
        <v>7</v>
      </c>
      <c r="B32" s="55"/>
      <c r="C32" s="55" t="s">
        <v>113</v>
      </c>
      <c r="D32" s="56">
        <f t="shared" ca="1" si="3"/>
        <v>44450</v>
      </c>
      <c r="E32" s="57">
        <f t="shared" si="4"/>
        <v>46076.465000000004</v>
      </c>
      <c r="F32" s="57">
        <f t="shared" si="4"/>
        <v>1960.2588541666664</v>
      </c>
      <c r="G32" s="58">
        <f t="shared" si="2"/>
        <v>48036.723854166674</v>
      </c>
      <c r="H32" s="59">
        <f t="shared" si="0"/>
        <v>11240593.381874995</v>
      </c>
    </row>
    <row r="33" spans="1:8" ht="14">
      <c r="A33" s="55">
        <f t="shared" si="1"/>
        <v>8</v>
      </c>
      <c r="B33" s="55"/>
      <c r="C33" s="55" t="s">
        <v>114</v>
      </c>
      <c r="D33" s="56">
        <f t="shared" ca="1" si="3"/>
        <v>44480</v>
      </c>
      <c r="E33" s="57">
        <f t="shared" si="4"/>
        <v>46076.465000000004</v>
      </c>
      <c r="F33" s="57">
        <f t="shared" si="4"/>
        <v>1960.2588541666664</v>
      </c>
      <c r="G33" s="58">
        <f t="shared" si="2"/>
        <v>48036.723854166674</v>
      </c>
      <c r="H33" s="59">
        <f t="shared" si="0"/>
        <v>11192556.658020828</v>
      </c>
    </row>
    <row r="34" spans="1:8" ht="14">
      <c r="A34" s="55">
        <f t="shared" si="1"/>
        <v>9</v>
      </c>
      <c r="B34" s="55"/>
      <c r="C34" s="55" t="s">
        <v>115</v>
      </c>
      <c r="D34" s="56">
        <f t="shared" ca="1" si="3"/>
        <v>44511</v>
      </c>
      <c r="E34" s="57">
        <f t="shared" si="4"/>
        <v>46076.465000000004</v>
      </c>
      <c r="F34" s="57">
        <f t="shared" si="4"/>
        <v>1960.2588541666664</v>
      </c>
      <c r="G34" s="58">
        <f t="shared" si="2"/>
        <v>48036.723854166674</v>
      </c>
      <c r="H34" s="59">
        <f t="shared" si="0"/>
        <v>11144519.934166661</v>
      </c>
    </row>
    <row r="35" spans="1:8" ht="14">
      <c r="A35" s="55">
        <f t="shared" si="1"/>
        <v>10</v>
      </c>
      <c r="B35" s="55"/>
      <c r="C35" s="55" t="s">
        <v>116</v>
      </c>
      <c r="D35" s="56">
        <f t="shared" ca="1" si="3"/>
        <v>44541</v>
      </c>
      <c r="E35" s="57">
        <f t="shared" si="4"/>
        <v>46076.465000000004</v>
      </c>
      <c r="F35" s="57">
        <f t="shared" si="4"/>
        <v>1960.2588541666664</v>
      </c>
      <c r="G35" s="58">
        <f t="shared" si="2"/>
        <v>48036.723854166674</v>
      </c>
      <c r="H35" s="59">
        <f t="shared" si="0"/>
        <v>11096483.210312493</v>
      </c>
    </row>
    <row r="36" spans="1:8" ht="14">
      <c r="A36" s="55">
        <f t="shared" si="1"/>
        <v>11</v>
      </c>
      <c r="B36" s="55"/>
      <c r="C36" s="55" t="s">
        <v>117</v>
      </c>
      <c r="D36" s="56">
        <f t="shared" ca="1" si="3"/>
        <v>44572</v>
      </c>
      <c r="E36" s="57">
        <f t="shared" si="4"/>
        <v>46076.465000000004</v>
      </c>
      <c r="F36" s="57">
        <f t="shared" si="4"/>
        <v>1960.2588541666664</v>
      </c>
      <c r="G36" s="58">
        <f t="shared" si="2"/>
        <v>48036.723854166674</v>
      </c>
      <c r="H36" s="59">
        <f t="shared" si="0"/>
        <v>11048446.486458326</v>
      </c>
    </row>
    <row r="37" spans="1:8" ht="14">
      <c r="A37" s="55">
        <f t="shared" si="1"/>
        <v>12</v>
      </c>
      <c r="B37" s="55"/>
      <c r="C37" s="55" t="s">
        <v>118</v>
      </c>
      <c r="D37" s="56">
        <f t="shared" ca="1" si="3"/>
        <v>44603</v>
      </c>
      <c r="E37" s="57">
        <f t="shared" si="4"/>
        <v>46076.465000000004</v>
      </c>
      <c r="F37" s="57">
        <f t="shared" si="4"/>
        <v>1960.2588541666664</v>
      </c>
      <c r="G37" s="58">
        <f t="shared" si="2"/>
        <v>48036.723854166674</v>
      </c>
      <c r="H37" s="59">
        <f t="shared" si="0"/>
        <v>11000409.762604158</v>
      </c>
    </row>
    <row r="38" spans="1:8" ht="14">
      <c r="A38" s="55">
        <f t="shared" si="1"/>
        <v>13</v>
      </c>
      <c r="B38" s="55"/>
      <c r="C38" s="55" t="s">
        <v>119</v>
      </c>
      <c r="D38" s="56">
        <f t="shared" ca="1" si="3"/>
        <v>44631</v>
      </c>
      <c r="E38" s="57">
        <f t="shared" si="4"/>
        <v>46076.465000000004</v>
      </c>
      <c r="F38" s="57">
        <f t="shared" si="4"/>
        <v>1960.2588541666664</v>
      </c>
      <c r="G38" s="58">
        <f t="shared" si="2"/>
        <v>48036.723854166674</v>
      </c>
      <c r="H38" s="59">
        <f t="shared" si="0"/>
        <v>10952373.038749991</v>
      </c>
    </row>
    <row r="39" spans="1:8" ht="14">
      <c r="A39" s="55">
        <f t="shared" si="1"/>
        <v>14</v>
      </c>
      <c r="B39" s="55"/>
      <c r="C39" s="55" t="s">
        <v>120</v>
      </c>
      <c r="D39" s="56">
        <f t="shared" ca="1" si="3"/>
        <v>44662</v>
      </c>
      <c r="E39" s="57">
        <f t="shared" si="4"/>
        <v>46076.465000000004</v>
      </c>
      <c r="F39" s="57">
        <f t="shared" si="4"/>
        <v>1960.2588541666664</v>
      </c>
      <c r="G39" s="58">
        <f t="shared" si="2"/>
        <v>48036.723854166674</v>
      </c>
      <c r="H39" s="59">
        <f t="shared" si="0"/>
        <v>10904336.314895824</v>
      </c>
    </row>
    <row r="40" spans="1:8" ht="14">
      <c r="A40" s="55">
        <f t="shared" si="1"/>
        <v>15</v>
      </c>
      <c r="B40" s="55"/>
      <c r="C40" s="55" t="s">
        <v>121</v>
      </c>
      <c r="D40" s="56">
        <f t="shared" ca="1" si="3"/>
        <v>44692</v>
      </c>
      <c r="E40" s="57">
        <f t="shared" si="4"/>
        <v>46076.465000000004</v>
      </c>
      <c r="F40" s="57">
        <f t="shared" si="4"/>
        <v>1960.2588541666664</v>
      </c>
      <c r="G40" s="58">
        <f t="shared" si="2"/>
        <v>48036.723854166674</v>
      </c>
      <c r="H40" s="59">
        <f t="shared" si="0"/>
        <v>10856299.591041656</v>
      </c>
    </row>
    <row r="41" spans="1:8" ht="14">
      <c r="A41" s="55">
        <f t="shared" si="1"/>
        <v>16</v>
      </c>
      <c r="B41" s="55"/>
      <c r="C41" s="55" t="s">
        <v>122</v>
      </c>
      <c r="D41" s="56">
        <f t="shared" ca="1" si="3"/>
        <v>44723</v>
      </c>
      <c r="E41" s="57">
        <f t="shared" si="4"/>
        <v>46076.465000000004</v>
      </c>
      <c r="F41" s="57">
        <f t="shared" si="4"/>
        <v>1960.2588541666664</v>
      </c>
      <c r="G41" s="58">
        <f t="shared" si="2"/>
        <v>48036.723854166674</v>
      </c>
      <c r="H41" s="59">
        <f t="shared" si="0"/>
        <v>10808262.867187489</v>
      </c>
    </row>
    <row r="42" spans="1:8" ht="14">
      <c r="A42" s="55">
        <f t="shared" si="1"/>
        <v>17</v>
      </c>
      <c r="B42" s="55"/>
      <c r="C42" s="55" t="s">
        <v>123</v>
      </c>
      <c r="D42" s="56">
        <f t="shared" ca="1" si="3"/>
        <v>44753</v>
      </c>
      <c r="E42" s="57">
        <f t="shared" si="4"/>
        <v>46076.465000000004</v>
      </c>
      <c r="F42" s="57">
        <f t="shared" si="4"/>
        <v>1960.2588541666664</v>
      </c>
      <c r="G42" s="58">
        <f t="shared" si="2"/>
        <v>48036.723854166674</v>
      </c>
      <c r="H42" s="59">
        <f t="shared" si="0"/>
        <v>10760226.143333321</v>
      </c>
    </row>
    <row r="43" spans="1:8" ht="14">
      <c r="A43" s="55">
        <f t="shared" si="1"/>
        <v>18</v>
      </c>
      <c r="B43" s="55"/>
      <c r="C43" s="55" t="s">
        <v>124</v>
      </c>
      <c r="D43" s="56">
        <f t="shared" ca="1" si="3"/>
        <v>44784</v>
      </c>
      <c r="E43" s="57">
        <f t="shared" si="4"/>
        <v>46076.465000000004</v>
      </c>
      <c r="F43" s="57">
        <f t="shared" si="4"/>
        <v>1960.2588541666664</v>
      </c>
      <c r="G43" s="58">
        <f t="shared" si="2"/>
        <v>48036.723854166674</v>
      </c>
      <c r="H43" s="59">
        <f t="shared" si="0"/>
        <v>10712189.419479154</v>
      </c>
    </row>
    <row r="44" spans="1:8" ht="14">
      <c r="A44" s="55">
        <f t="shared" si="1"/>
        <v>19</v>
      </c>
      <c r="B44" s="55"/>
      <c r="C44" s="55" t="s">
        <v>125</v>
      </c>
      <c r="D44" s="56">
        <f t="shared" ca="1" si="3"/>
        <v>44815</v>
      </c>
      <c r="E44" s="57">
        <f t="shared" si="4"/>
        <v>46076.465000000004</v>
      </c>
      <c r="F44" s="57">
        <f t="shared" si="4"/>
        <v>1960.2588541666664</v>
      </c>
      <c r="G44" s="58">
        <f t="shared" si="2"/>
        <v>48036.723854166674</v>
      </c>
      <c r="H44" s="59">
        <f t="shared" si="0"/>
        <v>10664152.695624987</v>
      </c>
    </row>
    <row r="45" spans="1:8" ht="14">
      <c r="A45" s="55">
        <f t="shared" si="1"/>
        <v>20</v>
      </c>
      <c r="B45" s="55"/>
      <c r="C45" s="55" t="s">
        <v>126</v>
      </c>
      <c r="D45" s="56">
        <f t="shared" ca="1" si="3"/>
        <v>44845</v>
      </c>
      <c r="E45" s="57">
        <f t="shared" ref="E45:F60" si="5">E44</f>
        <v>46076.465000000004</v>
      </c>
      <c r="F45" s="57">
        <f t="shared" si="5"/>
        <v>1960.2588541666664</v>
      </c>
      <c r="G45" s="58">
        <f t="shared" si="2"/>
        <v>48036.723854166674</v>
      </c>
      <c r="H45" s="59">
        <f t="shared" si="0"/>
        <v>10616115.971770819</v>
      </c>
    </row>
    <row r="46" spans="1:8" ht="14">
      <c r="A46" s="55">
        <f t="shared" si="1"/>
        <v>21</v>
      </c>
      <c r="B46" s="55"/>
      <c r="C46" s="55" t="s">
        <v>127</v>
      </c>
      <c r="D46" s="56">
        <f t="shared" ca="1" si="3"/>
        <v>44876</v>
      </c>
      <c r="E46" s="57">
        <f t="shared" si="5"/>
        <v>46076.465000000004</v>
      </c>
      <c r="F46" s="57">
        <f t="shared" si="5"/>
        <v>1960.2588541666664</v>
      </c>
      <c r="G46" s="58">
        <f t="shared" si="2"/>
        <v>48036.723854166674</v>
      </c>
      <c r="H46" s="59">
        <f t="shared" si="0"/>
        <v>10568079.247916652</v>
      </c>
    </row>
    <row r="47" spans="1:8" ht="14">
      <c r="A47" s="55">
        <f t="shared" si="1"/>
        <v>22</v>
      </c>
      <c r="B47" s="55"/>
      <c r="C47" s="55" t="s">
        <v>128</v>
      </c>
      <c r="D47" s="56">
        <f t="shared" ca="1" si="3"/>
        <v>44906</v>
      </c>
      <c r="E47" s="57">
        <f t="shared" si="5"/>
        <v>46076.465000000004</v>
      </c>
      <c r="F47" s="57">
        <f t="shared" si="5"/>
        <v>1960.2588541666664</v>
      </c>
      <c r="G47" s="58">
        <f t="shared" si="2"/>
        <v>48036.723854166674</v>
      </c>
      <c r="H47" s="59">
        <f t="shared" si="0"/>
        <v>10520042.524062485</v>
      </c>
    </row>
    <row r="48" spans="1:8" ht="14">
      <c r="A48" s="55">
        <f t="shared" si="1"/>
        <v>23</v>
      </c>
      <c r="B48" s="55"/>
      <c r="C48" s="55" t="s">
        <v>129</v>
      </c>
      <c r="D48" s="56">
        <f t="shared" ca="1" si="3"/>
        <v>44937</v>
      </c>
      <c r="E48" s="57">
        <f t="shared" si="5"/>
        <v>46076.465000000004</v>
      </c>
      <c r="F48" s="57">
        <f t="shared" si="5"/>
        <v>1960.2588541666664</v>
      </c>
      <c r="G48" s="58">
        <f t="shared" si="2"/>
        <v>48036.723854166674</v>
      </c>
      <c r="H48" s="59">
        <f t="shared" si="0"/>
        <v>10472005.800208317</v>
      </c>
    </row>
    <row r="49" spans="1:8" ht="14">
      <c r="A49" s="55">
        <f t="shared" si="1"/>
        <v>24</v>
      </c>
      <c r="B49" s="55"/>
      <c r="C49" s="55" t="s">
        <v>130</v>
      </c>
      <c r="D49" s="56">
        <f t="shared" ca="1" si="3"/>
        <v>44968</v>
      </c>
      <c r="E49" s="57">
        <f t="shared" si="5"/>
        <v>46076.465000000004</v>
      </c>
      <c r="F49" s="57">
        <f t="shared" si="5"/>
        <v>1960.2588541666664</v>
      </c>
      <c r="G49" s="58">
        <f t="shared" si="2"/>
        <v>48036.723854166674</v>
      </c>
      <c r="H49" s="59">
        <f t="shared" si="0"/>
        <v>10423969.07635415</v>
      </c>
    </row>
    <row r="50" spans="1:8" ht="14">
      <c r="A50" s="55">
        <f t="shared" si="1"/>
        <v>25</v>
      </c>
      <c r="B50" s="55"/>
      <c r="C50" s="55" t="s">
        <v>131</v>
      </c>
      <c r="D50" s="56">
        <f t="shared" ca="1" si="3"/>
        <v>44996</v>
      </c>
      <c r="E50" s="57">
        <f t="shared" si="5"/>
        <v>46076.465000000004</v>
      </c>
      <c r="F50" s="57">
        <f t="shared" si="5"/>
        <v>1960.2588541666664</v>
      </c>
      <c r="G50" s="58">
        <f t="shared" si="2"/>
        <v>48036.723854166674</v>
      </c>
      <c r="H50" s="59">
        <f t="shared" si="0"/>
        <v>10375932.352499982</v>
      </c>
    </row>
    <row r="51" spans="1:8" ht="14">
      <c r="A51" s="55">
        <f t="shared" si="1"/>
        <v>26</v>
      </c>
      <c r="B51" s="55"/>
      <c r="C51" s="55" t="s">
        <v>132</v>
      </c>
      <c r="D51" s="56">
        <f t="shared" ca="1" si="3"/>
        <v>45027</v>
      </c>
      <c r="E51" s="57">
        <f t="shared" si="5"/>
        <v>46076.465000000004</v>
      </c>
      <c r="F51" s="57">
        <f t="shared" si="5"/>
        <v>1960.2588541666664</v>
      </c>
      <c r="G51" s="58">
        <f t="shared" si="2"/>
        <v>48036.723854166674</v>
      </c>
      <c r="H51" s="59">
        <f t="shared" si="0"/>
        <v>10327895.628645815</v>
      </c>
    </row>
    <row r="52" spans="1:8" ht="14">
      <c r="A52" s="55">
        <f t="shared" si="1"/>
        <v>27</v>
      </c>
      <c r="B52" s="55"/>
      <c r="C52" s="55" t="s">
        <v>133</v>
      </c>
      <c r="D52" s="56">
        <f t="shared" ca="1" si="3"/>
        <v>45057</v>
      </c>
      <c r="E52" s="57">
        <f t="shared" si="5"/>
        <v>46076.465000000004</v>
      </c>
      <c r="F52" s="57">
        <f t="shared" si="5"/>
        <v>1960.2588541666664</v>
      </c>
      <c r="G52" s="58">
        <f t="shared" si="2"/>
        <v>48036.723854166674</v>
      </c>
      <c r="H52" s="59">
        <f t="shared" si="0"/>
        <v>10279858.904791648</v>
      </c>
    </row>
    <row r="53" spans="1:8" ht="14">
      <c r="A53" s="55">
        <f t="shared" si="1"/>
        <v>28</v>
      </c>
      <c r="B53" s="55"/>
      <c r="C53" s="55" t="s">
        <v>134</v>
      </c>
      <c r="D53" s="56">
        <f t="shared" ca="1" si="3"/>
        <v>45088</v>
      </c>
      <c r="E53" s="57">
        <f t="shared" si="5"/>
        <v>46076.465000000004</v>
      </c>
      <c r="F53" s="57">
        <f t="shared" si="5"/>
        <v>1960.2588541666664</v>
      </c>
      <c r="G53" s="58">
        <f t="shared" si="2"/>
        <v>48036.723854166674</v>
      </c>
      <c r="H53" s="59">
        <f t="shared" si="0"/>
        <v>10231822.18093748</v>
      </c>
    </row>
    <row r="54" spans="1:8" ht="14">
      <c r="A54" s="55">
        <f t="shared" si="1"/>
        <v>29</v>
      </c>
      <c r="B54" s="55"/>
      <c r="C54" s="55" t="s">
        <v>135</v>
      </c>
      <c r="D54" s="56">
        <f t="shared" ca="1" si="3"/>
        <v>45118</v>
      </c>
      <c r="E54" s="57">
        <f t="shared" si="5"/>
        <v>46076.465000000004</v>
      </c>
      <c r="F54" s="57">
        <f t="shared" si="5"/>
        <v>1960.2588541666664</v>
      </c>
      <c r="G54" s="58">
        <f t="shared" si="2"/>
        <v>48036.723854166674</v>
      </c>
      <c r="H54" s="59">
        <f t="shared" si="0"/>
        <v>10183785.457083313</v>
      </c>
    </row>
    <row r="55" spans="1:8" ht="14">
      <c r="A55" s="55">
        <f t="shared" si="1"/>
        <v>30</v>
      </c>
      <c r="B55" s="55"/>
      <c r="C55" s="55" t="s">
        <v>136</v>
      </c>
      <c r="D55" s="56">
        <f t="shared" ca="1" si="3"/>
        <v>45149</v>
      </c>
      <c r="E55" s="57">
        <f t="shared" si="5"/>
        <v>46076.465000000004</v>
      </c>
      <c r="F55" s="57">
        <f t="shared" si="5"/>
        <v>1960.2588541666664</v>
      </c>
      <c r="G55" s="58">
        <f t="shared" si="2"/>
        <v>48036.723854166674</v>
      </c>
      <c r="H55" s="59">
        <f t="shared" ref="H55:H86" si="6">H54-G55</f>
        <v>10135748.733229145</v>
      </c>
    </row>
    <row r="56" spans="1:8" ht="14">
      <c r="A56" s="55">
        <f t="shared" si="1"/>
        <v>31</v>
      </c>
      <c r="B56" s="55"/>
      <c r="C56" s="55" t="s">
        <v>137</v>
      </c>
      <c r="D56" s="56">
        <f t="shared" ca="1" si="3"/>
        <v>45180</v>
      </c>
      <c r="E56" s="57">
        <f t="shared" si="5"/>
        <v>46076.465000000004</v>
      </c>
      <c r="F56" s="57">
        <f t="shared" si="5"/>
        <v>1960.2588541666664</v>
      </c>
      <c r="G56" s="58">
        <f t="shared" si="2"/>
        <v>48036.723854166674</v>
      </c>
      <c r="H56" s="59">
        <f t="shared" si="6"/>
        <v>10087712.009374978</v>
      </c>
    </row>
    <row r="57" spans="1:8" ht="14">
      <c r="A57" s="55">
        <f t="shared" si="1"/>
        <v>32</v>
      </c>
      <c r="B57" s="55"/>
      <c r="C57" s="55" t="s">
        <v>138</v>
      </c>
      <c r="D57" s="56">
        <f t="shared" ca="1" si="3"/>
        <v>45210</v>
      </c>
      <c r="E57" s="57">
        <f t="shared" si="5"/>
        <v>46076.465000000004</v>
      </c>
      <c r="F57" s="57">
        <f t="shared" si="5"/>
        <v>1960.2588541666664</v>
      </c>
      <c r="G57" s="58">
        <f t="shared" si="2"/>
        <v>48036.723854166674</v>
      </c>
      <c r="H57" s="59">
        <f t="shared" si="6"/>
        <v>10039675.285520811</v>
      </c>
    </row>
    <row r="58" spans="1:8" ht="14">
      <c r="A58" s="55">
        <f t="shared" si="1"/>
        <v>33</v>
      </c>
      <c r="B58" s="55"/>
      <c r="C58" s="55" t="s">
        <v>139</v>
      </c>
      <c r="D58" s="56">
        <f t="shared" ca="1" si="3"/>
        <v>45241</v>
      </c>
      <c r="E58" s="57">
        <f t="shared" si="5"/>
        <v>46076.465000000004</v>
      </c>
      <c r="F58" s="57">
        <f t="shared" si="5"/>
        <v>1960.2588541666664</v>
      </c>
      <c r="G58" s="58">
        <f t="shared" si="2"/>
        <v>48036.723854166674</v>
      </c>
      <c r="H58" s="59">
        <f t="shared" si="6"/>
        <v>9991638.5616666432</v>
      </c>
    </row>
    <row r="59" spans="1:8" ht="14">
      <c r="A59" s="55">
        <f t="shared" si="1"/>
        <v>34</v>
      </c>
      <c r="B59" s="55"/>
      <c r="C59" s="55" t="s">
        <v>140</v>
      </c>
      <c r="D59" s="56">
        <f t="shared" ca="1" si="3"/>
        <v>45271</v>
      </c>
      <c r="E59" s="57">
        <f t="shared" si="5"/>
        <v>46076.465000000004</v>
      </c>
      <c r="F59" s="57">
        <f t="shared" si="5"/>
        <v>1960.2588541666664</v>
      </c>
      <c r="G59" s="58">
        <f t="shared" si="2"/>
        <v>48036.723854166674</v>
      </c>
      <c r="H59" s="59">
        <f t="shared" si="6"/>
        <v>9943601.8378124759</v>
      </c>
    </row>
    <row r="60" spans="1:8" ht="14">
      <c r="A60" s="55">
        <f t="shared" si="1"/>
        <v>35</v>
      </c>
      <c r="B60" s="55"/>
      <c r="C60" s="55" t="s">
        <v>141</v>
      </c>
      <c r="D60" s="56">
        <f t="shared" ca="1" si="3"/>
        <v>45302</v>
      </c>
      <c r="E60" s="57">
        <f t="shared" si="5"/>
        <v>46076.465000000004</v>
      </c>
      <c r="F60" s="57">
        <f t="shared" si="5"/>
        <v>1960.2588541666664</v>
      </c>
      <c r="G60" s="58">
        <f t="shared" si="2"/>
        <v>48036.723854166674</v>
      </c>
      <c r="H60" s="59">
        <f t="shared" si="6"/>
        <v>9895565.1139583085</v>
      </c>
    </row>
    <row r="61" spans="1:8" ht="14">
      <c r="A61" s="55">
        <f t="shared" si="1"/>
        <v>36</v>
      </c>
      <c r="B61" s="55"/>
      <c r="C61" s="55" t="s">
        <v>142</v>
      </c>
      <c r="D61" s="56">
        <f t="shared" ca="1" si="3"/>
        <v>45333</v>
      </c>
      <c r="E61" s="57">
        <f t="shared" ref="E61:F76" si="7">E60</f>
        <v>46076.465000000004</v>
      </c>
      <c r="F61" s="57">
        <f t="shared" si="7"/>
        <v>1960.2588541666664</v>
      </c>
      <c r="G61" s="58">
        <f t="shared" si="2"/>
        <v>48036.723854166674</v>
      </c>
      <c r="H61" s="59">
        <f t="shared" si="6"/>
        <v>9847528.3901041411</v>
      </c>
    </row>
    <row r="62" spans="1:8" ht="14">
      <c r="A62" s="55">
        <f t="shared" si="1"/>
        <v>37</v>
      </c>
      <c r="B62" s="55"/>
      <c r="C62" s="55" t="s">
        <v>143</v>
      </c>
      <c r="D62" s="56">
        <f t="shared" ca="1" si="3"/>
        <v>45362</v>
      </c>
      <c r="E62" s="57">
        <f t="shared" si="7"/>
        <v>46076.465000000004</v>
      </c>
      <c r="F62" s="57">
        <f t="shared" si="7"/>
        <v>1960.2588541666664</v>
      </c>
      <c r="G62" s="58">
        <f t="shared" si="2"/>
        <v>48036.723854166674</v>
      </c>
      <c r="H62" s="59">
        <f t="shared" si="6"/>
        <v>9799491.6662499737</v>
      </c>
    </row>
    <row r="63" spans="1:8" ht="14">
      <c r="A63" s="55">
        <f t="shared" si="1"/>
        <v>38</v>
      </c>
      <c r="B63" s="55"/>
      <c r="C63" s="55" t="s">
        <v>144</v>
      </c>
      <c r="D63" s="56">
        <f t="shared" ca="1" si="3"/>
        <v>45393</v>
      </c>
      <c r="E63" s="57">
        <f t="shared" si="7"/>
        <v>46076.465000000004</v>
      </c>
      <c r="F63" s="57">
        <f t="shared" si="7"/>
        <v>1960.2588541666664</v>
      </c>
      <c r="G63" s="58">
        <f t="shared" si="2"/>
        <v>48036.723854166674</v>
      </c>
      <c r="H63" s="59">
        <f t="shared" si="6"/>
        <v>9751454.9423958063</v>
      </c>
    </row>
    <row r="64" spans="1:8" ht="14">
      <c r="A64" s="55">
        <f t="shared" si="1"/>
        <v>39</v>
      </c>
      <c r="B64" s="55"/>
      <c r="C64" s="55" t="s">
        <v>145</v>
      </c>
      <c r="D64" s="56">
        <f t="shared" ca="1" si="3"/>
        <v>45423</v>
      </c>
      <c r="E64" s="57">
        <f t="shared" si="7"/>
        <v>46076.465000000004</v>
      </c>
      <c r="F64" s="57">
        <f t="shared" si="7"/>
        <v>1960.2588541666664</v>
      </c>
      <c r="G64" s="58">
        <f t="shared" si="2"/>
        <v>48036.723854166674</v>
      </c>
      <c r="H64" s="59">
        <f t="shared" si="6"/>
        <v>9703418.2185416389</v>
      </c>
    </row>
    <row r="65" spans="1:8" ht="14">
      <c r="A65" s="55">
        <f t="shared" si="1"/>
        <v>40</v>
      </c>
      <c r="B65" s="55"/>
      <c r="C65" s="55" t="s">
        <v>146</v>
      </c>
      <c r="D65" s="56">
        <f t="shared" ca="1" si="3"/>
        <v>45454</v>
      </c>
      <c r="E65" s="57">
        <f t="shared" si="7"/>
        <v>46076.465000000004</v>
      </c>
      <c r="F65" s="57">
        <f t="shared" si="7"/>
        <v>1960.2588541666664</v>
      </c>
      <c r="G65" s="58">
        <f t="shared" si="2"/>
        <v>48036.723854166674</v>
      </c>
      <c r="H65" s="59">
        <f t="shared" si="6"/>
        <v>9655381.4946874715</v>
      </c>
    </row>
    <row r="66" spans="1:8" ht="14">
      <c r="A66" s="55">
        <f t="shared" si="1"/>
        <v>41</v>
      </c>
      <c r="B66" s="55"/>
      <c r="C66" s="55" t="s">
        <v>147</v>
      </c>
      <c r="D66" s="56">
        <f t="shared" ca="1" si="3"/>
        <v>45484</v>
      </c>
      <c r="E66" s="57">
        <f t="shared" si="7"/>
        <v>46076.465000000004</v>
      </c>
      <c r="F66" s="57">
        <f t="shared" si="7"/>
        <v>1960.2588541666664</v>
      </c>
      <c r="G66" s="58">
        <f t="shared" si="2"/>
        <v>48036.723854166674</v>
      </c>
      <c r="H66" s="59">
        <f t="shared" si="6"/>
        <v>9607344.7708333042</v>
      </c>
    </row>
    <row r="67" spans="1:8" ht="14">
      <c r="A67" s="55">
        <f t="shared" si="1"/>
        <v>42</v>
      </c>
      <c r="B67" s="55"/>
      <c r="C67" s="55" t="s">
        <v>148</v>
      </c>
      <c r="D67" s="56">
        <f t="shared" ca="1" si="3"/>
        <v>45515</v>
      </c>
      <c r="E67" s="57">
        <f t="shared" si="7"/>
        <v>46076.465000000004</v>
      </c>
      <c r="F67" s="57">
        <f t="shared" si="7"/>
        <v>1960.2588541666664</v>
      </c>
      <c r="G67" s="58">
        <f t="shared" si="2"/>
        <v>48036.723854166674</v>
      </c>
      <c r="H67" s="59">
        <f t="shared" si="6"/>
        <v>9559308.0469791368</v>
      </c>
    </row>
    <row r="68" spans="1:8" ht="14">
      <c r="A68" s="55">
        <f t="shared" si="1"/>
        <v>43</v>
      </c>
      <c r="B68" s="55"/>
      <c r="C68" s="55" t="s">
        <v>149</v>
      </c>
      <c r="D68" s="56">
        <f t="shared" ca="1" si="3"/>
        <v>45546</v>
      </c>
      <c r="E68" s="57">
        <f t="shared" si="7"/>
        <v>46076.465000000004</v>
      </c>
      <c r="F68" s="57">
        <f t="shared" si="7"/>
        <v>1960.2588541666664</v>
      </c>
      <c r="G68" s="58">
        <f t="shared" si="2"/>
        <v>48036.723854166674</v>
      </c>
      <c r="H68" s="59">
        <f t="shared" si="6"/>
        <v>9511271.3231249694</v>
      </c>
    </row>
    <row r="69" spans="1:8" ht="14">
      <c r="A69" s="55">
        <f t="shared" si="1"/>
        <v>44</v>
      </c>
      <c r="B69" s="55"/>
      <c r="C69" s="55" t="s">
        <v>150</v>
      </c>
      <c r="D69" s="56">
        <f t="shared" ca="1" si="3"/>
        <v>45576</v>
      </c>
      <c r="E69" s="57">
        <f t="shared" si="7"/>
        <v>46076.465000000004</v>
      </c>
      <c r="F69" s="57">
        <f t="shared" si="7"/>
        <v>1960.2588541666664</v>
      </c>
      <c r="G69" s="58">
        <f t="shared" si="2"/>
        <v>48036.723854166674</v>
      </c>
      <c r="H69" s="59">
        <f t="shared" si="6"/>
        <v>9463234.599270802</v>
      </c>
    </row>
    <row r="70" spans="1:8" ht="14">
      <c r="A70" s="55">
        <f t="shared" si="1"/>
        <v>45</v>
      </c>
      <c r="B70" s="55"/>
      <c r="C70" s="55" t="s">
        <v>151</v>
      </c>
      <c r="D70" s="56">
        <f t="shared" ca="1" si="3"/>
        <v>45607</v>
      </c>
      <c r="E70" s="57">
        <f t="shared" si="7"/>
        <v>46076.465000000004</v>
      </c>
      <c r="F70" s="57">
        <f t="shared" si="7"/>
        <v>1960.2588541666664</v>
      </c>
      <c r="G70" s="58">
        <f t="shared" si="2"/>
        <v>48036.723854166674</v>
      </c>
      <c r="H70" s="59">
        <f t="shared" si="6"/>
        <v>9415197.8754166346</v>
      </c>
    </row>
    <row r="71" spans="1:8" ht="14">
      <c r="A71" s="55">
        <f t="shared" si="1"/>
        <v>46</v>
      </c>
      <c r="B71" s="55"/>
      <c r="C71" s="55" t="s">
        <v>152</v>
      </c>
      <c r="D71" s="56">
        <f t="shared" ca="1" si="3"/>
        <v>45637</v>
      </c>
      <c r="E71" s="57">
        <f t="shared" si="7"/>
        <v>46076.465000000004</v>
      </c>
      <c r="F71" s="57">
        <f t="shared" si="7"/>
        <v>1960.2588541666664</v>
      </c>
      <c r="G71" s="58">
        <f t="shared" si="2"/>
        <v>48036.723854166674</v>
      </c>
      <c r="H71" s="59">
        <f t="shared" si="6"/>
        <v>9367161.1515624672</v>
      </c>
    </row>
    <row r="72" spans="1:8" ht="14">
      <c r="A72" s="55">
        <f t="shared" si="1"/>
        <v>47</v>
      </c>
      <c r="B72" s="55"/>
      <c r="C72" s="55" t="s">
        <v>153</v>
      </c>
      <c r="D72" s="56">
        <f t="shared" ca="1" si="3"/>
        <v>45668</v>
      </c>
      <c r="E72" s="57">
        <f t="shared" si="7"/>
        <v>46076.465000000004</v>
      </c>
      <c r="F72" s="57">
        <f t="shared" si="7"/>
        <v>1960.2588541666664</v>
      </c>
      <c r="G72" s="58">
        <f t="shared" si="2"/>
        <v>48036.723854166674</v>
      </c>
      <c r="H72" s="59">
        <f t="shared" si="6"/>
        <v>9319124.4277082998</v>
      </c>
    </row>
    <row r="73" spans="1:8" ht="14">
      <c r="A73" s="55">
        <f t="shared" si="1"/>
        <v>48</v>
      </c>
      <c r="B73" s="55"/>
      <c r="C73" s="55" t="s">
        <v>154</v>
      </c>
      <c r="D73" s="56">
        <f t="shared" ca="1" si="3"/>
        <v>45699</v>
      </c>
      <c r="E73" s="57">
        <f t="shared" si="7"/>
        <v>46076.465000000004</v>
      </c>
      <c r="F73" s="57">
        <f t="shared" si="7"/>
        <v>1960.2588541666664</v>
      </c>
      <c r="G73" s="58">
        <f t="shared" si="2"/>
        <v>48036.723854166674</v>
      </c>
      <c r="H73" s="59">
        <f t="shared" si="6"/>
        <v>9271087.7038541324</v>
      </c>
    </row>
    <row r="74" spans="1:8" ht="14">
      <c r="A74" s="55">
        <f t="shared" si="1"/>
        <v>49</v>
      </c>
      <c r="B74" s="55"/>
      <c r="C74" s="55" t="s">
        <v>155</v>
      </c>
      <c r="D74" s="56">
        <f t="shared" ca="1" si="3"/>
        <v>45727</v>
      </c>
      <c r="E74" s="57">
        <f t="shared" si="7"/>
        <v>46076.465000000004</v>
      </c>
      <c r="F74" s="57">
        <f t="shared" si="7"/>
        <v>1960.2588541666664</v>
      </c>
      <c r="G74" s="58">
        <f t="shared" si="2"/>
        <v>48036.723854166674</v>
      </c>
      <c r="H74" s="59">
        <f t="shared" si="6"/>
        <v>9223050.9799999651</v>
      </c>
    </row>
    <row r="75" spans="1:8" ht="14">
      <c r="A75" s="55">
        <f t="shared" si="1"/>
        <v>50</v>
      </c>
      <c r="B75" s="55"/>
      <c r="C75" s="55" t="s">
        <v>156</v>
      </c>
      <c r="D75" s="56">
        <f t="shared" ca="1" si="3"/>
        <v>45758</v>
      </c>
      <c r="E75" s="57">
        <f t="shared" si="7"/>
        <v>46076.465000000004</v>
      </c>
      <c r="F75" s="57">
        <f t="shared" si="7"/>
        <v>1960.2588541666664</v>
      </c>
      <c r="G75" s="58">
        <f t="shared" si="2"/>
        <v>48036.723854166674</v>
      </c>
      <c r="H75" s="59">
        <f t="shared" si="6"/>
        <v>9175014.2561457977</v>
      </c>
    </row>
    <row r="76" spans="1:8" ht="14">
      <c r="A76" s="55">
        <f t="shared" si="1"/>
        <v>51</v>
      </c>
      <c r="B76" s="55"/>
      <c r="C76" s="55" t="s">
        <v>157</v>
      </c>
      <c r="D76" s="56">
        <f t="shared" ca="1" si="3"/>
        <v>45788</v>
      </c>
      <c r="E76" s="57">
        <f t="shared" si="7"/>
        <v>46076.465000000004</v>
      </c>
      <c r="F76" s="57">
        <f t="shared" si="7"/>
        <v>1960.2588541666664</v>
      </c>
      <c r="G76" s="58">
        <f t="shared" si="2"/>
        <v>48036.723854166674</v>
      </c>
      <c r="H76" s="59">
        <f t="shared" si="6"/>
        <v>9126977.5322916303</v>
      </c>
    </row>
    <row r="77" spans="1:8" ht="14">
      <c r="A77" s="55">
        <f t="shared" si="1"/>
        <v>52</v>
      </c>
      <c r="B77" s="55"/>
      <c r="C77" s="55" t="s">
        <v>158</v>
      </c>
      <c r="D77" s="56">
        <f t="shared" ca="1" si="3"/>
        <v>45819</v>
      </c>
      <c r="E77" s="57">
        <f t="shared" ref="E77:F86" si="8">E76</f>
        <v>46076.465000000004</v>
      </c>
      <c r="F77" s="57">
        <f t="shared" si="8"/>
        <v>1960.2588541666664</v>
      </c>
      <c r="G77" s="58">
        <f t="shared" si="2"/>
        <v>48036.723854166674</v>
      </c>
      <c r="H77" s="59">
        <f t="shared" si="6"/>
        <v>9078940.8084374629</v>
      </c>
    </row>
    <row r="78" spans="1:8" ht="14">
      <c r="A78" s="55">
        <f t="shared" si="1"/>
        <v>53</v>
      </c>
      <c r="B78" s="55"/>
      <c r="C78" s="55" t="s">
        <v>159</v>
      </c>
      <c r="D78" s="56">
        <f t="shared" ca="1" si="3"/>
        <v>45849</v>
      </c>
      <c r="E78" s="57">
        <f t="shared" si="8"/>
        <v>46076.465000000004</v>
      </c>
      <c r="F78" s="57">
        <f t="shared" si="8"/>
        <v>1960.2588541666664</v>
      </c>
      <c r="G78" s="58">
        <f t="shared" si="2"/>
        <v>48036.723854166674</v>
      </c>
      <c r="H78" s="59">
        <f t="shared" si="6"/>
        <v>9030904.0845832955</v>
      </c>
    </row>
    <row r="79" spans="1:8" ht="14">
      <c r="A79" s="55">
        <f t="shared" si="1"/>
        <v>54</v>
      </c>
      <c r="B79" s="55"/>
      <c r="C79" s="55" t="s">
        <v>160</v>
      </c>
      <c r="D79" s="56">
        <f t="shared" ca="1" si="3"/>
        <v>45880</v>
      </c>
      <c r="E79" s="57">
        <f t="shared" si="8"/>
        <v>46076.465000000004</v>
      </c>
      <c r="F79" s="57">
        <f t="shared" si="8"/>
        <v>1960.2588541666664</v>
      </c>
      <c r="G79" s="58">
        <f t="shared" si="2"/>
        <v>48036.723854166674</v>
      </c>
      <c r="H79" s="59">
        <f t="shared" si="6"/>
        <v>8982867.3607291281</v>
      </c>
    </row>
    <row r="80" spans="1:8" ht="14">
      <c r="A80" s="55">
        <f t="shared" si="1"/>
        <v>55</v>
      </c>
      <c r="B80" s="55"/>
      <c r="C80" s="55" t="s">
        <v>161</v>
      </c>
      <c r="D80" s="56">
        <f t="shared" ca="1" si="3"/>
        <v>45911</v>
      </c>
      <c r="E80" s="57">
        <f t="shared" si="8"/>
        <v>46076.465000000004</v>
      </c>
      <c r="F80" s="57">
        <f t="shared" si="8"/>
        <v>1960.2588541666664</v>
      </c>
      <c r="G80" s="58">
        <f t="shared" si="2"/>
        <v>48036.723854166674</v>
      </c>
      <c r="H80" s="59">
        <f t="shared" si="6"/>
        <v>8934830.6368749607</v>
      </c>
    </row>
    <row r="81" spans="1:8" ht="14">
      <c r="A81" s="55">
        <f t="shared" si="1"/>
        <v>56</v>
      </c>
      <c r="B81" s="55"/>
      <c r="C81" s="55" t="s">
        <v>162</v>
      </c>
      <c r="D81" s="56">
        <f t="shared" ca="1" si="3"/>
        <v>45941</v>
      </c>
      <c r="E81" s="57">
        <f t="shared" si="8"/>
        <v>46076.465000000004</v>
      </c>
      <c r="F81" s="57">
        <f t="shared" si="8"/>
        <v>1960.2588541666664</v>
      </c>
      <c r="G81" s="58">
        <f t="shared" si="2"/>
        <v>48036.723854166674</v>
      </c>
      <c r="H81" s="59">
        <f t="shared" si="6"/>
        <v>8886793.9130207933</v>
      </c>
    </row>
    <row r="82" spans="1:8" ht="14">
      <c r="A82" s="55">
        <f t="shared" si="1"/>
        <v>57</v>
      </c>
      <c r="B82" s="55"/>
      <c r="C82" s="55" t="s">
        <v>163</v>
      </c>
      <c r="D82" s="56">
        <f t="shared" ca="1" si="3"/>
        <v>45972</v>
      </c>
      <c r="E82" s="57">
        <f t="shared" si="8"/>
        <v>46076.465000000004</v>
      </c>
      <c r="F82" s="57">
        <f t="shared" si="8"/>
        <v>1960.2588541666664</v>
      </c>
      <c r="G82" s="58">
        <f t="shared" si="2"/>
        <v>48036.723854166674</v>
      </c>
      <c r="H82" s="59">
        <f t="shared" si="6"/>
        <v>8838757.189166626</v>
      </c>
    </row>
    <row r="83" spans="1:8" ht="14">
      <c r="A83" s="55">
        <f t="shared" si="1"/>
        <v>58</v>
      </c>
      <c r="B83" s="55"/>
      <c r="C83" s="55" t="s">
        <v>164</v>
      </c>
      <c r="D83" s="56">
        <f t="shared" ca="1" si="3"/>
        <v>46002</v>
      </c>
      <c r="E83" s="57">
        <f t="shared" si="8"/>
        <v>46076.465000000004</v>
      </c>
      <c r="F83" s="57">
        <f t="shared" si="8"/>
        <v>1960.2588541666664</v>
      </c>
      <c r="G83" s="58">
        <f t="shared" si="2"/>
        <v>48036.723854166674</v>
      </c>
      <c r="H83" s="59">
        <f t="shared" si="6"/>
        <v>8790720.4653124586</v>
      </c>
    </row>
    <row r="84" spans="1:8" ht="14">
      <c r="A84" s="55">
        <f t="shared" si="1"/>
        <v>59</v>
      </c>
      <c r="B84" s="55"/>
      <c r="C84" s="55" t="s">
        <v>165</v>
      </c>
      <c r="D84" s="56">
        <f t="shared" ca="1" si="3"/>
        <v>46033</v>
      </c>
      <c r="E84" s="57">
        <f t="shared" si="8"/>
        <v>46076.465000000004</v>
      </c>
      <c r="F84" s="57">
        <f t="shared" si="8"/>
        <v>1960.2588541666664</v>
      </c>
      <c r="G84" s="58">
        <f t="shared" si="2"/>
        <v>48036.723854166674</v>
      </c>
      <c r="H84" s="59">
        <f t="shared" si="6"/>
        <v>8742683.7414582912</v>
      </c>
    </row>
    <row r="85" spans="1:8" ht="14">
      <c r="A85" s="55">
        <f t="shared" si="1"/>
        <v>60</v>
      </c>
      <c r="B85" s="55"/>
      <c r="C85" s="55" t="s">
        <v>166</v>
      </c>
      <c r="D85" s="56">
        <f t="shared" ca="1" si="3"/>
        <v>46064</v>
      </c>
      <c r="E85" s="57">
        <f t="shared" si="8"/>
        <v>46076.465000000004</v>
      </c>
      <c r="F85" s="57">
        <f t="shared" si="8"/>
        <v>1960.2588541666664</v>
      </c>
      <c r="G85" s="58">
        <f t="shared" si="2"/>
        <v>48036.723854166674</v>
      </c>
      <c r="H85" s="59">
        <f t="shared" si="6"/>
        <v>8694647.0176041238</v>
      </c>
    </row>
    <row r="86" spans="1:8" ht="14">
      <c r="A86" s="55">
        <f t="shared" si="1"/>
        <v>61</v>
      </c>
      <c r="B86" s="55"/>
      <c r="C86" s="55" t="s">
        <v>167</v>
      </c>
      <c r="D86" s="56">
        <f t="shared" ca="1" si="3"/>
        <v>46092</v>
      </c>
      <c r="E86" s="57">
        <f t="shared" si="8"/>
        <v>46076.465000000004</v>
      </c>
      <c r="F86" s="57">
        <f t="shared" si="8"/>
        <v>1960.2588541666664</v>
      </c>
      <c r="G86" s="58">
        <f t="shared" si="2"/>
        <v>48036.723854166674</v>
      </c>
      <c r="H86" s="59">
        <f t="shared" si="6"/>
        <v>8646610.2937499564</v>
      </c>
    </row>
    <row r="87" spans="1:8" ht="14">
      <c r="A87" s="55">
        <f t="shared" si="1"/>
        <v>62</v>
      </c>
      <c r="B87" s="60">
        <f>100%-SUM(B26:B86)</f>
        <v>0.6</v>
      </c>
      <c r="C87" s="55" t="s">
        <v>189</v>
      </c>
      <c r="D87" s="56">
        <f ca="1">EDATE(D86,1)</f>
        <v>46123</v>
      </c>
      <c r="E87" s="57">
        <f>$D$19*B87</f>
        <v>8293763.6999999993</v>
      </c>
      <c r="F87" s="57">
        <f>$D$20*B87</f>
        <v>352846.59374999994</v>
      </c>
      <c r="G87" s="58">
        <f>+SUM(E87:F87)</f>
        <v>8646610.2937499993</v>
      </c>
      <c r="H87" s="59">
        <f>H86-G87</f>
        <v>-4.2840838432312012E-8</v>
      </c>
    </row>
    <row r="88" spans="1:8" ht="14">
      <c r="A88" s="513" t="s">
        <v>102</v>
      </c>
      <c r="B88" s="513"/>
      <c r="C88" s="513"/>
      <c r="D88" s="513"/>
      <c r="E88" s="61">
        <f>SUM(E25:E87)</f>
        <v>13822939.499999991</v>
      </c>
      <c r="F88" s="61">
        <f>SUM(F25:F87)</f>
        <v>588077.65624999977</v>
      </c>
      <c r="G88" s="61">
        <f>SUM(G25:G87)</f>
        <v>14411017.156249987</v>
      </c>
      <c r="H88" s="62"/>
    </row>
    <row r="89" spans="1:8" s="13" customFormat="1" ht="14">
      <c r="C89" s="23"/>
      <c r="D89" s="24"/>
      <c r="E89" s="25"/>
      <c r="F89" s="25"/>
      <c r="G89" s="25"/>
    </row>
    <row r="90" spans="1:8" s="13" customFormat="1" ht="14">
      <c r="A90" s="508" t="s">
        <v>66</v>
      </c>
      <c r="B90" s="508"/>
      <c r="C90" s="508"/>
      <c r="D90" s="508"/>
      <c r="E90" s="508"/>
      <c r="F90" s="508"/>
      <c r="G90" s="508"/>
      <c r="H90" s="508"/>
    </row>
    <row r="91" spans="1:8" s="13" customFormat="1" ht="29.25" customHeight="1">
      <c r="A91" s="497" t="s">
        <v>103</v>
      </c>
      <c r="B91" s="497"/>
      <c r="C91" s="497"/>
      <c r="D91" s="497"/>
      <c r="E91" s="497"/>
      <c r="F91" s="497"/>
      <c r="G91" s="497"/>
      <c r="H91" s="497"/>
    </row>
    <row r="92" spans="1:8" s="13" customFormat="1" ht="16.5" customHeight="1">
      <c r="A92" s="497"/>
      <c r="B92" s="497"/>
      <c r="C92" s="497"/>
      <c r="D92" s="497"/>
      <c r="E92" s="497"/>
      <c r="F92" s="497"/>
      <c r="G92" s="497"/>
      <c r="H92" s="497"/>
    </row>
    <row r="93" spans="1:8" s="13" customFormat="1" ht="16.5" customHeight="1">
      <c r="A93" s="497"/>
      <c r="B93" s="497"/>
      <c r="C93" s="497"/>
      <c r="D93" s="497"/>
      <c r="E93" s="497"/>
      <c r="F93" s="497"/>
      <c r="G93" s="497"/>
      <c r="H93" s="497"/>
    </row>
    <row r="94" spans="1:8" s="13" customFormat="1" ht="16.5" customHeight="1">
      <c r="A94" s="497"/>
      <c r="B94" s="497"/>
      <c r="C94" s="497"/>
      <c r="D94" s="497"/>
      <c r="E94" s="497"/>
      <c r="F94" s="497"/>
      <c r="G94" s="497"/>
      <c r="H94" s="497"/>
    </row>
    <row r="95" spans="1:8" s="13" customFormat="1" ht="107.25" customHeight="1">
      <c r="A95" s="497"/>
      <c r="B95" s="497"/>
      <c r="C95" s="497"/>
      <c r="D95" s="497"/>
      <c r="E95" s="497"/>
      <c r="F95" s="497"/>
      <c r="G95" s="497"/>
      <c r="H95" s="497"/>
    </row>
    <row r="96" spans="1:8" s="13" customFormat="1" ht="42" customHeight="1">
      <c r="A96" s="497"/>
      <c r="B96" s="497"/>
      <c r="C96" s="497"/>
      <c r="D96" s="497"/>
      <c r="E96" s="497"/>
      <c r="F96" s="497"/>
      <c r="G96" s="497"/>
      <c r="H96" s="497"/>
    </row>
    <row r="97" spans="1:8" s="13" customFormat="1" ht="17.25" customHeight="1">
      <c r="A97" s="497"/>
      <c r="B97" s="497"/>
      <c r="C97" s="497"/>
      <c r="D97" s="497"/>
      <c r="E97" s="497"/>
      <c r="F97" s="497"/>
      <c r="G97" s="497"/>
      <c r="H97" s="497"/>
    </row>
    <row r="98" spans="1:8" s="13" customFormat="1" ht="14">
      <c r="A98" s="497"/>
      <c r="B98" s="497"/>
      <c r="C98" s="497"/>
      <c r="D98" s="497"/>
      <c r="E98" s="497"/>
      <c r="F98" s="497"/>
      <c r="G98" s="497"/>
      <c r="H98" s="497"/>
    </row>
    <row r="99" spans="1:8" s="13" customFormat="1" ht="14">
      <c r="A99" s="13" t="s">
        <v>104</v>
      </c>
      <c r="D99" s="26"/>
      <c r="G99" s="14"/>
    </row>
    <row r="100" spans="1:8" s="13" customFormat="1" ht="14">
      <c r="D100" s="26"/>
      <c r="G100" s="14"/>
    </row>
    <row r="101" spans="1:8" s="13" customFormat="1" ht="15" customHeight="1">
      <c r="A101" s="27"/>
      <c r="B101" s="27"/>
      <c r="C101" s="27"/>
      <c r="D101" s="26"/>
      <c r="E101" s="27"/>
      <c r="F101" s="27"/>
      <c r="G101" s="28"/>
    </row>
    <row r="102" spans="1:8" s="13" customFormat="1" ht="14">
      <c r="A102" s="498" t="s">
        <v>105</v>
      </c>
      <c r="B102" s="498"/>
      <c r="C102" s="498"/>
      <c r="D102" s="26"/>
      <c r="E102" s="498" t="s">
        <v>106</v>
      </c>
      <c r="F102" s="498"/>
      <c r="G102" s="498"/>
    </row>
    <row r="103" spans="1:8" s="13" customFormat="1" ht="14">
      <c r="D103" s="26"/>
      <c r="G103" s="14"/>
    </row>
    <row r="104" spans="1:8" ht="14"/>
    <row r="105" spans="1:8" ht="14"/>
    <row r="106" spans="1:8" ht="12.75" customHeight="1"/>
    <row r="107" spans="1:8" ht="12.75" customHeight="1"/>
    <row r="108" spans="1:8" ht="12.75" customHeight="1"/>
  </sheetData>
  <sheetProtection password="EA9B" sheet="1" objects="1" scenarios="1" selectLockedCells="1"/>
  <mergeCells count="13">
    <mergeCell ref="A102:C102"/>
    <mergeCell ref="E102:G102"/>
    <mergeCell ref="H1:H2"/>
    <mergeCell ref="C5:H5"/>
    <mergeCell ref="C6:H6"/>
    <mergeCell ref="C7:H7"/>
    <mergeCell ref="C8:H8"/>
    <mergeCell ref="C9:H9"/>
    <mergeCell ref="C10:H10"/>
    <mergeCell ref="A24:G24"/>
    <mergeCell ref="A88:D88"/>
    <mergeCell ref="A90:H90"/>
    <mergeCell ref="A91:H98"/>
  </mergeCells>
  <hyperlinks>
    <hyperlink ref="J3" location="'DATA SHEET'!A1" display="Return to Data Sheet" xr:uid="{00000000-0004-0000-0800-000000000000}"/>
    <hyperlink ref="C1" location="'DATA SHEET'!A1" display="HIGHLANDS PRIME, INC." xr:uid="{00000000-0004-0000-0800-000001000000}"/>
  </hyperlinks>
  <printOptions horizontalCentered="1"/>
  <pageMargins left="0.70866141732283505" right="0.70866141732283505" top="0.25" bottom="0.25" header="0.31496062992126" footer="0.31496062992126"/>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DATA SHEET</vt:lpstr>
      <vt:lpstr>ST. ANDREWS PL</vt:lpstr>
      <vt:lpstr>REDSTONE PL</vt:lpstr>
      <vt:lpstr>WESTCHASE PL</vt:lpstr>
      <vt:lpstr>GLENVIEW PL</vt:lpstr>
      <vt:lpstr>SUNNVALE PL</vt:lpstr>
      <vt:lpstr>R Cash_Non-mem</vt:lpstr>
      <vt:lpstr>R DP Term1_Non-mem</vt:lpstr>
      <vt:lpstr>R DP Term2_Non-mem</vt:lpstr>
      <vt:lpstr>R DP Term3_Non-mem</vt:lpstr>
      <vt:lpstr>R PROMO Term_Non-mem</vt:lpstr>
      <vt:lpstr>R No DP Term_Non-mem</vt:lpstr>
      <vt:lpstr>R Cash_Member</vt:lpstr>
      <vt:lpstr>R DP Term1_Member</vt:lpstr>
      <vt:lpstr>R DP Term2_Member</vt:lpstr>
      <vt:lpstr>R DP Term3_Member</vt:lpstr>
      <vt:lpstr>R PROMO Term_Member</vt:lpstr>
      <vt:lpstr>R No DP Term_Mem</vt:lpstr>
      <vt:lpstr>GV3 CASH_Non-mem</vt:lpstr>
      <vt:lpstr>GV3 DP Term1_Non-mem</vt:lpstr>
      <vt:lpstr>GV3 DP Term2_Non-mem</vt:lpstr>
      <vt:lpstr>GV3 DP Term3_Non-mem</vt:lpstr>
      <vt:lpstr>GV3 No DP Term1_Non-mem</vt:lpstr>
      <vt:lpstr>GV3 No DP Term2_Non-mem</vt:lpstr>
      <vt:lpstr>GV3 CASH_Mem</vt:lpstr>
      <vt:lpstr>GV3 DP Term1_Mem</vt:lpstr>
      <vt:lpstr>GV3 DP Term2_Mem</vt:lpstr>
      <vt:lpstr>GV3 DP Term3_Mem</vt:lpstr>
      <vt:lpstr>GV3 No DP Term1_Mem</vt:lpstr>
      <vt:lpstr>GV3 No DP Term2_Mem</vt:lpstr>
      <vt:lpstr>S Cash_Non-mem</vt:lpstr>
      <vt:lpstr>S DP Term1_Non-mem</vt:lpstr>
      <vt:lpstr>S DP Term2_Non-member</vt:lpstr>
      <vt:lpstr>S DP Term3_Non-mem</vt:lpstr>
      <vt:lpstr>S No DP Term_Non-mem</vt:lpstr>
      <vt:lpstr>S Cash_Member</vt:lpstr>
      <vt:lpstr>S DP Term1_Member</vt:lpstr>
      <vt:lpstr>S DP Term2_Member</vt:lpstr>
      <vt:lpstr>S DP Term3_Member</vt:lpstr>
      <vt:lpstr>S No DP Term_Member</vt:lpstr>
      <vt:lpstr>G&amp;W CASH_Non-mem</vt:lpstr>
      <vt:lpstr>G&amp;W DP Term1_Non-mem</vt:lpstr>
      <vt:lpstr>G&amp;W DP Term2_Non-mem</vt:lpstr>
      <vt:lpstr>G&amp;W DP Term3_Non-mem</vt:lpstr>
      <vt:lpstr>G&amp;W DP Term4_Non-mem</vt:lpstr>
      <vt:lpstr>G&amp;W No DP Term_Non-mem</vt:lpstr>
      <vt:lpstr>G&amp;W CASH_Member</vt:lpstr>
      <vt:lpstr>G&amp;W DP Term1_Member</vt:lpstr>
      <vt:lpstr>G&amp;W DP Term2_Member</vt:lpstr>
      <vt:lpstr>G&amp;W DP Term3_Member</vt:lpstr>
      <vt:lpstr>G&amp;W DP Term4_Member</vt:lpstr>
      <vt:lpstr>G&amp;W No DP Term_Member</vt:lpstr>
      <vt:lpstr>'G&amp;W CASH_Member'!Print_Area</vt:lpstr>
      <vt:lpstr>'G&amp;W CASH_Non-mem'!Print_Area</vt:lpstr>
      <vt:lpstr>'G&amp;W DP Term1_Member'!Print_Area</vt:lpstr>
      <vt:lpstr>'G&amp;W DP Term1_Non-mem'!Print_Area</vt:lpstr>
      <vt:lpstr>'G&amp;W DP Term2_Member'!Print_Area</vt:lpstr>
      <vt:lpstr>'G&amp;W DP Term2_Non-mem'!Print_Area</vt:lpstr>
      <vt:lpstr>'G&amp;W DP Term3_Member'!Print_Area</vt:lpstr>
      <vt:lpstr>'G&amp;W DP Term3_Non-mem'!Print_Area</vt:lpstr>
      <vt:lpstr>'G&amp;W DP Term4_Member'!Print_Area</vt:lpstr>
      <vt:lpstr>'G&amp;W DP Term4_Non-mem'!Print_Area</vt:lpstr>
      <vt:lpstr>'G&amp;W No DP Term_Member'!Print_Area</vt:lpstr>
      <vt:lpstr>'G&amp;W No DP Term_Non-mem'!Print_Area</vt:lpstr>
      <vt:lpstr>'GV3 CASH_Mem'!Print_Area</vt:lpstr>
      <vt:lpstr>'GV3 CASH_Non-mem'!Print_Area</vt:lpstr>
      <vt:lpstr>'GV3 DP Term1_Mem'!Print_Area</vt:lpstr>
      <vt:lpstr>'GV3 DP Term1_Non-mem'!Print_Area</vt:lpstr>
      <vt:lpstr>'GV3 DP Term2_Mem'!Print_Area</vt:lpstr>
      <vt:lpstr>'GV3 DP Term2_Non-mem'!Print_Area</vt:lpstr>
      <vt:lpstr>'GV3 DP Term3_Mem'!Print_Area</vt:lpstr>
      <vt:lpstr>'GV3 DP Term3_Non-mem'!Print_Area</vt:lpstr>
      <vt:lpstr>'GV3 No DP Term1_Mem'!Print_Area</vt:lpstr>
      <vt:lpstr>'GV3 No DP Term1_Non-mem'!Print_Area</vt:lpstr>
      <vt:lpstr>'GV3 No DP Term2_Mem'!Print_Area</vt:lpstr>
      <vt:lpstr>'GV3 No DP Term2_Non-mem'!Print_Area</vt:lpstr>
      <vt:lpstr>'R Cash_Member'!Print_Area</vt:lpstr>
      <vt:lpstr>'R Cash_Non-mem'!Print_Area</vt:lpstr>
      <vt:lpstr>'R DP Term1_Member'!Print_Area</vt:lpstr>
      <vt:lpstr>'R DP Term1_Non-mem'!Print_Area</vt:lpstr>
      <vt:lpstr>'R DP Term2_Member'!Print_Area</vt:lpstr>
      <vt:lpstr>'R DP Term2_Non-mem'!Print_Area</vt:lpstr>
      <vt:lpstr>'R DP Term3_Member'!Print_Area</vt:lpstr>
      <vt:lpstr>'R DP Term3_Non-mem'!Print_Area</vt:lpstr>
      <vt:lpstr>'R No DP Term_Mem'!Print_Area</vt:lpstr>
      <vt:lpstr>'R No DP Term_Non-mem'!Print_Area</vt:lpstr>
      <vt:lpstr>'R PROMO Term_Member'!Print_Area</vt:lpstr>
      <vt:lpstr>'R PROMO Term_Non-mem'!Print_Area</vt:lpstr>
      <vt:lpstr>'REDSTONE PL'!Print_Area</vt:lpstr>
      <vt:lpstr>'S Cash_Member'!Print_Area</vt:lpstr>
      <vt:lpstr>'S Cash_Non-mem'!Print_Area</vt:lpstr>
      <vt:lpstr>'S DP Term1_Member'!Print_Area</vt:lpstr>
      <vt:lpstr>'S DP Term1_Non-mem'!Print_Area</vt:lpstr>
      <vt:lpstr>'S DP Term2_Member'!Print_Area</vt:lpstr>
      <vt:lpstr>'S DP Term2_Non-member'!Print_Area</vt:lpstr>
      <vt:lpstr>'S DP Term3_Member'!Print_Area</vt:lpstr>
      <vt:lpstr>'S DP Term3_Non-mem'!Print_Area</vt:lpstr>
      <vt:lpstr>'S No DP Term_Member'!Print_Area</vt:lpstr>
      <vt:lpstr>'S No DP Term_Non-mem'!Print_Area</vt:lpstr>
      <vt:lpstr>'G&amp;W CASH_Member'!Print_Titles</vt:lpstr>
      <vt:lpstr>'G&amp;W DP Term4_Non-mem'!Print_Titles</vt:lpstr>
      <vt:lpstr>'GV3 DP Term1_Mem'!Print_Titles</vt:lpstr>
      <vt:lpstr>'GV3 DP Term1_Non-mem'!Print_Titles</vt:lpstr>
      <vt:lpstr>'S DP Term3_Non-mem'!Print_Titles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Microsoft Office User</cp:lastModifiedBy>
  <cp:revision/>
  <cp:lastPrinted>2021-02-11T03:38:53Z</cp:lastPrinted>
  <dcterms:created xsi:type="dcterms:W3CDTF">2012-10-30T18:10:05Z</dcterms:created>
  <dcterms:modified xsi:type="dcterms:W3CDTF">2021-02-11T03:54:10Z</dcterms:modified>
  <cp:category/>
  <cp:contentStatus/>
</cp:coreProperties>
</file>