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autoCompressPictures="0"/>
  <mc:AlternateContent xmlns:mc="http://schemas.openxmlformats.org/markup-compatibility/2006">
    <mc:Choice Requires="x15">
      <x15ac:absPath xmlns:x15ac="http://schemas.microsoft.com/office/spreadsheetml/2010/11/ac" url="/Users/arielacuzar/Desktop/highlands templates/"/>
    </mc:Choice>
  </mc:AlternateContent>
  <xr:revisionPtr revIDLastSave="0" documentId="8_{CDCDE88D-CDC9-B343-BA7B-986A8259AF11}" xr6:coauthVersionLast="36" xr6:coauthVersionMax="36" xr10:uidLastSave="{00000000-0000-0000-0000-000000000000}"/>
  <bookViews>
    <workbookView xWindow="0" yWindow="460" windowWidth="25600" windowHeight="14140" xr2:uid="{00000000-000D-0000-FFFF-FFFF00000000}"/>
  </bookViews>
  <sheets>
    <sheet name="Input Tab" sheetId="1" r:id="rId1"/>
    <sheet name="PL" sheetId="2" state="hidden" r:id="rId2"/>
    <sheet name="CASH_NonMem" sheetId="93" r:id="rId3"/>
    <sheet name="SPOT TERM_NonMem " sheetId="82" r:id="rId4"/>
    <sheet name="CASH_Mem" sheetId="94" r:id="rId5"/>
    <sheet name="SPOT TERM_NonMem (STANDARD)" sheetId="86" state="hidden" r:id="rId6"/>
    <sheet name="SPOT TERM_Member (STANDARD)" sheetId="87" state="hidden" r:id="rId7"/>
    <sheet name="NO DP TERM 1_NonMem (STANDARD)" sheetId="90" state="hidden" r:id="rId8"/>
    <sheet name="NO DP TERM 1_Member (STANDARD)" sheetId="92" state="hidden" r:id="rId9"/>
    <sheet name="ECC_SPOT TERM_NonMem" sheetId="84" state="hidden" r:id="rId10"/>
    <sheet name="ECC_SPOT_Mem" sheetId="85" state="hidden" r:id="rId11"/>
    <sheet name="SPOT TERM_Mem" sheetId="95" r:id="rId12"/>
  </sheets>
  <definedNames>
    <definedName name="_xlnm.Print_Area" localSheetId="4">CASH_Mem!$A$1:$G$54</definedName>
    <definedName name="_xlnm.Print_Area" localSheetId="2">CASH_NonMem!$A$1:$G$45</definedName>
    <definedName name="_xlnm.Print_Area" localSheetId="9">'ECC_SPOT TERM_NonMem'!$A$1:$E$81</definedName>
    <definedName name="_xlnm.Print_Area" localSheetId="10">ECC_SPOT_Mem!$A$1:$E$79</definedName>
    <definedName name="_xlnm.Print_Area" localSheetId="8">'NO DP TERM 1_Member (STANDARD)'!$A$1:$E$104</definedName>
    <definedName name="_xlnm.Print_Area" localSheetId="7">'NO DP TERM 1_NonMem (STANDARD)'!$A$1:$E$106</definedName>
    <definedName name="_xlnm.Print_Area" localSheetId="11">'SPOT TERM_Mem'!$A$1:$G$79</definedName>
    <definedName name="_xlnm.Print_Area" localSheetId="6">'SPOT TERM_Member (STANDARD)'!$A$1:$E$80</definedName>
    <definedName name="_xlnm.Print_Area" localSheetId="3">'SPOT TERM_NonMem '!$A$1:$G$89</definedName>
    <definedName name="_xlnm.Print_Area" localSheetId="5">'SPOT TERM_NonMem (STANDARD)'!$A$1:$E$82</definedName>
    <definedName name="_xlnm.Print_Titles" localSheetId="4">CASH_Mem!$26:$26</definedName>
    <definedName name="_xlnm.Print_Titles" localSheetId="2">CASH_NonMem!$28:$28</definedName>
    <definedName name="_xlnm.Print_Titles" localSheetId="9">'ECC_SPOT TERM_NonMem'!$26:$26</definedName>
    <definedName name="_xlnm.Print_Titles" localSheetId="10">ECC_SPOT_Mem!$24:$24</definedName>
    <definedName name="_xlnm.Print_Titles" localSheetId="8">'NO DP TERM 1_Member (STANDARD)'!$24:$24</definedName>
    <definedName name="_xlnm.Print_Titles" localSheetId="7">'NO DP TERM 1_NonMem (STANDARD)'!$26:$26</definedName>
    <definedName name="_xlnm.Print_Titles" localSheetId="11">'SPOT TERM_Mem'!$26:$26</definedName>
    <definedName name="_xlnm.Print_Titles" localSheetId="6">'SPOT TERM_Member (STANDARD)'!$24:$24</definedName>
    <definedName name="_xlnm.Print_Titles" localSheetId="3">'SPOT TERM_NonMem '!$28:$28</definedName>
    <definedName name="_xlnm.Print_Titles" localSheetId="5">'SPOT TERM_NonMem (STANDARD)'!$26:$26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6" i="94" l="1"/>
  <c r="B8" i="94" s="1"/>
  <c r="C12" i="94" s="1"/>
  <c r="C14" i="94" s="1"/>
  <c r="C16" i="94" s="1"/>
  <c r="C15" i="94"/>
  <c r="B6" i="93"/>
  <c r="B8" i="93" s="1"/>
  <c r="C12" i="93" s="1"/>
  <c r="C14" i="93" s="1"/>
  <c r="C16" i="93" s="1"/>
  <c r="C15" i="93"/>
  <c r="B6" i="95"/>
  <c r="B8" i="95" s="1"/>
  <c r="C12" i="95" s="1"/>
  <c r="C14" i="95" s="1"/>
  <c r="C16" i="95" s="1"/>
  <c r="C15" i="95"/>
  <c r="B27" i="95"/>
  <c r="B28" i="95"/>
  <c r="B29" i="95" s="1"/>
  <c r="B30" i="95" s="1"/>
  <c r="B31" i="95" s="1"/>
  <c r="B32" i="95" s="1"/>
  <c r="B33" i="95" s="1"/>
  <c r="B34" i="95" s="1"/>
  <c r="B35" i="95" s="1"/>
  <c r="B36" i="95" s="1"/>
  <c r="B37" i="95" s="1"/>
  <c r="B38" i="95" s="1"/>
  <c r="B39" i="95" s="1"/>
  <c r="B40" i="95" s="1"/>
  <c r="B41" i="95" s="1"/>
  <c r="B42" i="95" s="1"/>
  <c r="B43" i="95" s="1"/>
  <c r="B44" i="95" s="1"/>
  <c r="B45" i="95" s="1"/>
  <c r="B46" i="95" s="1"/>
  <c r="B47" i="95" s="1"/>
  <c r="B48" i="95" s="1"/>
  <c r="B49" i="95" s="1"/>
  <c r="B50" i="95" s="1"/>
  <c r="B51" i="95" s="1"/>
  <c r="B52" i="95" s="1"/>
  <c r="B53" i="95" s="1"/>
  <c r="B7" i="95"/>
  <c r="B5" i="95"/>
  <c r="B6" i="82"/>
  <c r="B8" i="82" s="1"/>
  <c r="C12" i="82"/>
  <c r="C14" i="82" s="1"/>
  <c r="C16" i="82" s="1"/>
  <c r="C15" i="82"/>
  <c r="B29" i="82"/>
  <c r="B30" i="82" s="1"/>
  <c r="B31" i="82" s="1"/>
  <c r="B32" i="82" s="1"/>
  <c r="B33" i="82" s="1"/>
  <c r="B34" i="82" s="1"/>
  <c r="B35" i="82" s="1"/>
  <c r="B36" i="82" s="1"/>
  <c r="B37" i="82" s="1"/>
  <c r="B38" i="82" s="1"/>
  <c r="B39" i="82" s="1"/>
  <c r="B40" i="82" s="1"/>
  <c r="B41" i="82" s="1"/>
  <c r="B42" i="82" s="1"/>
  <c r="B43" i="82" s="1"/>
  <c r="B44" i="82" s="1"/>
  <c r="B45" i="82" s="1"/>
  <c r="B46" i="82" s="1"/>
  <c r="B47" i="82" s="1"/>
  <c r="B48" i="82" s="1"/>
  <c r="B49" i="82" s="1"/>
  <c r="B50" i="82" s="1"/>
  <c r="B51" i="82" s="1"/>
  <c r="B52" i="82" s="1"/>
  <c r="B53" i="82" s="1"/>
  <c r="B54" i="82" s="1"/>
  <c r="B55" i="82" s="1"/>
  <c r="F27" i="94"/>
  <c r="B27" i="94"/>
  <c r="B28" i="94" s="1"/>
  <c r="B7" i="94"/>
  <c r="B5" i="94"/>
  <c r="F29" i="93"/>
  <c r="B29" i="93"/>
  <c r="B30" i="93" s="1"/>
  <c r="B7" i="93"/>
  <c r="B5" i="93"/>
  <c r="B25" i="92"/>
  <c r="B26" i="92" s="1"/>
  <c r="B27" i="92" s="1"/>
  <c r="B28" i="92" s="1"/>
  <c r="B29" i="92" s="1"/>
  <c r="B30" i="92" s="1"/>
  <c r="B31" i="92" s="1"/>
  <c r="B32" i="92" s="1"/>
  <c r="B33" i="92" s="1"/>
  <c r="B34" i="92" s="1"/>
  <c r="B35" i="92" s="1"/>
  <c r="B36" i="92" s="1"/>
  <c r="B37" i="92" s="1"/>
  <c r="B38" i="92" s="1"/>
  <c r="B39" i="92" s="1"/>
  <c r="B40" i="92" s="1"/>
  <c r="B41" i="92" s="1"/>
  <c r="B42" i="92" s="1"/>
  <c r="B43" i="92" s="1"/>
  <c r="B44" i="92" s="1"/>
  <c r="B45" i="92" s="1"/>
  <c r="B46" i="92" s="1"/>
  <c r="B47" i="92" s="1"/>
  <c r="B48" i="92" s="1"/>
  <c r="B49" i="92" s="1"/>
  <c r="B50" i="92" s="1"/>
  <c r="B51" i="92" s="1"/>
  <c r="B52" i="92" s="1"/>
  <c r="B53" i="92" s="1"/>
  <c r="B54" i="92" s="1"/>
  <c r="B55" i="92" s="1"/>
  <c r="B56" i="92" s="1"/>
  <c r="B57" i="92" s="1"/>
  <c r="B58" i="92" s="1"/>
  <c r="B59" i="92" s="1"/>
  <c r="B60" i="92" s="1"/>
  <c r="B61" i="92" s="1"/>
  <c r="B62" i="92" s="1"/>
  <c r="B63" i="92" s="1"/>
  <c r="B64" i="92" s="1"/>
  <c r="B65" i="92" s="1"/>
  <c r="B66" i="92" s="1"/>
  <c r="B67" i="92" s="1"/>
  <c r="B68" i="92" s="1"/>
  <c r="B69" i="92" s="1"/>
  <c r="B70" i="92" s="1"/>
  <c r="B71" i="92" s="1"/>
  <c r="B72" i="92" s="1"/>
  <c r="B73" i="92" s="1"/>
  <c r="B74" i="92" s="1"/>
  <c r="B75" i="92" s="1"/>
  <c r="B76" i="92" s="1"/>
  <c r="B77" i="92" s="1"/>
  <c r="B78" i="92" s="1"/>
  <c r="B79" i="92" s="1"/>
  <c r="B80" i="92" s="1"/>
  <c r="B81" i="92" s="1"/>
  <c r="B82" i="92" s="1"/>
  <c r="B83" i="92" s="1"/>
  <c r="B84" i="92" s="1"/>
  <c r="B85" i="92" s="1"/>
  <c r="C15" i="92"/>
  <c r="C21" i="92"/>
  <c r="B6" i="92"/>
  <c r="B5" i="92"/>
  <c r="B27" i="90"/>
  <c r="B28" i="90"/>
  <c r="B29" i="90" s="1"/>
  <c r="B30" i="90" s="1"/>
  <c r="B31" i="90" s="1"/>
  <c r="B32" i="90" s="1"/>
  <c r="B33" i="90" s="1"/>
  <c r="B34" i="90" s="1"/>
  <c r="B35" i="90" s="1"/>
  <c r="B36" i="90" s="1"/>
  <c r="B37" i="90" s="1"/>
  <c r="B38" i="90" s="1"/>
  <c r="B39" i="90" s="1"/>
  <c r="B40" i="90" s="1"/>
  <c r="B41" i="90" s="1"/>
  <c r="B42" i="90" s="1"/>
  <c r="B43" i="90" s="1"/>
  <c r="B44" i="90" s="1"/>
  <c r="B45" i="90" s="1"/>
  <c r="B46" i="90" s="1"/>
  <c r="B47" i="90" s="1"/>
  <c r="B48" i="90" s="1"/>
  <c r="B49" i="90" s="1"/>
  <c r="B50" i="90" s="1"/>
  <c r="B51" i="90" s="1"/>
  <c r="B52" i="90" s="1"/>
  <c r="B53" i="90" s="1"/>
  <c r="B54" i="90" s="1"/>
  <c r="B55" i="90" s="1"/>
  <c r="B56" i="90" s="1"/>
  <c r="B57" i="90" s="1"/>
  <c r="B58" i="90" s="1"/>
  <c r="B59" i="90" s="1"/>
  <c r="B60" i="90" s="1"/>
  <c r="B61" i="90" s="1"/>
  <c r="B62" i="90" s="1"/>
  <c r="B63" i="90" s="1"/>
  <c r="B64" i="90" s="1"/>
  <c r="B65" i="90" s="1"/>
  <c r="B66" i="90" s="1"/>
  <c r="B67" i="90" s="1"/>
  <c r="B68" i="90" s="1"/>
  <c r="B69" i="90" s="1"/>
  <c r="B70" i="90" s="1"/>
  <c r="B71" i="90" s="1"/>
  <c r="B72" i="90" s="1"/>
  <c r="B73" i="90" s="1"/>
  <c r="B74" i="90" s="1"/>
  <c r="B75" i="90" s="1"/>
  <c r="B76" i="90" s="1"/>
  <c r="B77" i="90" s="1"/>
  <c r="B78" i="90" s="1"/>
  <c r="B79" i="90" s="1"/>
  <c r="B80" i="90" s="1"/>
  <c r="B81" i="90" s="1"/>
  <c r="B82" i="90" s="1"/>
  <c r="B83" i="90" s="1"/>
  <c r="B84" i="90" s="1"/>
  <c r="B85" i="90" s="1"/>
  <c r="B86" i="90" s="1"/>
  <c r="B87" i="90" s="1"/>
  <c r="C15" i="90"/>
  <c r="C21" i="90" s="1"/>
  <c r="B6" i="90"/>
  <c r="B8" i="90" s="1"/>
  <c r="C12" i="90"/>
  <c r="C14" i="90" s="1"/>
  <c r="B5" i="90"/>
  <c r="D25" i="87"/>
  <c r="B25" i="87"/>
  <c r="B26" i="87" s="1"/>
  <c r="B27" i="87" s="1"/>
  <c r="B28" i="87" s="1"/>
  <c r="B29" i="87"/>
  <c r="B30" i="87" s="1"/>
  <c r="B31" i="87" s="1"/>
  <c r="B32" i="87" s="1"/>
  <c r="B33" i="87" s="1"/>
  <c r="B34" i="87" s="1"/>
  <c r="B35" i="87" s="1"/>
  <c r="B36" i="87" s="1"/>
  <c r="B37" i="87" s="1"/>
  <c r="B38" i="87" s="1"/>
  <c r="B39" i="87" s="1"/>
  <c r="B40" i="87" s="1"/>
  <c r="B41" i="87" s="1"/>
  <c r="B42" i="87" s="1"/>
  <c r="B43" i="87" s="1"/>
  <c r="B44" i="87" s="1"/>
  <c r="B45" i="87" s="1"/>
  <c r="B46" i="87" s="1"/>
  <c r="B47" i="87" s="1"/>
  <c r="B48" i="87" s="1"/>
  <c r="B49" i="87" s="1"/>
  <c r="B50" i="87" s="1"/>
  <c r="B51" i="87" s="1"/>
  <c r="B52" i="87" s="1"/>
  <c r="B53" i="87" s="1"/>
  <c r="B54" i="87" s="1"/>
  <c r="B55" i="87" s="1"/>
  <c r="B56" i="87" s="1"/>
  <c r="B57" i="87" s="1"/>
  <c r="B58" i="87" s="1"/>
  <c r="B59" i="87" s="1"/>
  <c r="B60" i="87" s="1"/>
  <c r="B61" i="87" s="1"/>
  <c r="C15" i="87"/>
  <c r="C21" i="87"/>
  <c r="B6" i="87"/>
  <c r="B8" i="87"/>
  <c r="C12" i="87" s="1"/>
  <c r="C14" i="87" s="1"/>
  <c r="C16" i="87" s="1"/>
  <c r="B5" i="87"/>
  <c r="B27" i="86"/>
  <c r="B28" i="86" s="1"/>
  <c r="B29" i="86" s="1"/>
  <c r="B30" i="86" s="1"/>
  <c r="B31" i="86" s="1"/>
  <c r="B32" i="86" s="1"/>
  <c r="B33" i="86" s="1"/>
  <c r="B34" i="86" s="1"/>
  <c r="B35" i="86" s="1"/>
  <c r="B36" i="86" s="1"/>
  <c r="B37" i="86" s="1"/>
  <c r="B38" i="86" s="1"/>
  <c r="B39" i="86" s="1"/>
  <c r="B40" i="86" s="1"/>
  <c r="B41" i="86" s="1"/>
  <c r="B42" i="86" s="1"/>
  <c r="B43" i="86" s="1"/>
  <c r="B44" i="86" s="1"/>
  <c r="B45" i="86" s="1"/>
  <c r="B46" i="86" s="1"/>
  <c r="B47" i="86" s="1"/>
  <c r="B48" i="86" s="1"/>
  <c r="B49" i="86" s="1"/>
  <c r="B50" i="86" s="1"/>
  <c r="B51" i="86" s="1"/>
  <c r="B52" i="86" s="1"/>
  <c r="B53" i="86" s="1"/>
  <c r="B54" i="86" s="1"/>
  <c r="B55" i="86" s="1"/>
  <c r="B56" i="86" s="1"/>
  <c r="B57" i="86" s="1"/>
  <c r="B58" i="86" s="1"/>
  <c r="B59" i="86" s="1"/>
  <c r="B60" i="86" s="1"/>
  <c r="B61" i="86" s="1"/>
  <c r="B62" i="86" s="1"/>
  <c r="B63" i="86" s="1"/>
  <c r="C15" i="86"/>
  <c r="C21" i="86"/>
  <c r="B6" i="86"/>
  <c r="B5" i="86"/>
  <c r="B25" i="85"/>
  <c r="B26" i="85" s="1"/>
  <c r="B27" i="85" s="1"/>
  <c r="B28" i="85" s="1"/>
  <c r="B29" i="85" s="1"/>
  <c r="B30" i="85" s="1"/>
  <c r="B31" i="85" s="1"/>
  <c r="B32" i="85" s="1"/>
  <c r="B33" i="85" s="1"/>
  <c r="B34" i="85" s="1"/>
  <c r="B35" i="85" s="1"/>
  <c r="B36" i="85" s="1"/>
  <c r="B37" i="85" s="1"/>
  <c r="B38" i="85" s="1"/>
  <c r="B39" i="85" s="1"/>
  <c r="B40" i="85" s="1"/>
  <c r="B41" i="85" s="1"/>
  <c r="B42" i="85" s="1"/>
  <c r="B43" i="85" s="1"/>
  <c r="B44" i="85" s="1"/>
  <c r="B45" i="85" s="1"/>
  <c r="B46" i="85" s="1"/>
  <c r="B47" i="85" s="1"/>
  <c r="B48" i="85" s="1"/>
  <c r="B49" i="85" s="1"/>
  <c r="B50" i="85" s="1"/>
  <c r="B51" i="85" s="1"/>
  <c r="B52" i="85" s="1"/>
  <c r="B53" i="85" s="1"/>
  <c r="B54" i="85" s="1"/>
  <c r="B55" i="85" s="1"/>
  <c r="B56" i="85" s="1"/>
  <c r="B57" i="85" s="1"/>
  <c r="B58" i="85" s="1"/>
  <c r="B59" i="85" s="1"/>
  <c r="B60" i="85" s="1"/>
  <c r="B61" i="85" s="1"/>
  <c r="B27" i="84"/>
  <c r="B28" i="84" s="1"/>
  <c r="B29" i="84" s="1"/>
  <c r="B30" i="84" s="1"/>
  <c r="B31" i="84" s="1"/>
  <c r="B32" i="84" s="1"/>
  <c r="B33" i="84" s="1"/>
  <c r="B34" i="84" s="1"/>
  <c r="B35" i="84" s="1"/>
  <c r="B36" i="84" s="1"/>
  <c r="B37" i="84" s="1"/>
  <c r="B38" i="84" s="1"/>
  <c r="B39" i="84" s="1"/>
  <c r="B40" i="84" s="1"/>
  <c r="B41" i="84" s="1"/>
  <c r="B42" i="84" s="1"/>
  <c r="B43" i="84" s="1"/>
  <c r="B44" i="84" s="1"/>
  <c r="B45" i="84" s="1"/>
  <c r="B46" i="84" s="1"/>
  <c r="B47" i="84" s="1"/>
  <c r="B48" i="84" s="1"/>
  <c r="B49" i="84" s="1"/>
  <c r="B50" i="84" s="1"/>
  <c r="B51" i="84" s="1"/>
  <c r="B52" i="84" s="1"/>
  <c r="B53" i="84" s="1"/>
  <c r="B54" i="84" s="1"/>
  <c r="B55" i="84" s="1"/>
  <c r="B56" i="84" s="1"/>
  <c r="B57" i="84" s="1"/>
  <c r="B58" i="84" s="1"/>
  <c r="B59" i="84" s="1"/>
  <c r="B60" i="84" s="1"/>
  <c r="B61" i="84" s="1"/>
  <c r="B62" i="84" s="1"/>
  <c r="B63" i="84" s="1"/>
  <c r="B6" i="85"/>
  <c r="B7" i="85" s="1"/>
  <c r="B8" i="85"/>
  <c r="C12" i="85" s="1"/>
  <c r="C14" i="85" s="1"/>
  <c r="C16" i="85" s="1"/>
  <c r="B6" i="84"/>
  <c r="B8" i="84"/>
  <c r="C12" i="84"/>
  <c r="C14" i="84" s="1"/>
  <c r="C16" i="84" s="1"/>
  <c r="B5" i="85"/>
  <c r="D27" i="84"/>
  <c r="B5" i="84"/>
  <c r="B5" i="82"/>
  <c r="C16" i="90"/>
  <c r="B8" i="86"/>
  <c r="C12" i="86" s="1"/>
  <c r="C14" i="86" s="1"/>
  <c r="C16" i="86" s="1"/>
  <c r="B7" i="86"/>
  <c r="B17" i="87"/>
  <c r="C17" i="87" s="1"/>
  <c r="B7" i="90"/>
  <c r="B17" i="84"/>
  <c r="C17" i="85"/>
  <c r="B7" i="84"/>
  <c r="C17" i="90"/>
  <c r="C18" i="90"/>
  <c r="C19" i="90" s="1"/>
  <c r="B7" i="92"/>
  <c r="B8" i="92"/>
  <c r="C12" i="92"/>
  <c r="C14" i="92" s="1"/>
  <c r="C16" i="92" s="1"/>
  <c r="B7" i="87"/>
  <c r="C17" i="82"/>
  <c r="C18" i="82" s="1"/>
  <c r="C17" i="93"/>
  <c r="C18" i="93" s="1"/>
  <c r="C17" i="95"/>
  <c r="C18" i="95" s="1"/>
  <c r="C17" i="94"/>
  <c r="C18" i="94"/>
  <c r="C19" i="95"/>
  <c r="C19" i="94"/>
  <c r="C20" i="94"/>
  <c r="C22" i="94" s="1"/>
  <c r="D28" i="94"/>
  <c r="C23" i="94"/>
  <c r="E28" i="94" s="1"/>
  <c r="E29" i="94" s="1"/>
  <c r="D29" i="94"/>
  <c r="F28" i="94"/>
  <c r="F29" i="94" s="1"/>
  <c r="C24" i="94"/>
  <c r="G27" i="94" s="1"/>
  <c r="G28" i="94" s="1"/>
  <c r="C17" i="84" l="1"/>
  <c r="C20" i="84" s="1"/>
  <c r="C19" i="82"/>
  <c r="C20" i="82" s="1"/>
  <c r="C22" i="82" s="1"/>
  <c r="C19" i="93"/>
  <c r="C20" i="93" s="1"/>
  <c r="C22" i="93" s="1"/>
  <c r="C17" i="86"/>
  <c r="C18" i="86" s="1"/>
  <c r="C18" i="87"/>
  <c r="C20" i="95"/>
  <c r="C22" i="95" s="1"/>
  <c r="C17" i="92"/>
  <c r="C18" i="92" s="1"/>
  <c r="C20" i="85"/>
  <c r="C18" i="85"/>
  <c r="C19" i="85" s="1"/>
  <c r="C20" i="90"/>
  <c r="C22" i="90" s="1"/>
  <c r="C24" i="90" s="1"/>
  <c r="B7" i="82"/>
  <c r="D55" i="82" l="1"/>
  <c r="D30" i="82"/>
  <c r="C23" i="82"/>
  <c r="C24" i="82" s="1"/>
  <c r="C26" i="82" s="1"/>
  <c r="G29" i="82" s="1"/>
  <c r="D31" i="82"/>
  <c r="C19" i="86"/>
  <c r="C20" i="86" s="1"/>
  <c r="C22" i="86" s="1"/>
  <c r="C24" i="86" s="1"/>
  <c r="C19" i="92"/>
  <c r="C20" i="92" s="1"/>
  <c r="C22" i="92" s="1"/>
  <c r="C24" i="93"/>
  <c r="C26" i="93" s="1"/>
  <c r="G29" i="93" s="1"/>
  <c r="C23" i="93"/>
  <c r="E30" i="93" s="1"/>
  <c r="E31" i="93" s="1"/>
  <c r="D30" i="93"/>
  <c r="C21" i="84"/>
  <c r="C22" i="84" s="1"/>
  <c r="C24" i="84" s="1"/>
  <c r="D29" i="90"/>
  <c r="D30" i="90" s="1"/>
  <c r="D31" i="90" s="1"/>
  <c r="D32" i="90" s="1"/>
  <c r="D33" i="90" s="1"/>
  <c r="D34" i="90" s="1"/>
  <c r="D35" i="90" s="1"/>
  <c r="D36" i="90" s="1"/>
  <c r="D37" i="90" s="1"/>
  <c r="D38" i="90" s="1"/>
  <c r="D39" i="90" s="1"/>
  <c r="D40" i="90" s="1"/>
  <c r="D41" i="90" s="1"/>
  <c r="D42" i="90" s="1"/>
  <c r="D43" i="90" s="1"/>
  <c r="D44" i="90" s="1"/>
  <c r="D45" i="90" s="1"/>
  <c r="D46" i="90" s="1"/>
  <c r="D47" i="90" s="1"/>
  <c r="D48" i="90" s="1"/>
  <c r="D49" i="90" s="1"/>
  <c r="D50" i="90" s="1"/>
  <c r="D51" i="90" s="1"/>
  <c r="D52" i="90" s="1"/>
  <c r="D53" i="90" s="1"/>
  <c r="D54" i="90" s="1"/>
  <c r="D55" i="90" s="1"/>
  <c r="D56" i="90" s="1"/>
  <c r="D57" i="90" s="1"/>
  <c r="D58" i="90" s="1"/>
  <c r="D59" i="90" s="1"/>
  <c r="D60" i="90" s="1"/>
  <c r="D61" i="90" s="1"/>
  <c r="D62" i="90" s="1"/>
  <c r="D63" i="90" s="1"/>
  <c r="D64" i="90" s="1"/>
  <c r="D65" i="90" s="1"/>
  <c r="D66" i="90" s="1"/>
  <c r="D67" i="90" s="1"/>
  <c r="D68" i="90" s="1"/>
  <c r="D69" i="90" s="1"/>
  <c r="D70" i="90" s="1"/>
  <c r="D71" i="90" s="1"/>
  <c r="D72" i="90" s="1"/>
  <c r="D73" i="90" s="1"/>
  <c r="D74" i="90" s="1"/>
  <c r="D75" i="90" s="1"/>
  <c r="D76" i="90" s="1"/>
  <c r="D77" i="90" s="1"/>
  <c r="D78" i="90" s="1"/>
  <c r="D79" i="90" s="1"/>
  <c r="D80" i="90" s="1"/>
  <c r="D81" i="90" s="1"/>
  <c r="D82" i="90" s="1"/>
  <c r="D83" i="90" s="1"/>
  <c r="D84" i="90" s="1"/>
  <c r="D85" i="90" s="1"/>
  <c r="D86" i="90" s="1"/>
  <c r="D87" i="90" s="1"/>
  <c r="E27" i="90"/>
  <c r="E28" i="90" s="1"/>
  <c r="E29" i="90" s="1"/>
  <c r="E30" i="90" s="1"/>
  <c r="E31" i="90" s="1"/>
  <c r="E32" i="90" s="1"/>
  <c r="E33" i="90" s="1"/>
  <c r="E34" i="90" s="1"/>
  <c r="E35" i="90" s="1"/>
  <c r="E36" i="90" s="1"/>
  <c r="E37" i="90" s="1"/>
  <c r="E38" i="90" s="1"/>
  <c r="E39" i="90" s="1"/>
  <c r="E40" i="90" s="1"/>
  <c r="E41" i="90" s="1"/>
  <c r="E42" i="90" s="1"/>
  <c r="E43" i="90" s="1"/>
  <c r="E44" i="90" s="1"/>
  <c r="E45" i="90" s="1"/>
  <c r="E46" i="90" s="1"/>
  <c r="E47" i="90" s="1"/>
  <c r="E48" i="90" s="1"/>
  <c r="E49" i="90" s="1"/>
  <c r="E50" i="90" s="1"/>
  <c r="E51" i="90" s="1"/>
  <c r="E52" i="90" s="1"/>
  <c r="E53" i="90" s="1"/>
  <c r="E54" i="90" s="1"/>
  <c r="E55" i="90" s="1"/>
  <c r="E56" i="90" s="1"/>
  <c r="E57" i="90" s="1"/>
  <c r="E58" i="90" s="1"/>
  <c r="E59" i="90" s="1"/>
  <c r="E60" i="90" s="1"/>
  <c r="E61" i="90" s="1"/>
  <c r="E62" i="90" s="1"/>
  <c r="E63" i="90" s="1"/>
  <c r="E64" i="90" s="1"/>
  <c r="E65" i="90" s="1"/>
  <c r="E66" i="90" s="1"/>
  <c r="E67" i="90" s="1"/>
  <c r="E68" i="90" s="1"/>
  <c r="E69" i="90" s="1"/>
  <c r="E70" i="90" s="1"/>
  <c r="E71" i="90" s="1"/>
  <c r="E72" i="90" s="1"/>
  <c r="E73" i="90" s="1"/>
  <c r="E74" i="90" s="1"/>
  <c r="E75" i="90" s="1"/>
  <c r="E76" i="90" s="1"/>
  <c r="E77" i="90" s="1"/>
  <c r="E78" i="90" s="1"/>
  <c r="E79" i="90" s="1"/>
  <c r="E80" i="90" s="1"/>
  <c r="E81" i="90" s="1"/>
  <c r="E82" i="90" s="1"/>
  <c r="E83" i="90" s="1"/>
  <c r="E84" i="90" s="1"/>
  <c r="E85" i="90" s="1"/>
  <c r="E86" i="90" s="1"/>
  <c r="E87" i="90" s="1"/>
  <c r="D28" i="90"/>
  <c r="D88" i="90" s="1"/>
  <c r="C23" i="95"/>
  <c r="D53" i="95"/>
  <c r="D28" i="95"/>
  <c r="D29" i="95"/>
  <c r="C24" i="95"/>
  <c r="G27" i="95" s="1"/>
  <c r="C18" i="84"/>
  <c r="C19" i="84" s="1"/>
  <c r="C21" i="85"/>
  <c r="C22" i="85" s="1"/>
  <c r="C19" i="87"/>
  <c r="C20" i="87"/>
  <c r="C22" i="87" s="1"/>
  <c r="D32" i="85" l="1"/>
  <c r="D33" i="85" s="1"/>
  <c r="D34" i="85" s="1"/>
  <c r="D35" i="85" s="1"/>
  <c r="D36" i="85" s="1"/>
  <c r="D37" i="85" s="1"/>
  <c r="D38" i="85" s="1"/>
  <c r="D39" i="85" s="1"/>
  <c r="D40" i="85" s="1"/>
  <c r="D41" i="85" s="1"/>
  <c r="D42" i="85" s="1"/>
  <c r="D43" i="85" s="1"/>
  <c r="D44" i="85" s="1"/>
  <c r="D45" i="85" s="1"/>
  <c r="D46" i="85" s="1"/>
  <c r="D47" i="85" s="1"/>
  <c r="D48" i="85" s="1"/>
  <c r="D49" i="85" s="1"/>
  <c r="D50" i="85" s="1"/>
  <c r="D51" i="85" s="1"/>
  <c r="D52" i="85" s="1"/>
  <c r="D53" i="85" s="1"/>
  <c r="D54" i="85" s="1"/>
  <c r="D55" i="85" s="1"/>
  <c r="D56" i="85" s="1"/>
  <c r="D57" i="85" s="1"/>
  <c r="D58" i="85" s="1"/>
  <c r="D59" i="85" s="1"/>
  <c r="D60" i="85" s="1"/>
  <c r="D61" i="85" s="1"/>
  <c r="E25" i="85"/>
  <c r="D27" i="85"/>
  <c r="D28" i="85" s="1"/>
  <c r="D29" i="85" s="1"/>
  <c r="D30" i="85" s="1"/>
  <c r="D31" i="85" s="1"/>
  <c r="D26" i="85"/>
  <c r="D62" i="85" s="1"/>
  <c r="D29" i="84"/>
  <c r="D30" i="84" s="1"/>
  <c r="D31" i="84" s="1"/>
  <c r="D32" i="84" s="1"/>
  <c r="D33" i="84" s="1"/>
  <c r="D34" i="84"/>
  <c r="D35" i="84" s="1"/>
  <c r="D36" i="84" s="1"/>
  <c r="D37" i="84" s="1"/>
  <c r="D38" i="84" s="1"/>
  <c r="D39" i="84" s="1"/>
  <c r="D40" i="84" s="1"/>
  <c r="D41" i="84" s="1"/>
  <c r="D42" i="84" s="1"/>
  <c r="D43" i="84" s="1"/>
  <c r="D44" i="84" s="1"/>
  <c r="D45" i="84" s="1"/>
  <c r="D46" i="84" s="1"/>
  <c r="D47" i="84" s="1"/>
  <c r="D48" i="84" s="1"/>
  <c r="D49" i="84" s="1"/>
  <c r="D50" i="84" s="1"/>
  <c r="D51" i="84" s="1"/>
  <c r="D52" i="84" s="1"/>
  <c r="D53" i="84" s="1"/>
  <c r="D54" i="84" s="1"/>
  <c r="D55" i="84" s="1"/>
  <c r="D56" i="84" s="1"/>
  <c r="D57" i="84" s="1"/>
  <c r="D58" i="84" s="1"/>
  <c r="D59" i="84" s="1"/>
  <c r="D60" i="84" s="1"/>
  <c r="D61" i="84" s="1"/>
  <c r="D62" i="84" s="1"/>
  <c r="D63" i="84" s="1"/>
  <c r="E27" i="84"/>
  <c r="E28" i="84" s="1"/>
  <c r="E29" i="84" s="1"/>
  <c r="E30" i="84" s="1"/>
  <c r="E31" i="84" s="1"/>
  <c r="E32" i="84" s="1"/>
  <c r="E33" i="84" s="1"/>
  <c r="E34" i="84" s="1"/>
  <c r="E35" i="84" s="1"/>
  <c r="E36" i="84" s="1"/>
  <c r="E37" i="84" s="1"/>
  <c r="E38" i="84" s="1"/>
  <c r="E39" i="84" s="1"/>
  <c r="E40" i="84" s="1"/>
  <c r="E41" i="84" s="1"/>
  <c r="E42" i="84" s="1"/>
  <c r="E43" i="84" s="1"/>
  <c r="E44" i="84" s="1"/>
  <c r="E45" i="84" s="1"/>
  <c r="E46" i="84" s="1"/>
  <c r="E47" i="84" s="1"/>
  <c r="E48" i="84" s="1"/>
  <c r="E49" i="84" s="1"/>
  <c r="E50" i="84" s="1"/>
  <c r="E51" i="84" s="1"/>
  <c r="E52" i="84" s="1"/>
  <c r="E53" i="84" s="1"/>
  <c r="E54" i="84" s="1"/>
  <c r="E55" i="84" s="1"/>
  <c r="E56" i="84" s="1"/>
  <c r="E57" i="84" s="1"/>
  <c r="E58" i="84" s="1"/>
  <c r="E59" i="84" s="1"/>
  <c r="E60" i="84" s="1"/>
  <c r="E61" i="84" s="1"/>
  <c r="E62" i="84" s="1"/>
  <c r="E63" i="84" s="1"/>
  <c r="D28" i="84"/>
  <c r="D64" i="84" s="1"/>
  <c r="D26" i="92"/>
  <c r="D27" i="92"/>
  <c r="D28" i="92" s="1"/>
  <c r="D29" i="92" s="1"/>
  <c r="D30" i="92" s="1"/>
  <c r="D31" i="92" s="1"/>
  <c r="D32" i="92" s="1"/>
  <c r="D33" i="92" s="1"/>
  <c r="D34" i="92" s="1"/>
  <c r="D35" i="92" s="1"/>
  <c r="D36" i="92" s="1"/>
  <c r="D37" i="92" s="1"/>
  <c r="D38" i="92" s="1"/>
  <c r="D39" i="92" s="1"/>
  <c r="D40" i="92" s="1"/>
  <c r="D41" i="92" s="1"/>
  <c r="D42" i="92" s="1"/>
  <c r="D43" i="92" s="1"/>
  <c r="D44" i="92" s="1"/>
  <c r="D45" i="92" s="1"/>
  <c r="D46" i="92" s="1"/>
  <c r="D47" i="92" s="1"/>
  <c r="D48" i="92" s="1"/>
  <c r="D49" i="92" s="1"/>
  <c r="D50" i="92" s="1"/>
  <c r="D51" i="92" s="1"/>
  <c r="D52" i="92" s="1"/>
  <c r="D53" i="92" s="1"/>
  <c r="D54" i="92" s="1"/>
  <c r="D55" i="92" s="1"/>
  <c r="D56" i="92" s="1"/>
  <c r="D57" i="92" s="1"/>
  <c r="D58" i="92" s="1"/>
  <c r="D59" i="92" s="1"/>
  <c r="D60" i="92" s="1"/>
  <c r="D61" i="92" s="1"/>
  <c r="D62" i="92" s="1"/>
  <c r="D63" i="92" s="1"/>
  <c r="D64" i="92" s="1"/>
  <c r="D65" i="92" s="1"/>
  <c r="D66" i="92" s="1"/>
  <c r="D67" i="92" s="1"/>
  <c r="D68" i="92" s="1"/>
  <c r="D69" i="92" s="1"/>
  <c r="D70" i="92" s="1"/>
  <c r="D71" i="92" s="1"/>
  <c r="D72" i="92" s="1"/>
  <c r="D73" i="92" s="1"/>
  <c r="D74" i="92" s="1"/>
  <c r="D75" i="92" s="1"/>
  <c r="D76" i="92" s="1"/>
  <c r="D77" i="92" s="1"/>
  <c r="D78" i="92" s="1"/>
  <c r="D79" i="92" s="1"/>
  <c r="D80" i="92" s="1"/>
  <c r="D81" i="92" s="1"/>
  <c r="D82" i="92" s="1"/>
  <c r="D83" i="92" s="1"/>
  <c r="D84" i="92" s="1"/>
  <c r="D85" i="92" s="1"/>
  <c r="E25" i="92"/>
  <c r="E26" i="92" s="1"/>
  <c r="E27" i="92" s="1"/>
  <c r="E28" i="92" s="1"/>
  <c r="E29" i="92" s="1"/>
  <c r="E30" i="92" s="1"/>
  <c r="E31" i="92" s="1"/>
  <c r="E32" i="92" s="1"/>
  <c r="E33" i="92" s="1"/>
  <c r="E34" i="92" s="1"/>
  <c r="E35" i="92" s="1"/>
  <c r="E36" i="92" s="1"/>
  <c r="E37" i="92" s="1"/>
  <c r="E38" i="92" s="1"/>
  <c r="E39" i="92" s="1"/>
  <c r="E40" i="92" s="1"/>
  <c r="E41" i="92" s="1"/>
  <c r="E42" i="92" s="1"/>
  <c r="E43" i="92" s="1"/>
  <c r="E44" i="92" s="1"/>
  <c r="E45" i="92" s="1"/>
  <c r="E46" i="92" s="1"/>
  <c r="E47" i="92" s="1"/>
  <c r="E48" i="92" s="1"/>
  <c r="E49" i="92" s="1"/>
  <c r="E50" i="92" s="1"/>
  <c r="E51" i="92" s="1"/>
  <c r="E52" i="92" s="1"/>
  <c r="E53" i="92" s="1"/>
  <c r="E54" i="92" s="1"/>
  <c r="E55" i="92" s="1"/>
  <c r="E56" i="92" s="1"/>
  <c r="E57" i="92" s="1"/>
  <c r="E58" i="92" s="1"/>
  <c r="E59" i="92" s="1"/>
  <c r="E60" i="92" s="1"/>
  <c r="E61" i="92" s="1"/>
  <c r="E62" i="92" s="1"/>
  <c r="E63" i="92" s="1"/>
  <c r="E64" i="92" s="1"/>
  <c r="E65" i="92" s="1"/>
  <c r="E66" i="92" s="1"/>
  <c r="E67" i="92" s="1"/>
  <c r="E68" i="92" s="1"/>
  <c r="E69" i="92" s="1"/>
  <c r="E70" i="92" s="1"/>
  <c r="E71" i="92" s="1"/>
  <c r="E72" i="92" s="1"/>
  <c r="E73" i="92" s="1"/>
  <c r="E74" i="92" s="1"/>
  <c r="E75" i="92" s="1"/>
  <c r="E76" i="92" s="1"/>
  <c r="E77" i="92" s="1"/>
  <c r="E78" i="92" s="1"/>
  <c r="E79" i="92" s="1"/>
  <c r="E80" i="92" s="1"/>
  <c r="E81" i="92" s="1"/>
  <c r="E82" i="92" s="1"/>
  <c r="E83" i="92" s="1"/>
  <c r="E84" i="92" s="1"/>
  <c r="E85" i="92" s="1"/>
  <c r="D34" i="86"/>
  <c r="D35" i="86" s="1"/>
  <c r="D36" i="86" s="1"/>
  <c r="D37" i="86" s="1"/>
  <c r="D38" i="86" s="1"/>
  <c r="D39" i="86" s="1"/>
  <c r="D40" i="86" s="1"/>
  <c r="D41" i="86" s="1"/>
  <c r="D42" i="86" s="1"/>
  <c r="D43" i="86" s="1"/>
  <c r="D44" i="86" s="1"/>
  <c r="D45" i="86" s="1"/>
  <c r="D46" i="86" s="1"/>
  <c r="D47" i="86" s="1"/>
  <c r="D48" i="86" s="1"/>
  <c r="D49" i="86" s="1"/>
  <c r="D50" i="86" s="1"/>
  <c r="D51" i="86" s="1"/>
  <c r="D52" i="86" s="1"/>
  <c r="D53" i="86" s="1"/>
  <c r="D54" i="86" s="1"/>
  <c r="D55" i="86" s="1"/>
  <c r="D56" i="86" s="1"/>
  <c r="D57" i="86" s="1"/>
  <c r="D58" i="86" s="1"/>
  <c r="D59" i="86" s="1"/>
  <c r="D60" i="86" s="1"/>
  <c r="D61" i="86" s="1"/>
  <c r="D62" i="86" s="1"/>
  <c r="D63" i="86" s="1"/>
  <c r="E27" i="86"/>
  <c r="D29" i="86"/>
  <c r="D30" i="86" s="1"/>
  <c r="D31" i="86" s="1"/>
  <c r="D32" i="86" s="1"/>
  <c r="D33" i="86" s="1"/>
  <c r="D28" i="86"/>
  <c r="D64" i="86" s="1"/>
  <c r="D32" i="87"/>
  <c r="D33" i="87" s="1"/>
  <c r="D34" i="87" s="1"/>
  <c r="D35" i="87" s="1"/>
  <c r="D36" i="87" s="1"/>
  <c r="D37" i="87" s="1"/>
  <c r="D38" i="87" s="1"/>
  <c r="D39" i="87" s="1"/>
  <c r="D40" i="87" s="1"/>
  <c r="D41" i="87" s="1"/>
  <c r="D42" i="87" s="1"/>
  <c r="D43" i="87" s="1"/>
  <c r="D44" i="87" s="1"/>
  <c r="D45" i="87" s="1"/>
  <c r="D46" i="87" s="1"/>
  <c r="D47" i="87" s="1"/>
  <c r="D48" i="87" s="1"/>
  <c r="D49" i="87" s="1"/>
  <c r="D50" i="87" s="1"/>
  <c r="D51" i="87" s="1"/>
  <c r="D52" i="87" s="1"/>
  <c r="D53" i="87" s="1"/>
  <c r="D54" i="87" s="1"/>
  <c r="D55" i="87" s="1"/>
  <c r="D56" i="87" s="1"/>
  <c r="D57" i="87" s="1"/>
  <c r="D58" i="87" s="1"/>
  <c r="D59" i="87" s="1"/>
  <c r="D60" i="87" s="1"/>
  <c r="D61" i="87" s="1"/>
  <c r="D27" i="87"/>
  <c r="D28" i="87" s="1"/>
  <c r="D29" i="87" s="1"/>
  <c r="D30" i="87" s="1"/>
  <c r="D31" i="87" s="1"/>
  <c r="E25" i="87"/>
  <c r="E26" i="87" s="1"/>
  <c r="D26" i="87"/>
  <c r="F30" i="93"/>
  <c r="F31" i="93" s="1"/>
  <c r="D31" i="93"/>
  <c r="E31" i="82"/>
  <c r="E32" i="82" s="1"/>
  <c r="E33" i="82" s="1"/>
  <c r="E34" i="82" s="1"/>
  <c r="E35" i="82" s="1"/>
  <c r="E36" i="82" s="1"/>
  <c r="E37" i="82" s="1"/>
  <c r="E38" i="82" s="1"/>
  <c r="E39" i="82" s="1"/>
  <c r="E40" i="82" s="1"/>
  <c r="E41" i="82" s="1"/>
  <c r="E42" i="82" s="1"/>
  <c r="E43" i="82" s="1"/>
  <c r="E44" i="82" s="1"/>
  <c r="E45" i="82" s="1"/>
  <c r="E46" i="82" s="1"/>
  <c r="E47" i="82" s="1"/>
  <c r="E48" i="82" s="1"/>
  <c r="E49" i="82" s="1"/>
  <c r="E50" i="82" s="1"/>
  <c r="E51" i="82" s="1"/>
  <c r="E52" i="82" s="1"/>
  <c r="E53" i="82" s="1"/>
  <c r="E54" i="82" s="1"/>
  <c r="E55" i="82"/>
  <c r="E30" i="82"/>
  <c r="E56" i="82" s="1"/>
  <c r="E29" i="95"/>
  <c r="E30" i="95" s="1"/>
  <c r="E31" i="95" s="1"/>
  <c r="E32" i="95" s="1"/>
  <c r="E33" i="95" s="1"/>
  <c r="E34" i="95" s="1"/>
  <c r="E35" i="95" s="1"/>
  <c r="E36" i="95" s="1"/>
  <c r="E37" i="95" s="1"/>
  <c r="E38" i="95" s="1"/>
  <c r="E39" i="95" s="1"/>
  <c r="E40" i="95" s="1"/>
  <c r="E41" i="95" s="1"/>
  <c r="E42" i="95" s="1"/>
  <c r="E43" i="95" s="1"/>
  <c r="E44" i="95" s="1"/>
  <c r="E45" i="95" s="1"/>
  <c r="E46" i="95" s="1"/>
  <c r="E47" i="95" s="1"/>
  <c r="E48" i="95" s="1"/>
  <c r="E49" i="95" s="1"/>
  <c r="E50" i="95" s="1"/>
  <c r="E51" i="95" s="1"/>
  <c r="E52" i="95" s="1"/>
  <c r="E28" i="95"/>
  <c r="E53" i="95"/>
  <c r="F53" i="95" s="1"/>
  <c r="F29" i="95"/>
  <c r="D30" i="95"/>
  <c r="D32" i="82"/>
  <c r="F31" i="82"/>
  <c r="F55" i="82"/>
  <c r="E54" i="95" l="1"/>
  <c r="D33" i="82"/>
  <c r="F32" i="82"/>
  <c r="F30" i="82"/>
  <c r="D62" i="87"/>
  <c r="F28" i="95"/>
  <c r="E28" i="86"/>
  <c r="E29" i="86" s="1"/>
  <c r="E30" i="86" s="1"/>
  <c r="E31" i="86" s="1"/>
  <c r="E32" i="86" s="1"/>
  <c r="E33" i="86" s="1"/>
  <c r="E34" i="86" s="1"/>
  <c r="E35" i="86" s="1"/>
  <c r="E36" i="86" s="1"/>
  <c r="E37" i="86" s="1"/>
  <c r="E38" i="86" s="1"/>
  <c r="E39" i="86" s="1"/>
  <c r="E40" i="86" s="1"/>
  <c r="E41" i="86" s="1"/>
  <c r="E42" i="86" s="1"/>
  <c r="E43" i="86" s="1"/>
  <c r="E44" i="86" s="1"/>
  <c r="E45" i="86" s="1"/>
  <c r="E46" i="86" s="1"/>
  <c r="E47" i="86" s="1"/>
  <c r="E48" i="86" s="1"/>
  <c r="E49" i="86" s="1"/>
  <c r="E50" i="86" s="1"/>
  <c r="E51" i="86" s="1"/>
  <c r="E52" i="86" s="1"/>
  <c r="E53" i="86" s="1"/>
  <c r="E54" i="86" s="1"/>
  <c r="E55" i="86" s="1"/>
  <c r="E56" i="86" s="1"/>
  <c r="E57" i="86" s="1"/>
  <c r="E58" i="86" s="1"/>
  <c r="E59" i="86" s="1"/>
  <c r="E60" i="86" s="1"/>
  <c r="E61" i="86" s="1"/>
  <c r="E62" i="86" s="1"/>
  <c r="E63" i="86" s="1"/>
  <c r="D86" i="92"/>
  <c r="E26" i="85"/>
  <c r="E27" i="85" s="1"/>
  <c r="E28" i="85" s="1"/>
  <c r="E29" i="85" s="1"/>
  <c r="E30" i="85" s="1"/>
  <c r="E31" i="85" s="1"/>
  <c r="E32" i="85" s="1"/>
  <c r="E33" i="85" s="1"/>
  <c r="E34" i="85" s="1"/>
  <c r="E35" i="85" s="1"/>
  <c r="E36" i="85" s="1"/>
  <c r="E37" i="85" s="1"/>
  <c r="E38" i="85" s="1"/>
  <c r="E39" i="85" s="1"/>
  <c r="E40" i="85" s="1"/>
  <c r="E41" i="85" s="1"/>
  <c r="E42" i="85" s="1"/>
  <c r="E43" i="85" s="1"/>
  <c r="E44" i="85" s="1"/>
  <c r="E45" i="85" s="1"/>
  <c r="E46" i="85" s="1"/>
  <c r="E47" i="85" s="1"/>
  <c r="E48" i="85" s="1"/>
  <c r="E49" i="85" s="1"/>
  <c r="E50" i="85" s="1"/>
  <c r="E51" i="85" s="1"/>
  <c r="E52" i="85" s="1"/>
  <c r="E53" i="85" s="1"/>
  <c r="E54" i="85" s="1"/>
  <c r="E55" i="85" s="1"/>
  <c r="E56" i="85" s="1"/>
  <c r="E57" i="85" s="1"/>
  <c r="E58" i="85" s="1"/>
  <c r="E59" i="85" s="1"/>
  <c r="E60" i="85" s="1"/>
  <c r="E61" i="85" s="1"/>
  <c r="D31" i="95"/>
  <c r="F30" i="95"/>
  <c r="G30" i="93"/>
  <c r="E27" i="87"/>
  <c r="E28" i="87" s="1"/>
  <c r="E29" i="87" s="1"/>
  <c r="E30" i="87" s="1"/>
  <c r="E31" i="87" s="1"/>
  <c r="E32" i="87" s="1"/>
  <c r="E33" i="87" s="1"/>
  <c r="E34" i="87" s="1"/>
  <c r="E35" i="87" s="1"/>
  <c r="E36" i="87" s="1"/>
  <c r="E37" i="87" s="1"/>
  <c r="E38" i="87" s="1"/>
  <c r="E39" i="87" s="1"/>
  <c r="E40" i="87" s="1"/>
  <c r="E41" i="87" s="1"/>
  <c r="E42" i="87" s="1"/>
  <c r="E43" i="87" s="1"/>
  <c r="E44" i="87" s="1"/>
  <c r="E45" i="87" s="1"/>
  <c r="E46" i="87" s="1"/>
  <c r="E47" i="87" s="1"/>
  <c r="E48" i="87" s="1"/>
  <c r="E49" i="87" s="1"/>
  <c r="E50" i="87" s="1"/>
  <c r="E51" i="87" s="1"/>
  <c r="E52" i="87" s="1"/>
  <c r="E53" i="87" s="1"/>
  <c r="E54" i="87" s="1"/>
  <c r="E55" i="87" s="1"/>
  <c r="E56" i="87" s="1"/>
  <c r="E57" i="87" s="1"/>
  <c r="E58" i="87" s="1"/>
  <c r="E59" i="87" s="1"/>
  <c r="E60" i="87" s="1"/>
  <c r="E61" i="87" s="1"/>
  <c r="G30" i="82" l="1"/>
  <c r="G31" i="82" s="1"/>
  <c r="G32" i="82" s="1"/>
  <c r="F31" i="95"/>
  <c r="D32" i="95"/>
  <c r="G28" i="95"/>
  <c r="G29" i="95" s="1"/>
  <c r="G30" i="95" s="1"/>
  <c r="G31" i="95" s="1"/>
  <c r="D34" i="82"/>
  <c r="F33" i="82"/>
  <c r="D33" i="95" l="1"/>
  <c r="F32" i="95"/>
  <c r="F34" i="82"/>
  <c r="D35" i="82"/>
  <c r="G32" i="95"/>
  <c r="G33" i="82"/>
  <c r="G33" i="95" l="1"/>
  <c r="G34" i="82"/>
  <c r="G35" i="82" s="1"/>
  <c r="D36" i="82"/>
  <c r="F35" i="82"/>
  <c r="F33" i="95"/>
  <c r="D34" i="95"/>
  <c r="F34" i="95" l="1"/>
  <c r="G34" i="95" s="1"/>
  <c r="D35" i="95"/>
  <c r="F36" i="82"/>
  <c r="G36" i="82" s="1"/>
  <c r="D37" i="82"/>
  <c r="G35" i="95" l="1"/>
  <c r="F37" i="82"/>
  <c r="G37" i="82" s="1"/>
  <c r="D38" i="82"/>
  <c r="F35" i="95"/>
  <c r="D36" i="95"/>
  <c r="F38" i="82" l="1"/>
  <c r="G38" i="82" s="1"/>
  <c r="D39" i="82"/>
  <c r="D37" i="95"/>
  <c r="F36" i="95"/>
  <c r="G36" i="95"/>
  <c r="G37" i="95" l="1"/>
  <c r="D40" i="82"/>
  <c r="F39" i="82"/>
  <c r="G39" i="82" s="1"/>
  <c r="D38" i="95"/>
  <c r="F37" i="95"/>
  <c r="G40" i="82" l="1"/>
  <c r="F40" i="82"/>
  <c r="D41" i="82"/>
  <c r="G38" i="95"/>
  <c r="D39" i="95"/>
  <c r="F38" i="95"/>
  <c r="F39" i="95" l="1"/>
  <c r="D40" i="95"/>
  <c r="D42" i="82"/>
  <c r="F41" i="82"/>
  <c r="G41" i="82"/>
  <c r="G39" i="95"/>
  <c r="D43" i="82" l="1"/>
  <c r="F42" i="82"/>
  <c r="F40" i="95"/>
  <c r="G40" i="95" s="1"/>
  <c r="D41" i="95"/>
  <c r="G42" i="82"/>
  <c r="D44" i="82" l="1"/>
  <c r="F43" i="82"/>
  <c r="G43" i="82"/>
  <c r="F41" i="95"/>
  <c r="G41" i="95" s="1"/>
  <c r="D42" i="95"/>
  <c r="F44" i="82" l="1"/>
  <c r="G44" i="82" s="1"/>
  <c r="D45" i="82"/>
  <c r="D43" i="95"/>
  <c r="F42" i="95"/>
  <c r="G42" i="95" s="1"/>
  <c r="D46" i="82" l="1"/>
  <c r="F45" i="82"/>
  <c r="G45" i="82" s="1"/>
  <c r="D44" i="95"/>
  <c r="F43" i="95"/>
  <c r="G43" i="95" s="1"/>
  <c r="F46" i="82" l="1"/>
  <c r="G46" i="82" s="1"/>
  <c r="D47" i="82"/>
  <c r="D45" i="95"/>
  <c r="F44" i="95"/>
  <c r="G44" i="95" s="1"/>
  <c r="F47" i="82" l="1"/>
  <c r="G47" i="82" s="1"/>
  <c r="D48" i="82"/>
  <c r="D46" i="95"/>
  <c r="F45" i="95"/>
  <c r="G45" i="95" s="1"/>
  <c r="F48" i="82" l="1"/>
  <c r="G48" i="82" s="1"/>
  <c r="D49" i="82"/>
  <c r="F46" i="95"/>
  <c r="G46" i="95" s="1"/>
  <c r="D47" i="95"/>
  <c r="G49" i="82" l="1"/>
  <c r="D50" i="82"/>
  <c r="F49" i="82"/>
  <c r="F47" i="95"/>
  <c r="G47" i="95" s="1"/>
  <c r="D48" i="95"/>
  <c r="F50" i="82" l="1"/>
  <c r="G50" i="82" s="1"/>
  <c r="D51" i="82"/>
  <c r="F48" i="95"/>
  <c r="G48" i="95" s="1"/>
  <c r="D49" i="95"/>
  <c r="F49" i="95" l="1"/>
  <c r="G49" i="95" s="1"/>
  <c r="D50" i="95"/>
  <c r="D52" i="82"/>
  <c r="F51" i="82"/>
  <c r="G51" i="82" s="1"/>
  <c r="F50" i="95" l="1"/>
  <c r="G50" i="95" s="1"/>
  <c r="D51" i="95"/>
  <c r="F52" i="82"/>
  <c r="G52" i="82" s="1"/>
  <c r="D53" i="82"/>
  <c r="F51" i="95" l="1"/>
  <c r="G51" i="95" s="1"/>
  <c r="D52" i="95"/>
  <c r="D54" i="82"/>
  <c r="F53" i="82"/>
  <c r="G53" i="82" s="1"/>
  <c r="F52" i="95" l="1"/>
  <c r="F54" i="95" s="1"/>
  <c r="D54" i="95"/>
  <c r="F54" i="82"/>
  <c r="F56" i="82" s="1"/>
  <c r="D56" i="82"/>
  <c r="G52" i="95" l="1"/>
  <c r="G53" i="95" s="1"/>
  <c r="G54" i="82"/>
  <c r="G55" i="82" s="1"/>
</calcChain>
</file>

<file path=xl/sharedStrings.xml><?xml version="1.0" encoding="utf-8"?>
<sst xmlns="http://schemas.openxmlformats.org/spreadsheetml/2006/main" count="730" uniqueCount="187">
  <si>
    <r>
      <rPr>
        <b/>
        <sz val="11"/>
        <color indexed="10"/>
        <rFont val="Calibri"/>
        <family val="2"/>
      </rPr>
      <t>Direction:</t>
    </r>
    <r>
      <rPr>
        <b/>
        <sz val="11"/>
        <color indexed="8"/>
        <rFont val="Calibri"/>
        <family val="2"/>
      </rPr>
      <t xml:space="preserve"> Please input data in the highlighted (yellow) cells.</t>
    </r>
  </si>
  <si>
    <t>Unit</t>
  </si>
  <si>
    <t>Name of Buyer</t>
  </si>
  <si>
    <t>Reservation Date</t>
  </si>
  <si>
    <t>List Price (VAT In)</t>
  </si>
  <si>
    <t>UNIT</t>
  </si>
  <si>
    <t>Area</t>
  </si>
  <si>
    <t>HIGHLANDS PRIME, INC.</t>
  </si>
  <si>
    <t>Schedule of Payments</t>
  </si>
  <si>
    <t>HORIZON</t>
  </si>
  <si>
    <t>NAME OF BUYER</t>
  </si>
  <si>
    <t>LIST PRICE (VAT In)</t>
  </si>
  <si>
    <t>PAYMENT TERM</t>
  </si>
  <si>
    <t>UNIT AREA (sq. m.)</t>
  </si>
  <si>
    <t>CONTRACT PRICE COMPUTATION:</t>
  </si>
  <si>
    <t>Total Contract Price</t>
  </si>
  <si>
    <t>PAYMENT NO.</t>
  </si>
  <si>
    <t>DATE DUE</t>
  </si>
  <si>
    <t>PARTICULARS</t>
  </si>
  <si>
    <t>AMOUNT DUE</t>
  </si>
  <si>
    <t>OUTSTANDING BAL.</t>
  </si>
  <si>
    <t>Reservation Fee</t>
  </si>
  <si>
    <t>REGISTRATION EXPENSES (subject to adjustment imposed by the respective government agencies):</t>
  </si>
  <si>
    <t xml:space="preserve">    plus 1% of the Reg. Fee as Legal Fee.</t>
  </si>
  <si>
    <t>4. Notarial/Miscellaneous Fees = P25,000.00</t>
  </si>
  <si>
    <t>1. Doc. Stamp Tax = 1.5% of the total unit price (subject to change without prior notice).</t>
  </si>
  <si>
    <t>2. Transfer Tax = 0.75% of the total unit price (subject to change without prior notice).</t>
  </si>
  <si>
    <t>TOTAL</t>
  </si>
  <si>
    <t>Conforme:</t>
  </si>
  <si>
    <t>BUYER</t>
  </si>
  <si>
    <t>Signature over Printed Name</t>
  </si>
  <si>
    <t>ANNEX A</t>
  </si>
  <si>
    <t>MA - 1</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</si>
  <si>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</si>
  <si>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</si>
  <si>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</si>
  <si>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</si>
  <si>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</si>
  <si>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</si>
  <si>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</si>
  <si>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</si>
  <si>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</si>
  <si>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</si>
  <si>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</si>
  <si>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</si>
  <si>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</si>
  <si>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</si>
  <si>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</si>
  <si>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</si>
  <si>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</si>
  <si>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</si>
  <si>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</si>
  <si>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</si>
  <si>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</si>
  <si>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</si>
  <si>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</si>
  <si>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t>MA - 25</t>
  </si>
  <si>
    <t>MA - 26</t>
  </si>
  <si>
    <t>MA - 27</t>
  </si>
  <si>
    <t>MA - 28</t>
  </si>
  <si>
    <t>MA - 29</t>
  </si>
  <si>
    <t>MA - 30</t>
  </si>
  <si>
    <t>Less: List Price Disc.</t>
  </si>
  <si>
    <t>Discount</t>
  </si>
  <si>
    <t>NON-MEMBER</t>
  </si>
  <si>
    <t>MEMBER</t>
  </si>
  <si>
    <t xml:space="preserve">3. Registration Fee = P8,796 for the first P1.7M plus P90 for every P20,000 in excess of P1.7M; </t>
  </si>
  <si>
    <r>
      <rPr>
        <b/>
        <sz val="11"/>
        <color indexed="10"/>
        <rFont val="Calibri"/>
        <family val="2"/>
      </rPr>
      <t>Direction:</t>
    </r>
    <r>
      <rPr>
        <b/>
        <sz val="11"/>
        <color indexed="8"/>
        <rFont val="Calibri"/>
        <family val="2"/>
      </rPr>
      <t xml:space="preserve"> </t>
    </r>
  </si>
  <si>
    <t>1. Click CELL to navigate to selected payment schedule.</t>
  </si>
  <si>
    <t>2. Click the "HIGHLANDS PRIME, INC." word in the navigated worksheet to go back to "DATA SHEET".</t>
  </si>
  <si>
    <t>Less: Furnishings Disc.</t>
  </si>
  <si>
    <t xml:space="preserve"> </t>
  </si>
  <si>
    <t>Less: Year-end Disc.</t>
  </si>
  <si>
    <t>II. ECC Units</t>
  </si>
  <si>
    <t>Furnishings</t>
  </si>
  <si>
    <t>Greenbrier GB</t>
  </si>
  <si>
    <t>10% DP, 10% over 5 months, 80% over 30 months</t>
  </si>
  <si>
    <t>DP</t>
  </si>
  <si>
    <t>DP 2- 1</t>
  </si>
  <si>
    <t>DP 2- 2</t>
  </si>
  <si>
    <t>DP 2- 3</t>
  </si>
  <si>
    <t>DP 2- 4</t>
  </si>
  <si>
    <t>DP 2- 5</t>
  </si>
  <si>
    <t>DP2-1</t>
  </si>
  <si>
    <t>DP2-2</t>
  </si>
  <si>
    <t>DP2-3</t>
  </si>
  <si>
    <t>DP2-4</t>
  </si>
  <si>
    <t>DP2-5</t>
  </si>
  <si>
    <t>DP2 - 1</t>
  </si>
  <si>
    <t>DP2 - 2</t>
  </si>
  <si>
    <t>DP2 - 3</t>
  </si>
  <si>
    <t>DP2 - 4</t>
  </si>
  <si>
    <t>DP2 - 5</t>
  </si>
  <si>
    <t>ECC</t>
  </si>
  <si>
    <t>Less: FF &amp; E</t>
  </si>
  <si>
    <t>Add Back: FF &amp; E</t>
  </si>
  <si>
    <t>MODEL UNIT</t>
  </si>
  <si>
    <t xml:space="preserve">Spot Term </t>
  </si>
  <si>
    <t>Spot Term</t>
  </si>
  <si>
    <t>I. Model Unit</t>
  </si>
  <si>
    <t>back to input tab</t>
  </si>
  <si>
    <t>back to input page</t>
  </si>
  <si>
    <t>ON HOLD</t>
  </si>
  <si>
    <t xml:space="preserve">  </t>
  </si>
  <si>
    <t>Less: Additional Disc.</t>
  </si>
  <si>
    <t>AM</t>
  </si>
  <si>
    <t>Less: TCCATH Share</t>
  </si>
  <si>
    <t>Add back: TCCATH Share</t>
  </si>
  <si>
    <t xml:space="preserve">Less: TCCATH Share </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</si>
  <si>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</si>
  <si>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</si>
  <si>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</si>
  <si>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</si>
  <si>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</si>
  <si>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</si>
  <si>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</si>
  <si>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</si>
  <si>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</si>
  <si>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</si>
  <si>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</si>
  <si>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</si>
  <si>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</si>
  <si>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</si>
  <si>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</si>
  <si>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</si>
  <si>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</si>
  <si>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</si>
  <si>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</si>
  <si>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</si>
  <si>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</si>
  <si>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</si>
  <si>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</si>
  <si>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</si>
  <si>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MA-25</t>
  </si>
  <si>
    <t>MA-26</t>
  </si>
  <si>
    <t>MA-27</t>
  </si>
  <si>
    <t>MA-28</t>
  </si>
  <si>
    <t>MA-29</t>
  </si>
  <si>
    <t>MA-30</t>
  </si>
  <si>
    <t>MA-31</t>
  </si>
  <si>
    <t>MA-32</t>
  </si>
  <si>
    <t>MA-33</t>
  </si>
  <si>
    <t>MA-34</t>
  </si>
  <si>
    <t>MA-35</t>
  </si>
  <si>
    <t>MA-36</t>
  </si>
  <si>
    <t>MA-37</t>
  </si>
  <si>
    <t>MA-38</t>
  </si>
  <si>
    <t>MA-39</t>
  </si>
  <si>
    <t>MA-40</t>
  </si>
  <si>
    <t>MA-41</t>
  </si>
  <si>
    <t>MA-42</t>
  </si>
  <si>
    <t>MA-43</t>
  </si>
  <si>
    <t>MA-44</t>
  </si>
  <si>
    <t>MA-45</t>
  </si>
  <si>
    <t>MA-46</t>
  </si>
  <si>
    <t>MA-47</t>
  </si>
  <si>
    <t>MA-48</t>
  </si>
  <si>
    <t>MA-49</t>
  </si>
  <si>
    <t>MA-50</t>
  </si>
  <si>
    <t>MA-51</t>
  </si>
  <si>
    <t>MA-52</t>
  </si>
  <si>
    <t>MA-53</t>
  </si>
  <si>
    <t>MA-54</t>
  </si>
  <si>
    <t>MA-55</t>
  </si>
  <si>
    <t>MA-56</t>
  </si>
  <si>
    <t>MA-57</t>
  </si>
  <si>
    <t>MA-58</t>
  </si>
  <si>
    <t>MA-59</t>
  </si>
  <si>
    <t>MA-60</t>
  </si>
  <si>
    <t>No DP Term</t>
  </si>
  <si>
    <t>Cash Term</t>
  </si>
  <si>
    <t>100% in 30 days</t>
  </si>
  <si>
    <t>Add: Other Charges</t>
  </si>
  <si>
    <t>Add back: FF &amp; E</t>
  </si>
  <si>
    <t>LIST PRICE
(VAT-IN w/ SHARE)</t>
  </si>
  <si>
    <t>O.C.</t>
  </si>
  <si>
    <t>Less: Term Disc.</t>
  </si>
  <si>
    <t>Lump Sum</t>
  </si>
  <si>
    <t>Add back: FF&amp;E</t>
  </si>
  <si>
    <t>NOTES:</t>
  </si>
  <si>
    <t>Horizon Phase 1 comes with bundled proprietary TCCATH share valued at P650,000.00</t>
  </si>
  <si>
    <t>20% DP, 50% over 24 months, 30% lump sum</t>
  </si>
  <si>
    <t>Less: RFO Disc.</t>
  </si>
  <si>
    <t>HPI SALES OFFICER</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</si>
  <si>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should be applied accordingly.
5. Should the buyer intend to avail and/or obtain financing for the payment of the Contract Price, or any part thereof, from a bank or financing institution acceptable to Highlands Prime Inc.,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Highlands Prime Inc. acknowledges that the Bank will initially send the Deed of Undertaking and Letter of Guarantee, as the case may be, to inform Highlands Prime Inc. of the loan approval, the proceeds shall be paid to Highlands Prime Inc. on or before the due date stated above.  In the event of a delay, penalty charges shall be applied.  The Buyers are then encouraged to work on their loan application at least 4-6 months from their due date when they intend to partially or fully pay the balance.
6. Each unit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</si>
  <si>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Payment terms are valid from June 19- September 30, 2020</t>
  </si>
  <si>
    <t xml:space="preserve"> AMOUNT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</si>
</sst>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409]mmm\-yy;@"/>
    <numFmt numFmtId="166" formatCode="0.0%"/>
    <numFmt numFmtId="167" formatCode="_(* #,##0_);_(* \(#,##0\);_(* &quot;-&quot;??_);_(@_)"/>
  </numFmts>
  <fonts count="26" x14ac:knownFonts="1">
    <font>
      <sz val="11"/>
      <color theme="1"/>
      <name val="Calibri"/>
      <family val="2"/>
      <scheme val="minor"/>
    </font>
    <font>
      <b/>
      <sz val="11"/>
      <color indexed="8"/>
      <name val="Calibri"/>
      <family val="2"/>
    </font>
    <font>
      <b/>
      <sz val="11"/>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1"/>
      <name val="Calibri"/>
      <family val="2"/>
      <scheme val="minor"/>
    </font>
    <font>
      <b/>
      <sz val="11"/>
      <color theme="1"/>
      <name val="Calibri"/>
      <family val="2"/>
    </font>
    <font>
      <b/>
      <sz val="12"/>
      <color theme="1"/>
      <name val="Calibri"/>
      <family val="2"/>
      <charset val="134"/>
      <scheme val="minor"/>
    </font>
    <font>
      <b/>
      <i/>
      <sz val="11"/>
      <color theme="1"/>
      <name val="Calibri"/>
      <family val="2"/>
      <scheme val="minor"/>
    </font>
    <font>
      <i/>
      <sz val="8"/>
      <color theme="1"/>
      <name val="Calibri"/>
      <family val="2"/>
      <scheme val="minor"/>
    </font>
    <font>
      <b/>
      <sz val="10"/>
      <color indexed="8"/>
      <name val="Calibri"/>
      <family val="2"/>
    </font>
    <font>
      <sz val="10"/>
      <name val="Arial"/>
      <family val="2"/>
    </font>
    <font>
      <b/>
      <i/>
      <sz val="9"/>
      <color indexed="8"/>
      <name val="Calibri"/>
      <family val="2"/>
    </font>
    <font>
      <sz val="9"/>
      <color indexed="8"/>
      <name val="Calibri"/>
      <family val="2"/>
    </font>
    <font>
      <b/>
      <i/>
      <sz val="9"/>
      <color rgb="FF000000"/>
      <name val="Calibri"/>
      <family val="2"/>
      <scheme val="minor"/>
    </font>
    <font>
      <u/>
      <sz val="11"/>
      <color theme="11"/>
      <name val="Calibri"/>
      <family val="2"/>
      <scheme val="minor"/>
    </font>
    <font>
      <sz val="8"/>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rgb="FFC00000"/>
        <bgColor indexed="64"/>
      </patternFill>
    </fill>
    <fill>
      <patternFill patternType="solid">
        <fgColor rgb="FF00009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bgColor indexed="64"/>
      </patternFill>
    </fill>
    <fill>
      <patternFill patternType="solid">
        <fgColor rgb="FFFFFFFF"/>
        <bgColor rgb="FF000000"/>
      </patternFill>
    </fill>
  </fills>
  <borders count="2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medium">
        <color auto="1"/>
      </right>
      <top/>
      <bottom style="medium">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s>
  <cellStyleXfs count="7">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2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27">
    <xf numFmtId="0" fontId="0" fillId="0" borderId="0" xfId="0"/>
    <xf numFmtId="0" fontId="0" fillId="2" borderId="0" xfId="0" applyFill="1" applyProtection="1">
      <protection hidden="1"/>
    </xf>
    <xf numFmtId="0" fontId="9" fillId="2" borderId="0" xfId="0" applyFont="1" applyFill="1" applyAlignment="1" applyProtection="1">
      <alignment horizontal="center"/>
      <protection hidden="1"/>
    </xf>
    <xf numFmtId="0" fontId="7" fillId="2" borderId="0" xfId="0" applyFont="1" applyFill="1" applyProtection="1">
      <protection hidden="1"/>
    </xf>
    <xf numFmtId="0" fontId="0" fillId="3"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43" fontId="3" fillId="2" borderId="0" xfId="1" applyFont="1" applyFill="1" applyProtection="1">
      <protection hidden="1"/>
    </xf>
    <xf numFmtId="43" fontId="7" fillId="2" borderId="4" xfId="1" applyFont="1" applyFill="1" applyBorder="1" applyProtection="1">
      <protection hidden="1"/>
    </xf>
    <xf numFmtId="0" fontId="10" fillId="4" borderId="5" xfId="0" applyFont="1" applyFill="1" applyBorder="1" applyAlignment="1" applyProtection="1">
      <alignment horizontal="center"/>
      <protection hidden="1"/>
    </xf>
    <xf numFmtId="0" fontId="11" fillId="2" borderId="0" xfId="0" applyFont="1" applyFill="1" applyAlignment="1" applyProtection="1">
      <alignment horizontal="center"/>
      <protection hidden="1"/>
    </xf>
    <xf numFmtId="0" fontId="0" fillId="2" borderId="6" xfId="0" applyFont="1" applyFill="1" applyBorder="1" applyAlignment="1" applyProtection="1">
      <alignment horizontal="center"/>
      <protection hidden="1"/>
    </xf>
    <xf numFmtId="165" fontId="0" fillId="2" borderId="6" xfId="0" applyNumberFormat="1" applyFont="1" applyFill="1" applyBorder="1" applyAlignment="1" applyProtection="1">
      <alignment horizontal="center"/>
      <protection hidden="1"/>
    </xf>
    <xf numFmtId="43" fontId="3" fillId="2" borderId="6" xfId="1" applyFont="1" applyFill="1" applyBorder="1" applyProtection="1">
      <protection hidden="1"/>
    </xf>
    <xf numFmtId="0" fontId="0" fillId="2" borderId="0" xfId="0" applyFont="1" applyFill="1" applyProtection="1">
      <protection hidden="1"/>
    </xf>
    <xf numFmtId="0" fontId="7" fillId="4" borderId="7" xfId="0" applyFont="1" applyFill="1" applyBorder="1" applyAlignment="1" applyProtection="1">
      <alignment horizontal="center"/>
      <protection hidden="1"/>
    </xf>
    <xf numFmtId="165" fontId="7" fillId="4" borderId="8" xfId="0" applyNumberFormat="1" applyFont="1" applyFill="1" applyBorder="1" applyAlignment="1" applyProtection="1">
      <alignment horizontal="center"/>
      <protection hidden="1"/>
    </xf>
    <xf numFmtId="0" fontId="7" fillId="4" borderId="8" xfId="0" applyFont="1" applyFill="1" applyBorder="1" applyProtection="1">
      <protection hidden="1"/>
    </xf>
    <xf numFmtId="43" fontId="7" fillId="4" borderId="8" xfId="1" applyFont="1" applyFill="1" applyBorder="1" applyProtection="1">
      <protection hidden="1"/>
    </xf>
    <xf numFmtId="43" fontId="7" fillId="4" borderId="9" xfId="1" applyFont="1" applyFill="1" applyBorder="1" applyProtection="1">
      <protection hidden="1"/>
    </xf>
    <xf numFmtId="0" fontId="12" fillId="2" borderId="0" xfId="0" applyFont="1" applyFill="1" applyAlignment="1" applyProtection="1">
      <alignment horizontal="left"/>
      <protection hidden="1"/>
    </xf>
    <xf numFmtId="165" fontId="0" fillId="2" borderId="0" xfId="0" applyNumberFormat="1" applyFont="1" applyFill="1" applyAlignment="1" applyProtection="1">
      <alignment horizontal="center"/>
      <protection hidden="1"/>
    </xf>
    <xf numFmtId="0" fontId="0" fillId="2" borderId="0" xfId="0" applyFont="1" applyFill="1" applyAlignment="1" applyProtection="1">
      <alignment horizontal="center"/>
      <protection hidden="1"/>
    </xf>
    <xf numFmtId="0" fontId="13" fillId="2" borderId="0" xfId="0" applyFont="1" applyFill="1" applyAlignment="1" applyProtection="1">
      <alignment horizontal="left"/>
      <protection hidden="1"/>
    </xf>
    <xf numFmtId="0" fontId="0" fillId="2" borderId="10" xfId="0" applyFont="1" applyFill="1" applyBorder="1" applyAlignment="1" applyProtection="1">
      <alignment horizontal="center"/>
      <protection hidden="1"/>
    </xf>
    <xf numFmtId="165" fontId="0" fillId="2" borderId="10" xfId="0" applyNumberFormat="1" applyFont="1" applyFill="1" applyBorder="1" applyAlignment="1" applyProtection="1">
      <alignment horizontal="center"/>
      <protection hidden="1"/>
    </xf>
    <xf numFmtId="0" fontId="0" fillId="2" borderId="0" xfId="0" applyFill="1" applyAlignment="1" applyProtection="1">
      <alignment horizontal="center"/>
      <protection hidden="1"/>
    </xf>
    <xf numFmtId="165" fontId="0" fillId="2" borderId="0" xfId="0" applyNumberFormat="1" applyFill="1" applyProtection="1">
      <protection hidden="1"/>
    </xf>
    <xf numFmtId="0" fontId="0" fillId="2" borderId="11" xfId="0" applyFont="1" applyFill="1" applyBorder="1" applyAlignment="1" applyProtection="1">
      <alignment horizontal="center"/>
      <protection hidden="1"/>
    </xf>
    <xf numFmtId="165" fontId="0" fillId="2" borderId="11" xfId="0" applyNumberFormat="1" applyFont="1" applyFill="1" applyBorder="1" applyAlignment="1" applyProtection="1">
      <alignment horizontal="center"/>
      <protection hidden="1"/>
    </xf>
    <xf numFmtId="43" fontId="3" fillId="2" borderId="11" xfId="1" applyFont="1" applyFill="1" applyBorder="1" applyProtection="1">
      <protection hidden="1"/>
    </xf>
    <xf numFmtId="0" fontId="0" fillId="2" borderId="12" xfId="0" applyFont="1" applyFill="1" applyBorder="1" applyAlignment="1" applyProtection="1">
      <alignment horizontal="center"/>
      <protection hidden="1"/>
    </xf>
    <xf numFmtId="165" fontId="0" fillId="2" borderId="12" xfId="0" applyNumberFormat="1" applyFont="1" applyFill="1" applyBorder="1" applyAlignment="1" applyProtection="1">
      <alignment horizontal="center"/>
      <protection hidden="1"/>
    </xf>
    <xf numFmtId="43" fontId="3" fillId="2" borderId="12" xfId="1" applyFont="1" applyFill="1" applyBorder="1" applyProtection="1">
      <protection hidden="1"/>
    </xf>
    <xf numFmtId="0" fontId="0" fillId="2" borderId="13" xfId="0" applyFont="1" applyFill="1" applyBorder="1" applyAlignment="1" applyProtection="1">
      <alignment horizontal="center"/>
      <protection hidden="1"/>
    </xf>
    <xf numFmtId="165" fontId="0" fillId="2" borderId="13" xfId="0" applyNumberFormat="1" applyFont="1" applyFill="1" applyBorder="1" applyAlignment="1" applyProtection="1">
      <alignment horizontal="center"/>
      <protection hidden="1"/>
    </xf>
    <xf numFmtId="43" fontId="3" fillId="2" borderId="13" xfId="1" applyFont="1" applyFill="1" applyBorder="1" applyProtection="1">
      <protection hidden="1"/>
    </xf>
    <xf numFmtId="0" fontId="14" fillId="2" borderId="0" xfId="2" applyFont="1" applyFill="1" applyProtection="1">
      <protection locked="0" hidden="1"/>
    </xf>
    <xf numFmtId="0" fontId="0" fillId="2" borderId="0" xfId="0" applyFill="1" applyProtection="1">
      <protection locked="0" hidden="1"/>
    </xf>
    <xf numFmtId="43" fontId="3" fillId="2" borderId="0" xfId="1" applyFont="1" applyFill="1" applyProtection="1">
      <protection locked="0" hidden="1"/>
    </xf>
    <xf numFmtId="166" fontId="3" fillId="2" borderId="0" xfId="1" applyNumberFormat="1" applyFont="1" applyFill="1" applyProtection="1">
      <protection locked="0" hidden="1"/>
    </xf>
    <xf numFmtId="166" fontId="0" fillId="2" borderId="0" xfId="0" applyNumberFormat="1" applyFill="1" applyProtection="1">
      <protection locked="0" hidden="1"/>
    </xf>
    <xf numFmtId="43" fontId="3" fillId="2" borderId="10" xfId="1" applyFont="1" applyFill="1" applyBorder="1" applyProtection="1">
      <protection hidden="1"/>
    </xf>
    <xf numFmtId="166" fontId="0" fillId="2" borderId="0" xfId="0" applyNumberFormat="1" applyFill="1" applyAlignment="1" applyProtection="1">
      <alignment horizontal="center"/>
      <protection locked="0" hidden="1"/>
    </xf>
    <xf numFmtId="43" fontId="3" fillId="2" borderId="0" xfId="1" applyFont="1" applyFill="1" applyBorder="1" applyProtection="1">
      <protection hidden="1"/>
    </xf>
    <xf numFmtId="0" fontId="5" fillId="0" borderId="0" xfId="0" applyFont="1" applyAlignment="1">
      <alignment horizontal="center"/>
    </xf>
    <xf numFmtId="0" fontId="4" fillId="0" borderId="0" xfId="0" applyFont="1"/>
    <xf numFmtId="43" fontId="4" fillId="0" borderId="0" xfId="1" applyFont="1"/>
    <xf numFmtId="165" fontId="4" fillId="2" borderId="0" xfId="0" applyNumberFormat="1" applyFont="1" applyFill="1" applyProtection="1">
      <protection hidden="1"/>
    </xf>
    <xf numFmtId="43" fontId="0" fillId="2" borderId="0" xfId="0" applyNumberFormat="1" applyFont="1" applyFill="1" applyProtection="1">
      <protection hidden="1"/>
    </xf>
    <xf numFmtId="0" fontId="4" fillId="0" borderId="0" xfId="0" applyFont="1" applyFill="1"/>
    <xf numFmtId="10" fontId="0" fillId="2" borderId="0" xfId="0" applyNumberFormat="1" applyFill="1" applyAlignment="1" applyProtection="1">
      <alignment horizontal="center"/>
      <protection locked="0" hidden="1"/>
    </xf>
    <xf numFmtId="0" fontId="15" fillId="0" borderId="0" xfId="0" applyFont="1" applyProtection="1">
      <protection locked="0"/>
    </xf>
    <xf numFmtId="0" fontId="0" fillId="0" borderId="0" xfId="0" applyProtection="1">
      <protection locked="0"/>
    </xf>
    <xf numFmtId="0" fontId="0" fillId="0" borderId="14" xfId="0" applyBorder="1" applyProtection="1">
      <protection locked="0"/>
    </xf>
    <xf numFmtId="0" fontId="0" fillId="5" borderId="15" xfId="0" quotePrefix="1" applyFill="1" applyBorder="1" applyAlignment="1" applyProtection="1">
      <alignment horizontal="center"/>
      <protection locked="0"/>
    </xf>
    <xf numFmtId="0" fontId="0" fillId="0" borderId="16" xfId="0" applyBorder="1" applyProtection="1">
      <protection locked="0"/>
    </xf>
    <xf numFmtId="164" fontId="0" fillId="5" borderId="17" xfId="0" applyNumberFormat="1" applyFill="1" applyBorder="1" applyAlignment="1" applyProtection="1">
      <alignment horizontal="center"/>
      <protection locked="0"/>
    </xf>
    <xf numFmtId="0" fontId="0" fillId="0" borderId="18" xfId="0" applyBorder="1" applyProtection="1">
      <protection locked="0"/>
    </xf>
    <xf numFmtId="0" fontId="15" fillId="0" borderId="0" xfId="0" applyFont="1" applyBorder="1" applyProtection="1">
      <protection locked="0"/>
    </xf>
    <xf numFmtId="0" fontId="0" fillId="0" borderId="0" xfId="0" applyBorder="1" applyProtection="1">
      <protection locked="0"/>
    </xf>
    <xf numFmtId="0" fontId="7" fillId="0" borderId="0" xfId="0" applyFont="1" applyBorder="1" applyProtection="1">
      <protection locked="0"/>
    </xf>
    <xf numFmtId="0" fontId="7" fillId="5" borderId="7" xfId="0" applyFont="1" applyFill="1" applyBorder="1" applyProtection="1">
      <protection locked="0"/>
    </xf>
    <xf numFmtId="0" fontId="0" fillId="5" borderId="9" xfId="0" applyFill="1" applyBorder="1" applyProtection="1">
      <protection locked="0"/>
    </xf>
    <xf numFmtId="0" fontId="5" fillId="6" borderId="5" xfId="0" applyFont="1" applyFill="1" applyBorder="1" applyAlignment="1" applyProtection="1">
      <alignment horizontal="center"/>
      <protection locked="0"/>
    </xf>
    <xf numFmtId="0" fontId="5" fillId="7" borderId="5" xfId="0" applyFont="1" applyFill="1" applyBorder="1" applyAlignment="1" applyProtection="1">
      <alignment horizontal="center"/>
      <protection locked="0"/>
    </xf>
    <xf numFmtId="0" fontId="6" fillId="8" borderId="5" xfId="2" applyFill="1" applyBorder="1" applyAlignment="1" applyProtection="1">
      <alignment horizontal="center"/>
      <protection locked="0"/>
    </xf>
    <xf numFmtId="0" fontId="6" fillId="9" borderId="5" xfId="2" applyFill="1" applyBorder="1" applyAlignment="1" applyProtection="1">
      <alignment horizontal="center"/>
      <protection locked="0"/>
    </xf>
    <xf numFmtId="0" fontId="16" fillId="0" borderId="0" xfId="0" applyFont="1" applyProtection="1">
      <protection locked="0"/>
    </xf>
    <xf numFmtId="0" fontId="6" fillId="5" borderId="0" xfId="2" applyFill="1" applyProtection="1">
      <protection locked="0"/>
    </xf>
    <xf numFmtId="43" fontId="0" fillId="2" borderId="0" xfId="0" applyNumberFormat="1" applyFill="1" applyProtection="1">
      <protection hidden="1"/>
    </xf>
    <xf numFmtId="43" fontId="0" fillId="2" borderId="0" xfId="0" applyNumberFormat="1" applyFill="1" applyProtection="1">
      <protection locked="0" hidden="1"/>
    </xf>
    <xf numFmtId="0" fontId="5" fillId="0" borderId="0" xfId="0" applyFont="1" applyFill="1" applyAlignment="1">
      <alignment horizontal="center"/>
    </xf>
    <xf numFmtId="43" fontId="4" fillId="0" borderId="0" xfId="1" applyFont="1" applyFill="1" applyAlignment="1">
      <alignment horizontal="right"/>
    </xf>
    <xf numFmtId="0" fontId="4" fillId="0" borderId="0" xfId="0" applyFont="1" applyFill="1" applyAlignment="1">
      <alignment horizontal="center"/>
    </xf>
    <xf numFmtId="167" fontId="4" fillId="0" borderId="0" xfId="1" applyNumberFormat="1" applyFont="1" applyFill="1"/>
    <xf numFmtId="9" fontId="0" fillId="2" borderId="0" xfId="0" applyNumberFormat="1" applyFill="1" applyAlignment="1" applyProtection="1">
      <alignment horizontal="right"/>
      <protection locked="0" hidden="1"/>
    </xf>
    <xf numFmtId="0" fontId="0" fillId="10" borderId="0" xfId="0" applyFill="1" applyProtection="1">
      <protection locked="0"/>
    </xf>
    <xf numFmtId="0" fontId="8" fillId="0" borderId="0" xfId="0" applyFont="1"/>
    <xf numFmtId="43" fontId="8" fillId="0" borderId="0" xfId="1" applyFont="1"/>
    <xf numFmtId="0" fontId="0" fillId="0" borderId="19" xfId="0" applyFont="1" applyFill="1" applyBorder="1" applyAlignment="1">
      <alignment horizontal="center" vertical="center"/>
    </xf>
    <xf numFmtId="43" fontId="7" fillId="2" borderId="0" xfId="1" applyFont="1" applyFill="1" applyBorder="1" applyProtection="1">
      <protection hidden="1"/>
    </xf>
    <xf numFmtId="0" fontId="10" fillId="11" borderId="5" xfId="0" applyFont="1" applyFill="1" applyBorder="1" applyAlignment="1" applyProtection="1">
      <alignment horizontal="center"/>
      <protection hidden="1"/>
    </xf>
    <xf numFmtId="0" fontId="19" fillId="11" borderId="5" xfId="0" applyFont="1" applyFill="1" applyBorder="1" applyAlignment="1">
      <alignment horizontal="center" vertical="center" wrapText="1"/>
    </xf>
    <xf numFmtId="43" fontId="0" fillId="2" borderId="12" xfId="1" applyFont="1" applyFill="1" applyBorder="1" applyAlignment="1" applyProtection="1">
      <alignment horizontal="center"/>
      <protection hidden="1"/>
    </xf>
    <xf numFmtId="43" fontId="0" fillId="2" borderId="11" xfId="1" applyFont="1" applyFill="1" applyBorder="1" applyAlignment="1" applyProtection="1">
      <alignment horizontal="center"/>
      <protection hidden="1"/>
    </xf>
    <xf numFmtId="43" fontId="7" fillId="4" borderId="8" xfId="0" applyNumberFormat="1" applyFont="1" applyFill="1" applyBorder="1" applyProtection="1">
      <protection hidden="1"/>
    </xf>
    <xf numFmtId="0" fontId="10" fillId="4" borderId="5" xfId="0" applyFont="1" applyFill="1" applyBorder="1" applyAlignment="1" applyProtection="1">
      <alignment horizontal="center" vertical="center"/>
      <protection hidden="1"/>
    </xf>
    <xf numFmtId="43" fontId="0" fillId="2" borderId="6" xfId="1" applyFont="1" applyFill="1" applyBorder="1" applyAlignment="1" applyProtection="1">
      <alignment horizontal="center"/>
      <protection hidden="1"/>
    </xf>
    <xf numFmtId="0" fontId="21" fillId="2" borderId="0" xfId="3" applyFont="1" applyFill="1"/>
    <xf numFmtId="165" fontId="20" fillId="2" borderId="0" xfId="3" applyNumberFormat="1" applyFill="1" applyAlignment="1">
      <alignment horizontal="center"/>
    </xf>
    <xf numFmtId="0" fontId="20" fillId="2" borderId="0" xfId="3" applyFill="1"/>
    <xf numFmtId="0" fontId="0" fillId="2" borderId="0" xfId="0" applyFont="1" applyFill="1" applyAlignment="1" applyProtection="1">
      <alignment wrapText="1"/>
      <protection hidden="1"/>
    </xf>
    <xf numFmtId="0" fontId="7" fillId="2" borderId="7" xfId="0" applyFont="1" applyFill="1" applyBorder="1" applyProtection="1">
      <protection locked="0"/>
    </xf>
    <xf numFmtId="0" fontId="0" fillId="2" borderId="9" xfId="0" applyFill="1" applyBorder="1" applyProtection="1">
      <protection locked="0"/>
    </xf>
    <xf numFmtId="43" fontId="5" fillId="0" borderId="0" xfId="1" applyFont="1" applyFill="1" applyAlignment="1">
      <alignment horizontal="center"/>
    </xf>
    <xf numFmtId="10" fontId="4" fillId="0" borderId="0" xfId="1" applyNumberFormat="1" applyFont="1" applyFill="1" applyAlignment="1">
      <alignment horizontal="right"/>
    </xf>
    <xf numFmtId="43" fontId="4" fillId="0" borderId="0" xfId="1" applyFont="1" applyFill="1"/>
    <xf numFmtId="0" fontId="10" fillId="11" borderId="5" xfId="0" applyFont="1" applyFill="1" applyBorder="1" applyAlignment="1" applyProtection="1">
      <alignment horizontal="center" vertical="center"/>
      <protection hidden="1"/>
    </xf>
    <xf numFmtId="0" fontId="22" fillId="2" borderId="0" xfId="3" applyFont="1" applyFill="1" applyAlignment="1">
      <alignment vertical="top" wrapText="1"/>
    </xf>
    <xf numFmtId="43" fontId="8" fillId="2" borderId="0" xfId="1" applyFont="1" applyFill="1" applyProtection="1">
      <protection hidden="1"/>
    </xf>
    <xf numFmtId="166" fontId="0" fillId="2" borderId="0" xfId="0" applyNumberFormat="1" applyFill="1" applyAlignment="1" applyProtection="1">
      <alignment horizontal="center"/>
      <protection hidden="1"/>
    </xf>
    <xf numFmtId="0" fontId="14" fillId="2" borderId="0" xfId="2" applyFont="1" applyFill="1" applyProtection="1">
      <protection hidden="1"/>
    </xf>
    <xf numFmtId="0" fontId="6" fillId="5" borderId="0" xfId="2" applyFill="1" applyProtection="1">
      <protection hidden="1"/>
    </xf>
    <xf numFmtId="166" fontId="0" fillId="2" borderId="0" xfId="0" applyNumberFormat="1" applyFill="1" applyProtection="1">
      <protection hidden="1"/>
    </xf>
    <xf numFmtId="0" fontId="19" fillId="11" borderId="5" xfId="0" applyFont="1" applyFill="1" applyBorder="1" applyAlignment="1" applyProtection="1">
      <alignment horizontal="center" vertical="center" wrapText="1"/>
      <protection hidden="1"/>
    </xf>
    <xf numFmtId="0" fontId="21" fillId="2" borderId="0" xfId="3" applyFont="1" applyFill="1" applyProtection="1">
      <protection hidden="1"/>
    </xf>
    <xf numFmtId="0" fontId="6" fillId="5" borderId="0" xfId="2" applyFill="1" applyProtection="1">
      <protection locked="0" hidden="1"/>
    </xf>
    <xf numFmtId="0" fontId="23" fillId="12" borderId="0" xfId="0" applyFont="1" applyFill="1" applyProtection="1">
      <protection hidden="1"/>
    </xf>
    <xf numFmtId="0" fontId="7" fillId="2" borderId="0" xfId="0" applyFont="1" applyFill="1" applyBorder="1" applyAlignment="1" applyProtection="1">
      <alignment horizontal="center"/>
      <protection hidden="1"/>
    </xf>
    <xf numFmtId="0" fontId="17" fillId="3" borderId="20" xfId="0" applyFont="1" applyFill="1" applyBorder="1" applyAlignment="1" applyProtection="1">
      <alignment horizontal="left" indent="1"/>
      <protection hidden="1"/>
    </xf>
    <xf numFmtId="0" fontId="17" fillId="3" borderId="21" xfId="0" applyFont="1" applyFill="1" applyBorder="1" applyAlignment="1" applyProtection="1">
      <alignment horizontal="left" indent="1"/>
      <protection hidden="1"/>
    </xf>
    <xf numFmtId="0" fontId="17" fillId="3" borderId="22" xfId="0" applyFont="1" applyFill="1" applyBorder="1" applyAlignment="1" applyProtection="1">
      <alignment horizontal="left" indent="1"/>
      <protection hidden="1"/>
    </xf>
    <xf numFmtId="0" fontId="0" fillId="2" borderId="23" xfId="0" applyFill="1" applyBorder="1" applyAlignment="1" applyProtection="1">
      <alignment horizontal="left" indent="1"/>
      <protection hidden="1"/>
    </xf>
    <xf numFmtId="0" fontId="0" fillId="2" borderId="0" xfId="0" applyFill="1" applyBorder="1" applyAlignment="1" applyProtection="1">
      <alignment horizontal="left" indent="1"/>
      <protection hidden="1"/>
    </xf>
    <xf numFmtId="0" fontId="0" fillId="2" borderId="24" xfId="0" applyFill="1" applyBorder="1" applyAlignment="1" applyProtection="1">
      <alignment horizontal="left" indent="1"/>
      <protection hidden="1"/>
    </xf>
    <xf numFmtId="4" fontId="0" fillId="2" borderId="23" xfId="0" applyNumberFormat="1" applyFill="1" applyBorder="1" applyAlignment="1" applyProtection="1">
      <alignment horizontal="left" indent="1"/>
      <protection hidden="1"/>
    </xf>
    <xf numFmtId="4" fontId="0" fillId="2" borderId="0" xfId="0" applyNumberFormat="1" applyFill="1" applyBorder="1" applyAlignment="1" applyProtection="1">
      <alignment horizontal="left" indent="1"/>
      <protection hidden="1"/>
    </xf>
    <xf numFmtId="4" fontId="0" fillId="2" borderId="24" xfId="0" applyNumberFormat="1" applyFill="1" applyBorder="1" applyAlignment="1" applyProtection="1">
      <alignment horizontal="left" indent="1"/>
      <protection hidden="1"/>
    </xf>
    <xf numFmtId="0" fontId="0" fillId="2" borderId="25" xfId="0" applyFill="1" applyBorder="1" applyAlignment="1" applyProtection="1">
      <alignment horizontal="left" indent="1"/>
      <protection hidden="1"/>
    </xf>
    <xf numFmtId="0" fontId="0" fillId="2" borderId="10" xfId="0" applyFill="1" applyBorder="1" applyAlignment="1" applyProtection="1">
      <alignment horizontal="left" indent="1"/>
      <protection hidden="1"/>
    </xf>
    <xf numFmtId="0" fontId="0" fillId="2" borderId="26" xfId="0" applyFill="1" applyBorder="1" applyAlignment="1" applyProtection="1">
      <alignment horizontal="left" indent="1"/>
      <protection hidden="1"/>
    </xf>
    <xf numFmtId="0" fontId="18" fillId="2" borderId="0" xfId="0" applyFont="1" applyFill="1" applyAlignment="1" applyProtection="1">
      <alignment horizontal="center"/>
      <protection hidden="1"/>
    </xf>
    <xf numFmtId="0" fontId="22" fillId="2" borderId="0" xfId="3" applyFont="1" applyFill="1" applyAlignment="1">
      <alignment horizontal="left" vertical="top" wrapText="1"/>
    </xf>
    <xf numFmtId="0" fontId="11" fillId="2" borderId="0" xfId="0" applyFont="1" applyFill="1" applyAlignment="1" applyProtection="1">
      <alignment horizontal="left" vertical="top" wrapText="1"/>
      <protection hidden="1"/>
    </xf>
    <xf numFmtId="0" fontId="12" fillId="2" borderId="0" xfId="0" applyFont="1" applyFill="1" applyAlignment="1" applyProtection="1">
      <alignment horizontal="left" vertical="center" wrapText="1"/>
      <protection hidden="1"/>
    </xf>
    <xf numFmtId="0" fontId="12" fillId="2" borderId="0" xfId="0" applyFont="1" applyFill="1" applyAlignment="1" applyProtection="1">
      <alignment horizontal="left" vertical="center"/>
      <protection hidden="1"/>
    </xf>
  </cellXfs>
  <cellStyles count="7">
    <cellStyle name="Comma" xfId="1" builtinId="3"/>
    <cellStyle name="Followed Hyperlink" xfId="4" builtinId="9" hidden="1"/>
    <cellStyle name="Followed Hyperlink" xfId="5" builtinId="9" hidden="1"/>
    <cellStyle name="Followed Hyperlink" xfId="6" builtinId="9" hidden="1"/>
    <cellStyle name="Hyperlink" xfId="2" builtinId="8"/>
    <cellStyle name="Normal" xfId="0" builtinId="0"/>
    <cellStyle name="Normal 2" xfId="3"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4</xdr:row>
      <xdr:rowOff>3175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4</xdr:row>
      <xdr:rowOff>3175</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4</xdr:row>
      <xdr:rowOff>3175</xdr:rowOff>
    </xdr:to>
    <xdr:pic>
      <xdr:nvPicPr>
        <xdr:cNvPr id="106727" name="Picture 1">
          <a:extLst>
            <a:ext uri="{FF2B5EF4-FFF2-40B4-BE49-F238E27FC236}">
              <a16:creationId xmlns:a16="http://schemas.microsoft.com/office/drawing/2014/main" id="{00000000-0008-0000-0300-0000E7A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4</xdr:row>
      <xdr:rowOff>3175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3</xdr:row>
      <xdr:rowOff>180975</xdr:rowOff>
    </xdr:to>
    <xdr:pic>
      <xdr:nvPicPr>
        <xdr:cNvPr id="110669" name="Picture 1">
          <a:extLst>
            <a:ext uri="{FF2B5EF4-FFF2-40B4-BE49-F238E27FC236}">
              <a16:creationId xmlns:a16="http://schemas.microsoft.com/office/drawing/2014/main" id="{00000000-0008-0000-0500-00004DB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3</xdr:row>
      <xdr:rowOff>180975</xdr:rowOff>
    </xdr:to>
    <xdr:pic>
      <xdr:nvPicPr>
        <xdr:cNvPr id="111693" name="Picture 1">
          <a:extLst>
            <a:ext uri="{FF2B5EF4-FFF2-40B4-BE49-F238E27FC236}">
              <a16:creationId xmlns:a16="http://schemas.microsoft.com/office/drawing/2014/main" id="{00000000-0008-0000-0600-00004DB4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3</xdr:row>
      <xdr:rowOff>180975</xdr:rowOff>
    </xdr:to>
    <xdr:pic>
      <xdr:nvPicPr>
        <xdr:cNvPr id="114761" name="Picture 1">
          <a:extLst>
            <a:ext uri="{FF2B5EF4-FFF2-40B4-BE49-F238E27FC236}">
              <a16:creationId xmlns:a16="http://schemas.microsoft.com/office/drawing/2014/main" id="{00000000-0008-0000-0700-000049C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3</xdr:row>
      <xdr:rowOff>180975</xdr:rowOff>
    </xdr:to>
    <xdr:pic>
      <xdr:nvPicPr>
        <xdr:cNvPr id="116809" name="Picture 1">
          <a:extLst>
            <a:ext uri="{FF2B5EF4-FFF2-40B4-BE49-F238E27FC236}">
              <a16:creationId xmlns:a16="http://schemas.microsoft.com/office/drawing/2014/main" id="{00000000-0008-0000-0800-000049C8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3</xdr:row>
      <xdr:rowOff>180975</xdr:rowOff>
    </xdr:to>
    <xdr:pic>
      <xdr:nvPicPr>
        <xdr:cNvPr id="108774" name="Picture 1">
          <a:extLst>
            <a:ext uri="{FF2B5EF4-FFF2-40B4-BE49-F238E27FC236}">
              <a16:creationId xmlns:a16="http://schemas.microsoft.com/office/drawing/2014/main" id="{00000000-0008-0000-0900-0000E6A8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1123950</xdr:colOff>
      <xdr:row>3</xdr:row>
      <xdr:rowOff>180975</xdr:rowOff>
    </xdr:to>
    <xdr:pic>
      <xdr:nvPicPr>
        <xdr:cNvPr id="109796" name="Picture 1">
          <a:extLst>
            <a:ext uri="{FF2B5EF4-FFF2-40B4-BE49-F238E27FC236}">
              <a16:creationId xmlns:a16="http://schemas.microsoft.com/office/drawing/2014/main" id="{00000000-0008-0000-0A00-0000E4AC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104900" cy="742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I22"/>
  <sheetViews>
    <sheetView showGridLines="0" tabSelected="1" workbookViewId="0">
      <selection activeCell="C6" sqref="C6"/>
    </sheetView>
  </sheetViews>
  <sheetFormatPr baseColWidth="10" defaultColWidth="8.83203125" defaultRowHeight="15" x14ac:dyDescent="0.2"/>
  <cols>
    <col min="2" max="3" width="20.6640625" customWidth="1"/>
  </cols>
  <sheetData>
    <row r="1" spans="2:9" x14ac:dyDescent="0.2">
      <c r="B1" s="52" t="s">
        <v>0</v>
      </c>
      <c r="C1" s="53"/>
      <c r="D1" s="53"/>
      <c r="E1" s="53"/>
      <c r="F1" s="53"/>
      <c r="G1" s="53"/>
      <c r="H1" s="53"/>
      <c r="I1" s="53"/>
    </row>
    <row r="2" spans="2:9" ht="16" thickBot="1" x14ac:dyDescent="0.25">
      <c r="B2" s="53"/>
      <c r="C2" s="53"/>
      <c r="D2" s="53"/>
      <c r="E2" s="53"/>
      <c r="F2" s="53"/>
      <c r="G2" s="53"/>
      <c r="H2" s="53"/>
      <c r="I2" s="53"/>
    </row>
    <row r="3" spans="2:9" x14ac:dyDescent="0.2">
      <c r="B3" s="54" t="s">
        <v>2</v>
      </c>
      <c r="C3" s="55" t="s">
        <v>71</v>
      </c>
      <c r="D3" s="53"/>
      <c r="E3" s="53"/>
      <c r="F3" s="53"/>
      <c r="G3" s="53"/>
      <c r="H3" s="53"/>
      <c r="I3" s="53"/>
    </row>
    <row r="4" spans="2:9" x14ac:dyDescent="0.2">
      <c r="B4" s="56" t="s">
        <v>3</v>
      </c>
      <c r="C4" s="57">
        <v>44044</v>
      </c>
      <c r="D4" s="53"/>
      <c r="E4" s="53"/>
      <c r="F4" s="53"/>
      <c r="G4" s="53"/>
      <c r="H4" s="53"/>
      <c r="I4" s="53"/>
    </row>
    <row r="5" spans="2:9" ht="16" thickBot="1" x14ac:dyDescent="0.25">
      <c r="B5" s="58" t="s">
        <v>1</v>
      </c>
      <c r="C5" s="80" t="s">
        <v>75</v>
      </c>
      <c r="D5" s="53"/>
      <c r="E5" s="53"/>
      <c r="F5" s="53"/>
      <c r="G5" s="53"/>
      <c r="H5" s="53"/>
      <c r="I5" s="53"/>
    </row>
    <row r="6" spans="2:9" x14ac:dyDescent="0.2">
      <c r="B6" s="53"/>
      <c r="C6" s="53"/>
      <c r="D6" s="53"/>
      <c r="E6" s="53"/>
      <c r="F6" s="53"/>
      <c r="G6" s="53"/>
      <c r="H6" s="53"/>
      <c r="I6" s="53"/>
    </row>
    <row r="7" spans="2:9" x14ac:dyDescent="0.2">
      <c r="B7" s="59" t="s">
        <v>67</v>
      </c>
      <c r="C7" s="60"/>
      <c r="D7" s="60"/>
      <c r="E7" s="60"/>
      <c r="F7" s="53"/>
      <c r="G7" s="53"/>
      <c r="H7" s="53"/>
      <c r="I7" s="53"/>
    </row>
    <row r="8" spans="2:9" x14ac:dyDescent="0.2">
      <c r="B8" s="61" t="s">
        <v>68</v>
      </c>
      <c r="C8" s="60"/>
      <c r="D8" s="60"/>
      <c r="E8" s="60"/>
      <c r="F8" s="53"/>
      <c r="G8" s="53"/>
      <c r="H8" s="53"/>
      <c r="I8" s="53"/>
    </row>
    <row r="9" spans="2:9" x14ac:dyDescent="0.2">
      <c r="B9" s="61" t="s">
        <v>69</v>
      </c>
      <c r="C9" s="60"/>
      <c r="D9" s="60"/>
      <c r="E9" s="60"/>
      <c r="F9" s="53"/>
      <c r="G9" s="53"/>
      <c r="H9" s="53"/>
      <c r="I9" s="53"/>
    </row>
    <row r="10" spans="2:9" x14ac:dyDescent="0.2">
      <c r="B10" s="93" t="s">
        <v>99</v>
      </c>
      <c r="C10" s="94"/>
      <c r="D10" s="53"/>
      <c r="E10" s="53"/>
      <c r="F10" s="53"/>
      <c r="G10" s="53"/>
      <c r="H10" s="53"/>
      <c r="I10" s="53"/>
    </row>
    <row r="11" spans="2:9" x14ac:dyDescent="0.2">
      <c r="B11" s="64" t="s">
        <v>64</v>
      </c>
      <c r="C11" s="65" t="s">
        <v>65</v>
      </c>
      <c r="D11" s="53"/>
      <c r="E11" s="53"/>
      <c r="F11" s="53"/>
      <c r="G11" s="53"/>
      <c r="H11" s="53"/>
      <c r="I11" s="53"/>
    </row>
    <row r="12" spans="2:9" x14ac:dyDescent="0.2">
      <c r="B12" s="66" t="s">
        <v>170</v>
      </c>
      <c r="C12" s="67" t="s">
        <v>170</v>
      </c>
      <c r="D12" s="53"/>
      <c r="E12" s="53"/>
      <c r="F12" s="53"/>
      <c r="G12" s="53"/>
      <c r="H12" s="53"/>
      <c r="I12" s="53"/>
    </row>
    <row r="13" spans="2:9" x14ac:dyDescent="0.2">
      <c r="B13" s="66" t="s">
        <v>97</v>
      </c>
      <c r="C13" s="67" t="s">
        <v>98</v>
      </c>
      <c r="D13" s="53"/>
      <c r="E13" s="53"/>
      <c r="F13" s="53"/>
      <c r="G13" s="53"/>
      <c r="H13" s="53"/>
      <c r="I13" s="53"/>
    </row>
    <row r="14" spans="2:9" x14ac:dyDescent="0.2">
      <c r="B14" s="53"/>
      <c r="C14" s="53"/>
      <c r="D14" s="53"/>
      <c r="E14" s="53"/>
      <c r="F14" s="53"/>
      <c r="G14" s="53"/>
      <c r="H14" s="53"/>
      <c r="I14" s="53"/>
    </row>
    <row r="15" spans="2:9" hidden="1" x14ac:dyDescent="0.2">
      <c r="B15" s="62" t="s">
        <v>73</v>
      </c>
      <c r="C15" s="63"/>
      <c r="D15" s="53"/>
      <c r="E15" s="53"/>
      <c r="F15" s="53"/>
      <c r="G15" s="53"/>
      <c r="H15" s="53"/>
      <c r="I15" s="53"/>
    </row>
    <row r="16" spans="2:9" hidden="1" x14ac:dyDescent="0.2">
      <c r="B16" s="64" t="s">
        <v>64</v>
      </c>
      <c r="C16" s="65" t="s">
        <v>65</v>
      </c>
      <c r="D16" s="53"/>
      <c r="E16" s="53"/>
      <c r="F16" s="53"/>
      <c r="G16" s="53"/>
      <c r="H16" s="53"/>
      <c r="I16" s="53"/>
    </row>
    <row r="17" spans="2:9" hidden="1" x14ac:dyDescent="0.2">
      <c r="B17" s="66" t="s">
        <v>98</v>
      </c>
      <c r="C17" s="67" t="s">
        <v>98</v>
      </c>
      <c r="D17" s="53"/>
      <c r="E17" s="53"/>
      <c r="F17" s="53"/>
      <c r="G17" s="53"/>
      <c r="H17" s="53"/>
      <c r="I17" s="53"/>
    </row>
    <row r="18" spans="2:9" hidden="1" x14ac:dyDescent="0.2">
      <c r="B18" s="66" t="s">
        <v>169</v>
      </c>
      <c r="C18" s="67" t="s">
        <v>169</v>
      </c>
      <c r="D18" s="53"/>
      <c r="E18" s="53"/>
      <c r="F18" s="53"/>
      <c r="G18" s="53"/>
      <c r="H18" s="53"/>
      <c r="I18" s="53"/>
    </row>
    <row r="19" spans="2:9" hidden="1" x14ac:dyDescent="0.2">
      <c r="B19" s="53"/>
      <c r="C19" s="53"/>
      <c r="D19" s="53"/>
      <c r="E19" s="53"/>
      <c r="F19" s="53"/>
      <c r="G19" s="53"/>
      <c r="H19" s="53"/>
      <c r="I19" s="53"/>
    </row>
    <row r="20" spans="2:9" ht="16" x14ac:dyDescent="0.2">
      <c r="B20" s="68" t="s">
        <v>185</v>
      </c>
      <c r="C20" s="53"/>
      <c r="D20" s="53"/>
      <c r="E20" s="53"/>
      <c r="F20" s="53"/>
      <c r="G20" s="53"/>
      <c r="H20" s="53"/>
      <c r="I20" s="53"/>
    </row>
    <row r="21" spans="2:9" x14ac:dyDescent="0.2">
      <c r="B21" s="77" t="s">
        <v>180</v>
      </c>
      <c r="C21" s="77"/>
      <c r="D21" s="77"/>
      <c r="E21" s="77"/>
      <c r="F21" s="77"/>
      <c r="G21" s="77"/>
      <c r="H21" s="53"/>
      <c r="I21" s="53"/>
    </row>
    <row r="22" spans="2:9" x14ac:dyDescent="0.2">
      <c r="B22" s="53"/>
      <c r="C22" s="53"/>
      <c r="D22" s="53"/>
      <c r="E22" s="53"/>
      <c r="F22" s="53"/>
      <c r="G22" s="53"/>
      <c r="H22" s="53"/>
      <c r="I22" s="53"/>
    </row>
  </sheetData>
  <sheetProtection password="C931" sheet="1" objects="1" scenarios="1" selectLockedCells="1"/>
  <hyperlinks>
    <hyperlink ref="B13" location="'SPOT TERM_NonMem '!Print_Titles" display="Spot Term " xr:uid="{00000000-0004-0000-0000-000000000000}"/>
    <hyperlink ref="C13" location="'SPOT TERM_Mem'!Print_Area" display="Spot Term" xr:uid="{00000000-0004-0000-0000-000001000000}"/>
    <hyperlink ref="B17" location="'ECC_SPOT TERM_NonMem'!Print_Titles" display="Spot Term" xr:uid="{00000000-0004-0000-0000-000002000000}"/>
    <hyperlink ref="C17" location="ECC_SPOT_Mem!Print_Titles" display="Spot Term" xr:uid="{00000000-0004-0000-0000-000003000000}"/>
    <hyperlink ref="B18" location="'ECC_SPOT TERM_NonMem'!Print_Titles" display="Spot Term" xr:uid="{00000000-0004-0000-0000-000004000000}"/>
    <hyperlink ref="C18" location="ECC_SPOT_Mem!Print_Titles" display="Spot Term" xr:uid="{00000000-0004-0000-0000-000005000000}"/>
    <hyperlink ref="B12" location="CASH_NonMem!Print_Area" display="Cash Term" xr:uid="{00000000-0004-0000-0000-000006000000}"/>
    <hyperlink ref="C12" location="CASH_Mem!Print_Area" display="Cash Term" xr:uid="{00000000-0004-0000-0000-000007000000}"/>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C00000"/>
    <pageSetUpPr fitToPage="1"/>
  </sheetPr>
  <dimension ref="A1:H231"/>
  <sheetViews>
    <sheetView workbookViewId="0">
      <selection activeCell="G2" sqref="G2"/>
    </sheetView>
  </sheetViews>
  <sheetFormatPr baseColWidth="10" defaultColWidth="11.5" defaultRowHeight="15" x14ac:dyDescent="0.2"/>
  <cols>
    <col min="1" max="1" width="19.33203125" style="1" customWidth="1"/>
    <col min="2" max="2" width="11.5" style="1" customWidth="1"/>
    <col min="3" max="5" width="15.6640625" style="1" customWidth="1"/>
    <col min="6" max="16384" width="11.5" style="1"/>
  </cols>
  <sheetData>
    <row r="1" spans="1:8" x14ac:dyDescent="0.2">
      <c r="B1" s="37"/>
      <c r="E1" s="2" t="s">
        <v>31</v>
      </c>
    </row>
    <row r="2" spans="1:8" x14ac:dyDescent="0.2">
      <c r="B2" s="3" t="s">
        <v>9</v>
      </c>
      <c r="G2" s="69" t="s">
        <v>100</v>
      </c>
      <c r="H2" s="69"/>
    </row>
    <row r="3" spans="1:8" x14ac:dyDescent="0.2">
      <c r="B3" s="3" t="s">
        <v>8</v>
      </c>
    </row>
    <row r="5" spans="1:8" x14ac:dyDescent="0.2">
      <c r="A5" s="4" t="s">
        <v>10</v>
      </c>
      <c r="B5" s="110" t="str">
        <f>'Input Tab'!C3</f>
        <v xml:space="preserve"> </v>
      </c>
      <c r="C5" s="111"/>
      <c r="D5" s="111"/>
      <c r="E5" s="112"/>
    </row>
    <row r="6" spans="1:8" x14ac:dyDescent="0.2">
      <c r="A6" s="5" t="s">
        <v>5</v>
      </c>
      <c r="B6" s="113" t="str">
        <f>VLOOKUP('Input Tab'!C5,PL!B3:E4, 1, FALSE)</f>
        <v>Greenbrier GB</v>
      </c>
      <c r="C6" s="114"/>
      <c r="D6" s="114"/>
      <c r="E6" s="115"/>
    </row>
    <row r="7" spans="1:8" x14ac:dyDescent="0.2">
      <c r="A7" s="5" t="s">
        <v>13</v>
      </c>
      <c r="B7" s="113">
        <f>VLOOKUP(B6,PL!B3:D4, 2, FALSE)</f>
        <v>152.43</v>
      </c>
      <c r="C7" s="114"/>
      <c r="D7" s="114"/>
      <c r="E7" s="115"/>
    </row>
    <row r="8" spans="1:8" x14ac:dyDescent="0.2">
      <c r="A8" s="5" t="s">
        <v>11</v>
      </c>
      <c r="B8" s="116">
        <f>VLOOKUP(B6,PL!B3:D4, 3, FALSE)</f>
        <v>17714600</v>
      </c>
      <c r="C8" s="117"/>
      <c r="D8" s="117"/>
      <c r="E8" s="118"/>
    </row>
    <row r="9" spans="1:8" x14ac:dyDescent="0.2">
      <c r="A9" s="6" t="s">
        <v>12</v>
      </c>
      <c r="B9" s="119" t="s">
        <v>76</v>
      </c>
      <c r="C9" s="120"/>
      <c r="D9" s="120"/>
      <c r="E9" s="121"/>
    </row>
    <row r="11" spans="1:8" x14ac:dyDescent="0.2">
      <c r="A11" s="3" t="s">
        <v>14</v>
      </c>
    </row>
    <row r="12" spans="1:8" x14ac:dyDescent="0.2">
      <c r="A12" s="1" t="s">
        <v>4</v>
      </c>
      <c r="C12" s="7">
        <f>B8</f>
        <v>17714600</v>
      </c>
    </row>
    <row r="13" spans="1:8" x14ac:dyDescent="0.2">
      <c r="A13" s="1" t="s">
        <v>106</v>
      </c>
      <c r="C13" s="42">
        <v>650000</v>
      </c>
    </row>
    <row r="14" spans="1:8" x14ac:dyDescent="0.2">
      <c r="C14" s="7">
        <f>C12-C13</f>
        <v>17064600</v>
      </c>
    </row>
    <row r="15" spans="1:8" x14ac:dyDescent="0.2">
      <c r="A15" s="1" t="s">
        <v>70</v>
      </c>
      <c r="C15" s="42">
        <v>600000</v>
      </c>
    </row>
    <row r="16" spans="1:8" x14ac:dyDescent="0.2">
      <c r="C16" s="7">
        <f>C14-C15</f>
        <v>16464600</v>
      </c>
    </row>
    <row r="17" spans="1:8" x14ac:dyDescent="0.2">
      <c r="A17" s="1" t="s">
        <v>62</v>
      </c>
      <c r="B17" s="51">
        <f>+VLOOKUP(B6,PL!B2:E4,4,)</f>
        <v>0.12</v>
      </c>
      <c r="C17" s="42">
        <f>IF(B17&gt;VLOOKUP(B6,PL!B:E,4,0),"beyond maximum discount",(C16*B17))</f>
        <v>1975752</v>
      </c>
    </row>
    <row r="18" spans="1:8" hidden="1" x14ac:dyDescent="0.2">
      <c r="B18" s="43"/>
      <c r="C18" s="44">
        <f>C16-C17</f>
        <v>14488848</v>
      </c>
    </row>
    <row r="19" spans="1:8" hidden="1" x14ac:dyDescent="0.2">
      <c r="A19" s="1" t="s">
        <v>72</v>
      </c>
      <c r="B19" s="43">
        <v>0</v>
      </c>
      <c r="C19" s="44">
        <f>C18*B19</f>
        <v>0</v>
      </c>
    </row>
    <row r="20" spans="1:8" x14ac:dyDescent="0.2">
      <c r="B20" s="43"/>
      <c r="C20" s="44">
        <f>C16-C17</f>
        <v>14488848</v>
      </c>
    </row>
    <row r="21" spans="1:8" x14ac:dyDescent="0.2">
      <c r="A21" s="1" t="s">
        <v>104</v>
      </c>
      <c r="B21" s="43">
        <v>0.01</v>
      </c>
      <c r="C21" s="42">
        <f>IF(B21&lt;=1%,C20*B21,"BEYOND MAX DISC.")</f>
        <v>144888.48000000001</v>
      </c>
    </row>
    <row r="22" spans="1:8" x14ac:dyDescent="0.2">
      <c r="B22" s="43"/>
      <c r="C22" s="44">
        <f>C20-C21</f>
        <v>14343959.52</v>
      </c>
    </row>
    <row r="23" spans="1:8" x14ac:dyDescent="0.2">
      <c r="A23" s="1" t="s">
        <v>107</v>
      </c>
      <c r="B23" s="43"/>
      <c r="C23" s="44">
        <v>650000</v>
      </c>
    </row>
    <row r="24" spans="1:8" ht="16" thickBot="1" x14ac:dyDescent="0.25">
      <c r="A24" s="3" t="s">
        <v>15</v>
      </c>
      <c r="C24" s="8">
        <f>C22+C23</f>
        <v>14993959.52</v>
      </c>
    </row>
    <row r="25" spans="1:8" ht="16" thickTop="1" x14ac:dyDescent="0.2">
      <c r="C25" s="7"/>
    </row>
    <row r="26" spans="1:8" s="10" customFormat="1" ht="14" x14ac:dyDescent="0.2">
      <c r="A26" s="9" t="s">
        <v>16</v>
      </c>
      <c r="B26" s="9" t="s">
        <v>17</v>
      </c>
      <c r="C26" s="9" t="s">
        <v>18</v>
      </c>
      <c r="D26" s="9" t="s">
        <v>19</v>
      </c>
      <c r="E26" s="9" t="s">
        <v>20</v>
      </c>
    </row>
    <row r="27" spans="1:8" s="14" customFormat="1" x14ac:dyDescent="0.2">
      <c r="A27" s="11">
        <v>0</v>
      </c>
      <c r="B27" s="12">
        <f>'Input Tab'!C4</f>
        <v>44044</v>
      </c>
      <c r="C27" s="11" t="s">
        <v>21</v>
      </c>
      <c r="D27" s="13">
        <f>100000</f>
        <v>100000</v>
      </c>
      <c r="E27" s="13">
        <f>C24-D27</f>
        <v>14893959.52</v>
      </c>
      <c r="H27" s="48"/>
    </row>
    <row r="28" spans="1:8" s="14" customFormat="1" x14ac:dyDescent="0.2">
      <c r="A28" s="28">
        <v>1</v>
      </c>
      <c r="B28" s="29">
        <f>EDATE(B27,1)</f>
        <v>44075</v>
      </c>
      <c r="C28" s="28" t="s">
        <v>77</v>
      </c>
      <c r="D28" s="30">
        <f>(C24*0.1)-D27</f>
        <v>1399395.952</v>
      </c>
      <c r="E28" s="30">
        <f>E27-D28</f>
        <v>13494563.568</v>
      </c>
    </row>
    <row r="29" spans="1:8" s="14" customFormat="1" x14ac:dyDescent="0.2">
      <c r="A29" s="28">
        <v>2</v>
      </c>
      <c r="B29" s="29">
        <f t="shared" ref="B29:B63" si="0">EDATE(B28,1)</f>
        <v>44105</v>
      </c>
      <c r="C29" s="28" t="s">
        <v>88</v>
      </c>
      <c r="D29" s="30">
        <f>(C24*0.1)/5</f>
        <v>299879.19040000002</v>
      </c>
      <c r="E29" s="30">
        <f t="shared" ref="E29:E63" si="1">E28-D29</f>
        <v>13194684.377599999</v>
      </c>
    </row>
    <row r="30" spans="1:8" s="14" customFormat="1" x14ac:dyDescent="0.2">
      <c r="A30" s="28">
        <v>3</v>
      </c>
      <c r="B30" s="29">
        <f t="shared" si="0"/>
        <v>44136</v>
      </c>
      <c r="C30" s="28" t="s">
        <v>89</v>
      </c>
      <c r="D30" s="30">
        <f>D29</f>
        <v>299879.19040000002</v>
      </c>
      <c r="E30" s="30">
        <f t="shared" si="1"/>
        <v>12894805.187199999</v>
      </c>
    </row>
    <row r="31" spans="1:8" s="14" customFormat="1" x14ac:dyDescent="0.2">
      <c r="A31" s="28">
        <v>4</v>
      </c>
      <c r="B31" s="29">
        <f t="shared" si="0"/>
        <v>44166</v>
      </c>
      <c r="C31" s="28" t="s">
        <v>90</v>
      </c>
      <c r="D31" s="30">
        <f t="shared" ref="D31:D63" si="2">D30</f>
        <v>299879.19040000002</v>
      </c>
      <c r="E31" s="30">
        <f t="shared" si="1"/>
        <v>12594925.996799998</v>
      </c>
    </row>
    <row r="32" spans="1:8" s="14" customFormat="1" x14ac:dyDescent="0.2">
      <c r="A32" s="28">
        <v>5</v>
      </c>
      <c r="B32" s="29">
        <f t="shared" si="0"/>
        <v>44197</v>
      </c>
      <c r="C32" s="28" t="s">
        <v>91</v>
      </c>
      <c r="D32" s="30">
        <f t="shared" si="2"/>
        <v>299879.19040000002</v>
      </c>
      <c r="E32" s="30">
        <f t="shared" si="1"/>
        <v>12295046.806399997</v>
      </c>
    </row>
    <row r="33" spans="1:5" s="14" customFormat="1" x14ac:dyDescent="0.2">
      <c r="A33" s="28">
        <v>6</v>
      </c>
      <c r="B33" s="29">
        <f t="shared" si="0"/>
        <v>44228</v>
      </c>
      <c r="C33" s="28" t="s">
        <v>92</v>
      </c>
      <c r="D33" s="30">
        <f t="shared" si="2"/>
        <v>299879.19040000002</v>
      </c>
      <c r="E33" s="30">
        <f t="shared" si="1"/>
        <v>11995167.615999997</v>
      </c>
    </row>
    <row r="34" spans="1:5" s="14" customFormat="1" x14ac:dyDescent="0.2">
      <c r="A34" s="28">
        <v>7</v>
      </c>
      <c r="B34" s="29">
        <f t="shared" si="0"/>
        <v>44256</v>
      </c>
      <c r="C34" s="28" t="s">
        <v>32</v>
      </c>
      <c r="D34" s="30">
        <f>(C24*0.8)/30</f>
        <v>399838.92053333332</v>
      </c>
      <c r="E34" s="30">
        <f t="shared" si="1"/>
        <v>11595328.695466664</v>
      </c>
    </row>
    <row r="35" spans="1:5" s="14" customFormat="1" x14ac:dyDescent="0.2">
      <c r="A35" s="28">
        <v>8</v>
      </c>
      <c r="B35" s="29">
        <f t="shared" si="0"/>
        <v>44287</v>
      </c>
      <c r="C35" s="28" t="s">
        <v>33</v>
      </c>
      <c r="D35" s="30">
        <f t="shared" si="2"/>
        <v>399838.92053333332</v>
      </c>
      <c r="E35" s="30">
        <f t="shared" si="1"/>
        <v>11195489.774933331</v>
      </c>
    </row>
    <row r="36" spans="1:5" s="14" customFormat="1" x14ac:dyDescent="0.2">
      <c r="A36" s="28">
        <v>9</v>
      </c>
      <c r="B36" s="29">
        <f t="shared" si="0"/>
        <v>44317</v>
      </c>
      <c r="C36" s="28" t="s">
        <v>34</v>
      </c>
      <c r="D36" s="30">
        <f t="shared" si="2"/>
        <v>399838.92053333332</v>
      </c>
      <c r="E36" s="30">
        <f t="shared" si="1"/>
        <v>10795650.854399998</v>
      </c>
    </row>
    <row r="37" spans="1:5" s="14" customFormat="1" x14ac:dyDescent="0.2">
      <c r="A37" s="28">
        <v>10</v>
      </c>
      <c r="B37" s="29">
        <f t="shared" si="0"/>
        <v>44348</v>
      </c>
      <c r="C37" s="28" t="s">
        <v>35</v>
      </c>
      <c r="D37" s="30">
        <f t="shared" si="2"/>
        <v>399838.92053333332</v>
      </c>
      <c r="E37" s="30">
        <f t="shared" si="1"/>
        <v>10395811.933866665</v>
      </c>
    </row>
    <row r="38" spans="1:5" s="14" customFormat="1" x14ac:dyDescent="0.2">
      <c r="A38" s="28">
        <v>11</v>
      </c>
      <c r="B38" s="29">
        <f t="shared" si="0"/>
        <v>44378</v>
      </c>
      <c r="C38" s="28" t="s">
        <v>36</v>
      </c>
      <c r="D38" s="30">
        <f t="shared" si="2"/>
        <v>399838.92053333332</v>
      </c>
      <c r="E38" s="30">
        <f t="shared" si="1"/>
        <v>9995973.0133333318</v>
      </c>
    </row>
    <row r="39" spans="1:5" s="14" customFormat="1" x14ac:dyDescent="0.2">
      <c r="A39" s="28">
        <v>12</v>
      </c>
      <c r="B39" s="29">
        <f t="shared" si="0"/>
        <v>44409</v>
      </c>
      <c r="C39" s="28" t="s">
        <v>37</v>
      </c>
      <c r="D39" s="30">
        <f t="shared" si="2"/>
        <v>399838.92053333332</v>
      </c>
      <c r="E39" s="30">
        <f t="shared" si="1"/>
        <v>9596134.0927999988</v>
      </c>
    </row>
    <row r="40" spans="1:5" s="14" customFormat="1" x14ac:dyDescent="0.2">
      <c r="A40" s="28">
        <v>13</v>
      </c>
      <c r="B40" s="29">
        <f t="shared" si="0"/>
        <v>44440</v>
      </c>
      <c r="C40" s="28" t="s">
        <v>38</v>
      </c>
      <c r="D40" s="30">
        <f t="shared" si="2"/>
        <v>399838.92053333332</v>
      </c>
      <c r="E40" s="30">
        <f t="shared" si="1"/>
        <v>9196295.1722666658</v>
      </c>
    </row>
    <row r="41" spans="1:5" s="14" customFormat="1" x14ac:dyDescent="0.2">
      <c r="A41" s="28">
        <v>14</v>
      </c>
      <c r="B41" s="29">
        <f t="shared" si="0"/>
        <v>44470</v>
      </c>
      <c r="C41" s="28" t="s">
        <v>39</v>
      </c>
      <c r="D41" s="30">
        <f t="shared" si="2"/>
        <v>399838.92053333332</v>
      </c>
      <c r="E41" s="30">
        <f t="shared" si="1"/>
        <v>8796456.2517333329</v>
      </c>
    </row>
    <row r="42" spans="1:5" s="14" customFormat="1" x14ac:dyDescent="0.2">
      <c r="A42" s="28">
        <v>15</v>
      </c>
      <c r="B42" s="29">
        <f t="shared" si="0"/>
        <v>44501</v>
      </c>
      <c r="C42" s="28" t="s">
        <v>40</v>
      </c>
      <c r="D42" s="30">
        <f t="shared" si="2"/>
        <v>399838.92053333332</v>
      </c>
      <c r="E42" s="30">
        <f t="shared" si="1"/>
        <v>8396617.3311999999</v>
      </c>
    </row>
    <row r="43" spans="1:5" s="14" customFormat="1" x14ac:dyDescent="0.2">
      <c r="A43" s="28">
        <v>16</v>
      </c>
      <c r="B43" s="29">
        <f t="shared" si="0"/>
        <v>44531</v>
      </c>
      <c r="C43" s="28" t="s">
        <v>41</v>
      </c>
      <c r="D43" s="30">
        <f t="shared" si="2"/>
        <v>399838.92053333332</v>
      </c>
      <c r="E43" s="30">
        <f t="shared" si="1"/>
        <v>7996778.4106666669</v>
      </c>
    </row>
    <row r="44" spans="1:5" s="14" customFormat="1" x14ac:dyDescent="0.2">
      <c r="A44" s="28">
        <v>17</v>
      </c>
      <c r="B44" s="29">
        <f t="shared" si="0"/>
        <v>44562</v>
      </c>
      <c r="C44" s="28" t="s">
        <v>42</v>
      </c>
      <c r="D44" s="30">
        <f t="shared" si="2"/>
        <v>399838.92053333332</v>
      </c>
      <c r="E44" s="30">
        <f t="shared" si="1"/>
        <v>7596939.490133334</v>
      </c>
    </row>
    <row r="45" spans="1:5" s="14" customFormat="1" x14ac:dyDescent="0.2">
      <c r="A45" s="28">
        <v>18</v>
      </c>
      <c r="B45" s="29">
        <f t="shared" si="0"/>
        <v>44593</v>
      </c>
      <c r="C45" s="28" t="s">
        <v>43</v>
      </c>
      <c r="D45" s="30">
        <f t="shared" si="2"/>
        <v>399838.92053333332</v>
      </c>
      <c r="E45" s="30">
        <f t="shared" si="1"/>
        <v>7197100.569600001</v>
      </c>
    </row>
    <row r="46" spans="1:5" s="14" customFormat="1" x14ac:dyDescent="0.2">
      <c r="A46" s="28">
        <v>19</v>
      </c>
      <c r="B46" s="29">
        <f t="shared" si="0"/>
        <v>44621</v>
      </c>
      <c r="C46" s="28" t="s">
        <v>44</v>
      </c>
      <c r="D46" s="30">
        <f t="shared" si="2"/>
        <v>399838.92053333332</v>
      </c>
      <c r="E46" s="30">
        <f t="shared" si="1"/>
        <v>6797261.649066668</v>
      </c>
    </row>
    <row r="47" spans="1:5" s="14" customFormat="1" x14ac:dyDescent="0.2">
      <c r="A47" s="28">
        <v>20</v>
      </c>
      <c r="B47" s="29">
        <f t="shared" si="0"/>
        <v>44652</v>
      </c>
      <c r="C47" s="28" t="s">
        <v>45</v>
      </c>
      <c r="D47" s="30">
        <f t="shared" si="2"/>
        <v>399838.92053333332</v>
      </c>
      <c r="E47" s="30">
        <f t="shared" si="1"/>
        <v>6397422.728533335</v>
      </c>
    </row>
    <row r="48" spans="1:5" s="14" customFormat="1" x14ac:dyDescent="0.2">
      <c r="A48" s="28">
        <v>21</v>
      </c>
      <c r="B48" s="29">
        <f t="shared" si="0"/>
        <v>44682</v>
      </c>
      <c r="C48" s="28" t="s">
        <v>46</v>
      </c>
      <c r="D48" s="30">
        <f t="shared" si="2"/>
        <v>399838.92053333332</v>
      </c>
      <c r="E48" s="30">
        <f t="shared" si="1"/>
        <v>5997583.8080000021</v>
      </c>
    </row>
    <row r="49" spans="1:5" s="14" customFormat="1" x14ac:dyDescent="0.2">
      <c r="A49" s="34">
        <v>22</v>
      </c>
      <c r="B49" s="35">
        <f t="shared" si="0"/>
        <v>44713</v>
      </c>
      <c r="C49" s="28" t="s">
        <v>47</v>
      </c>
      <c r="D49" s="36">
        <f t="shared" si="2"/>
        <v>399838.92053333332</v>
      </c>
      <c r="E49" s="30">
        <f t="shared" si="1"/>
        <v>5597744.8874666691</v>
      </c>
    </row>
    <row r="50" spans="1:5" s="14" customFormat="1" x14ac:dyDescent="0.2">
      <c r="A50" s="34">
        <v>23</v>
      </c>
      <c r="B50" s="35">
        <f t="shared" si="0"/>
        <v>44743</v>
      </c>
      <c r="C50" s="34" t="s">
        <v>48</v>
      </c>
      <c r="D50" s="36">
        <f t="shared" si="2"/>
        <v>399838.92053333332</v>
      </c>
      <c r="E50" s="36">
        <f t="shared" si="1"/>
        <v>5197905.9669333361</v>
      </c>
    </row>
    <row r="51" spans="1:5" s="14" customFormat="1" x14ac:dyDescent="0.2">
      <c r="A51" s="28">
        <v>24</v>
      </c>
      <c r="B51" s="29">
        <f t="shared" si="0"/>
        <v>44774</v>
      </c>
      <c r="C51" s="28" t="s">
        <v>49</v>
      </c>
      <c r="D51" s="30">
        <f t="shared" si="2"/>
        <v>399838.92053333332</v>
      </c>
      <c r="E51" s="30">
        <f t="shared" si="1"/>
        <v>4798067.0464000031</v>
      </c>
    </row>
    <row r="52" spans="1:5" s="14" customFormat="1" x14ac:dyDescent="0.2">
      <c r="A52" s="31">
        <v>25</v>
      </c>
      <c r="B52" s="32">
        <f t="shared" si="0"/>
        <v>44805</v>
      </c>
      <c r="C52" s="28" t="s">
        <v>50</v>
      </c>
      <c r="D52" s="33">
        <f t="shared" si="2"/>
        <v>399838.92053333332</v>
      </c>
      <c r="E52" s="30">
        <f t="shared" si="1"/>
        <v>4398228.1258666702</v>
      </c>
    </row>
    <row r="53" spans="1:5" s="14" customFormat="1" x14ac:dyDescent="0.2">
      <c r="A53" s="34">
        <v>26</v>
      </c>
      <c r="B53" s="35">
        <f t="shared" si="0"/>
        <v>44835</v>
      </c>
      <c r="C53" s="34" t="s">
        <v>51</v>
      </c>
      <c r="D53" s="36">
        <f t="shared" si="2"/>
        <v>399838.92053333332</v>
      </c>
      <c r="E53" s="36">
        <f t="shared" si="1"/>
        <v>3998389.2053333367</v>
      </c>
    </row>
    <row r="54" spans="1:5" s="14" customFormat="1" x14ac:dyDescent="0.2">
      <c r="A54" s="28">
        <v>27</v>
      </c>
      <c r="B54" s="29">
        <f t="shared" si="0"/>
        <v>44866</v>
      </c>
      <c r="C54" s="28" t="s">
        <v>52</v>
      </c>
      <c r="D54" s="30">
        <f t="shared" si="2"/>
        <v>399838.92053333332</v>
      </c>
      <c r="E54" s="30">
        <f t="shared" si="1"/>
        <v>3598550.2848000033</v>
      </c>
    </row>
    <row r="55" spans="1:5" s="14" customFormat="1" x14ac:dyDescent="0.2">
      <c r="A55" s="31">
        <v>28</v>
      </c>
      <c r="B55" s="32">
        <f t="shared" si="0"/>
        <v>44896</v>
      </c>
      <c r="C55" s="28" t="s">
        <v>53</v>
      </c>
      <c r="D55" s="33">
        <f t="shared" si="2"/>
        <v>399838.92053333332</v>
      </c>
      <c r="E55" s="30">
        <f t="shared" si="1"/>
        <v>3198711.3642666698</v>
      </c>
    </row>
    <row r="56" spans="1:5" s="14" customFormat="1" x14ac:dyDescent="0.2">
      <c r="A56" s="31">
        <v>29</v>
      </c>
      <c r="B56" s="32">
        <f t="shared" si="0"/>
        <v>44927</v>
      </c>
      <c r="C56" s="28" t="s">
        <v>54</v>
      </c>
      <c r="D56" s="33">
        <f t="shared" si="2"/>
        <v>399838.92053333332</v>
      </c>
      <c r="E56" s="30">
        <f t="shared" si="1"/>
        <v>2798872.4437333364</v>
      </c>
    </row>
    <row r="57" spans="1:5" s="14" customFormat="1" x14ac:dyDescent="0.2">
      <c r="A57" s="28">
        <v>30</v>
      </c>
      <c r="B57" s="29">
        <f t="shared" si="0"/>
        <v>44958</v>
      </c>
      <c r="C57" s="28" t="s">
        <v>55</v>
      </c>
      <c r="D57" s="30">
        <f t="shared" si="2"/>
        <v>399838.92053333332</v>
      </c>
      <c r="E57" s="30">
        <f t="shared" si="1"/>
        <v>2399033.523200003</v>
      </c>
    </row>
    <row r="58" spans="1:5" s="14" customFormat="1" x14ac:dyDescent="0.2">
      <c r="A58" s="31">
        <v>31</v>
      </c>
      <c r="B58" s="32">
        <f t="shared" si="0"/>
        <v>44986</v>
      </c>
      <c r="C58" s="28" t="s">
        <v>56</v>
      </c>
      <c r="D58" s="33">
        <f t="shared" si="2"/>
        <v>399838.92053333332</v>
      </c>
      <c r="E58" s="30">
        <f t="shared" si="1"/>
        <v>1999194.6026666695</v>
      </c>
    </row>
    <row r="59" spans="1:5" s="14" customFormat="1" x14ac:dyDescent="0.2">
      <c r="A59" s="28">
        <v>32</v>
      </c>
      <c r="B59" s="29">
        <f t="shared" si="0"/>
        <v>45017</v>
      </c>
      <c r="C59" s="28" t="s">
        <v>57</v>
      </c>
      <c r="D59" s="30">
        <f t="shared" si="2"/>
        <v>399838.92053333332</v>
      </c>
      <c r="E59" s="30">
        <f t="shared" si="1"/>
        <v>1599355.6821333361</v>
      </c>
    </row>
    <row r="60" spans="1:5" s="14" customFormat="1" x14ac:dyDescent="0.2">
      <c r="A60" s="28">
        <v>33</v>
      </c>
      <c r="B60" s="29">
        <f t="shared" si="0"/>
        <v>45047</v>
      </c>
      <c r="C60" s="28" t="s">
        <v>58</v>
      </c>
      <c r="D60" s="30">
        <f t="shared" si="2"/>
        <v>399838.92053333332</v>
      </c>
      <c r="E60" s="30">
        <f t="shared" si="1"/>
        <v>1199516.7616000026</v>
      </c>
    </row>
    <row r="61" spans="1:5" s="14" customFormat="1" x14ac:dyDescent="0.2">
      <c r="A61" s="28">
        <v>34</v>
      </c>
      <c r="B61" s="32">
        <f t="shared" si="0"/>
        <v>45078</v>
      </c>
      <c r="C61" s="28" t="s">
        <v>59</v>
      </c>
      <c r="D61" s="30">
        <f t="shared" si="2"/>
        <v>399838.92053333332</v>
      </c>
      <c r="E61" s="30">
        <f t="shared" si="1"/>
        <v>799677.84106666932</v>
      </c>
    </row>
    <row r="62" spans="1:5" s="14" customFormat="1" x14ac:dyDescent="0.2">
      <c r="A62" s="28">
        <v>35</v>
      </c>
      <c r="B62" s="29">
        <f t="shared" si="0"/>
        <v>45108</v>
      </c>
      <c r="C62" s="28" t="s">
        <v>60</v>
      </c>
      <c r="D62" s="30">
        <f t="shared" si="2"/>
        <v>399838.92053333332</v>
      </c>
      <c r="E62" s="30">
        <f t="shared" si="1"/>
        <v>399838.920533336</v>
      </c>
    </row>
    <row r="63" spans="1:5" s="14" customFormat="1" x14ac:dyDescent="0.2">
      <c r="A63" s="28">
        <v>36</v>
      </c>
      <c r="B63" s="29">
        <f t="shared" si="0"/>
        <v>45139</v>
      </c>
      <c r="C63" s="28" t="s">
        <v>61</v>
      </c>
      <c r="D63" s="30">
        <f t="shared" si="2"/>
        <v>399838.92053333332</v>
      </c>
      <c r="E63" s="30">
        <f t="shared" si="1"/>
        <v>2.6775524020195007E-9</v>
      </c>
    </row>
    <row r="64" spans="1:5" s="14" customFormat="1" x14ac:dyDescent="0.2">
      <c r="A64" s="15"/>
      <c r="B64" s="16"/>
      <c r="C64" s="17" t="s">
        <v>27</v>
      </c>
      <c r="D64" s="18">
        <f>SUM(D27:D63)</f>
        <v>14993959.519999992</v>
      </c>
      <c r="E64" s="19"/>
    </row>
    <row r="65" spans="1:5" s="14" customFormat="1" x14ac:dyDescent="0.2">
      <c r="A65" s="20" t="s">
        <v>22</v>
      </c>
      <c r="B65" s="21"/>
      <c r="D65" s="7"/>
      <c r="E65" s="7"/>
    </row>
    <row r="66" spans="1:5" s="14" customFormat="1" x14ac:dyDescent="0.2">
      <c r="A66" s="20" t="s">
        <v>25</v>
      </c>
      <c r="B66" s="21"/>
      <c r="D66" s="7"/>
      <c r="E66" s="7"/>
    </row>
    <row r="67" spans="1:5" s="14" customFormat="1" x14ac:dyDescent="0.2">
      <c r="A67" s="20" t="s">
        <v>26</v>
      </c>
      <c r="B67" s="21"/>
      <c r="D67" s="7"/>
      <c r="E67" s="7"/>
    </row>
    <row r="68" spans="1:5" s="14" customFormat="1" x14ac:dyDescent="0.2">
      <c r="A68" s="20" t="s">
        <v>66</v>
      </c>
      <c r="B68" s="21"/>
      <c r="D68" s="7"/>
      <c r="E68" s="7"/>
    </row>
    <row r="69" spans="1:5" s="14" customFormat="1" x14ac:dyDescent="0.2">
      <c r="A69" s="20" t="s">
        <v>23</v>
      </c>
      <c r="B69" s="21"/>
      <c r="D69" s="7"/>
      <c r="E69" s="7"/>
    </row>
    <row r="70" spans="1:5" s="14" customFormat="1" x14ac:dyDescent="0.2">
      <c r="A70" s="20" t="s">
        <v>24</v>
      </c>
      <c r="B70" s="21"/>
      <c r="D70" s="7"/>
      <c r="E70" s="7"/>
    </row>
    <row r="71" spans="1:5" s="14" customFormat="1" x14ac:dyDescent="0.2">
      <c r="A71" s="22"/>
      <c r="B71" s="21"/>
      <c r="D71" s="7"/>
      <c r="E71" s="7"/>
    </row>
    <row r="72" spans="1:5" s="14" customFormat="1" x14ac:dyDescent="0.2">
      <c r="A72" s="22"/>
      <c r="B72" s="21"/>
      <c r="D72" s="7"/>
      <c r="E72" s="7"/>
    </row>
    <row r="73" spans="1:5" s="14" customFormat="1" x14ac:dyDescent="0.2">
      <c r="A73" s="22"/>
      <c r="B73" s="21"/>
      <c r="D73" s="7"/>
      <c r="E73" s="7"/>
    </row>
    <row r="74" spans="1:5" s="14" customFormat="1" x14ac:dyDescent="0.2">
      <c r="A74" s="22"/>
      <c r="B74" s="21"/>
      <c r="D74" s="7"/>
      <c r="E74" s="7"/>
    </row>
    <row r="75" spans="1:5" s="14" customFormat="1" x14ac:dyDescent="0.2">
      <c r="A75" s="22"/>
      <c r="B75" s="21"/>
      <c r="D75" s="7"/>
      <c r="E75" s="7"/>
    </row>
    <row r="76" spans="1:5" s="14" customFormat="1" x14ac:dyDescent="0.2">
      <c r="A76" s="22"/>
      <c r="B76" s="21"/>
      <c r="D76" s="7"/>
      <c r="E76" s="7"/>
    </row>
    <row r="77" spans="1:5" s="14" customFormat="1" x14ac:dyDescent="0.2">
      <c r="A77" s="23" t="s">
        <v>28</v>
      </c>
      <c r="B77" s="21"/>
      <c r="D77" s="7"/>
      <c r="E77" s="7"/>
    </row>
    <row r="78" spans="1:5" s="14" customFormat="1" x14ac:dyDescent="0.2">
      <c r="A78" s="22"/>
      <c r="B78" s="21"/>
      <c r="D78" s="7"/>
      <c r="E78" s="7"/>
    </row>
    <row r="79" spans="1:5" s="14" customFormat="1" x14ac:dyDescent="0.2">
      <c r="A79" s="24"/>
      <c r="B79" s="25"/>
      <c r="D79" s="24"/>
      <c r="E79" s="25"/>
    </row>
    <row r="80" spans="1:5" s="14" customFormat="1" x14ac:dyDescent="0.2">
      <c r="A80" s="122" t="s">
        <v>30</v>
      </c>
      <c r="B80" s="122"/>
      <c r="D80" s="122" t="s">
        <v>30</v>
      </c>
      <c r="E80" s="122"/>
    </row>
    <row r="81" spans="1:5" s="14" customFormat="1" x14ac:dyDescent="0.2">
      <c r="A81" s="109" t="s">
        <v>29</v>
      </c>
      <c r="B81" s="109"/>
      <c r="D81" s="109" t="s">
        <v>29</v>
      </c>
      <c r="E81" s="109"/>
    </row>
    <row r="82" spans="1:5" s="14" customFormat="1" x14ac:dyDescent="0.2">
      <c r="D82" s="7"/>
      <c r="E82" s="7"/>
    </row>
    <row r="83" spans="1:5" s="14" customFormat="1" x14ac:dyDescent="0.2">
      <c r="A83" s="22"/>
      <c r="B83" s="21"/>
      <c r="D83" s="7"/>
      <c r="E83" s="7"/>
    </row>
    <row r="84" spans="1:5" s="14" customFormat="1" x14ac:dyDescent="0.2">
      <c r="A84" s="22"/>
      <c r="B84" s="21"/>
      <c r="D84" s="7"/>
      <c r="E84" s="7"/>
    </row>
    <row r="85" spans="1:5" s="14" customFormat="1" x14ac:dyDescent="0.2">
      <c r="A85" s="22"/>
      <c r="B85" s="21"/>
      <c r="D85" s="7"/>
      <c r="E85" s="7"/>
    </row>
    <row r="86" spans="1:5" s="14" customFormat="1" x14ac:dyDescent="0.2">
      <c r="A86" s="22"/>
      <c r="B86" s="21"/>
      <c r="D86" s="7"/>
      <c r="E86" s="7"/>
    </row>
    <row r="87" spans="1:5" s="14" customFormat="1" x14ac:dyDescent="0.2">
      <c r="A87" s="22"/>
      <c r="B87" s="21"/>
      <c r="D87" s="7"/>
      <c r="E87" s="7"/>
    </row>
    <row r="88" spans="1:5" s="14" customFormat="1" x14ac:dyDescent="0.2">
      <c r="A88" s="22"/>
      <c r="B88" s="21"/>
      <c r="D88" s="7"/>
      <c r="E88" s="7"/>
    </row>
    <row r="89" spans="1:5" s="14" customFormat="1" x14ac:dyDescent="0.2">
      <c r="A89" s="22"/>
      <c r="B89" s="21"/>
      <c r="D89" s="7"/>
      <c r="E89" s="7"/>
    </row>
    <row r="90" spans="1:5" s="14" customFormat="1" x14ac:dyDescent="0.2">
      <c r="A90" s="22"/>
      <c r="B90" s="21"/>
      <c r="D90" s="7"/>
      <c r="E90" s="7"/>
    </row>
    <row r="91" spans="1:5" s="14" customFormat="1" x14ac:dyDescent="0.2">
      <c r="A91" s="22"/>
      <c r="B91" s="21"/>
      <c r="D91" s="7"/>
      <c r="E91" s="7"/>
    </row>
    <row r="92" spans="1:5" s="14" customFormat="1" x14ac:dyDescent="0.2">
      <c r="A92" s="22"/>
      <c r="B92" s="21"/>
      <c r="D92" s="7"/>
      <c r="E92" s="7"/>
    </row>
    <row r="93" spans="1:5" s="14" customFormat="1" x14ac:dyDescent="0.2">
      <c r="A93" s="22"/>
      <c r="B93" s="21"/>
      <c r="D93" s="7"/>
      <c r="E93" s="7"/>
    </row>
    <row r="94" spans="1:5" s="14" customFormat="1" x14ac:dyDescent="0.2">
      <c r="A94" s="22"/>
      <c r="B94" s="21"/>
      <c r="D94" s="7"/>
      <c r="E94" s="7"/>
    </row>
    <row r="95" spans="1:5" s="14" customFormat="1" x14ac:dyDescent="0.2">
      <c r="A95" s="22"/>
      <c r="B95" s="21"/>
      <c r="D95" s="7"/>
      <c r="E95" s="7"/>
    </row>
    <row r="96" spans="1:5" s="14" customFormat="1" x14ac:dyDescent="0.2">
      <c r="A96" s="22"/>
      <c r="B96" s="21"/>
      <c r="D96" s="7"/>
      <c r="E96" s="7"/>
    </row>
    <row r="97" spans="1:5" s="14" customFormat="1" x14ac:dyDescent="0.2">
      <c r="A97" s="22"/>
      <c r="B97" s="21"/>
      <c r="D97" s="7"/>
      <c r="E97" s="7"/>
    </row>
    <row r="98" spans="1:5" s="14" customFormat="1" x14ac:dyDescent="0.2">
      <c r="A98" s="22"/>
      <c r="B98" s="21"/>
      <c r="D98" s="7"/>
      <c r="E98" s="7"/>
    </row>
    <row r="99" spans="1:5" s="14" customFormat="1" x14ac:dyDescent="0.2">
      <c r="A99" s="22"/>
      <c r="B99" s="21"/>
      <c r="D99" s="7"/>
      <c r="E99" s="7"/>
    </row>
    <row r="100" spans="1:5" s="14" customFormat="1" x14ac:dyDescent="0.2">
      <c r="A100" s="22"/>
      <c r="B100" s="21"/>
      <c r="D100" s="7"/>
      <c r="E100" s="7"/>
    </row>
    <row r="101" spans="1:5" s="14" customFormat="1" x14ac:dyDescent="0.2">
      <c r="A101" s="22"/>
      <c r="B101" s="21"/>
      <c r="D101" s="7"/>
      <c r="E101" s="7"/>
    </row>
    <row r="102" spans="1:5" s="14" customFormat="1" x14ac:dyDescent="0.2">
      <c r="A102" s="22"/>
      <c r="B102" s="21"/>
      <c r="D102" s="7"/>
      <c r="E102" s="7"/>
    </row>
    <row r="103" spans="1:5" s="14" customFormat="1" x14ac:dyDescent="0.2">
      <c r="A103" s="22"/>
      <c r="B103" s="21"/>
      <c r="D103" s="7"/>
      <c r="E103" s="7"/>
    </row>
    <row r="104" spans="1:5" s="14" customFormat="1" x14ac:dyDescent="0.2">
      <c r="A104" s="22"/>
      <c r="B104" s="21"/>
      <c r="D104" s="7"/>
      <c r="E104" s="7"/>
    </row>
    <row r="105" spans="1:5" s="14" customFormat="1" x14ac:dyDescent="0.2">
      <c r="A105" s="22"/>
      <c r="B105" s="21"/>
      <c r="D105" s="7"/>
      <c r="E105" s="7"/>
    </row>
    <row r="106" spans="1:5" s="14" customFormat="1" x14ac:dyDescent="0.2">
      <c r="A106" s="22"/>
      <c r="B106" s="21"/>
      <c r="D106" s="7"/>
      <c r="E106" s="7"/>
    </row>
    <row r="107" spans="1:5" s="14" customFormat="1" x14ac:dyDescent="0.2">
      <c r="A107" s="22"/>
      <c r="B107" s="21"/>
      <c r="D107" s="7"/>
      <c r="E107" s="7"/>
    </row>
    <row r="108" spans="1:5" s="14" customFormat="1" x14ac:dyDescent="0.2">
      <c r="A108" s="22"/>
      <c r="B108" s="21"/>
      <c r="D108" s="7"/>
      <c r="E108" s="7"/>
    </row>
    <row r="109" spans="1:5" s="14" customFormat="1" x14ac:dyDescent="0.2">
      <c r="A109" s="22"/>
      <c r="B109" s="21"/>
      <c r="D109" s="7"/>
      <c r="E109" s="7"/>
    </row>
    <row r="110" spans="1:5" s="14" customFormat="1" x14ac:dyDescent="0.2">
      <c r="A110" s="22"/>
      <c r="B110" s="21"/>
      <c r="D110" s="7"/>
      <c r="E110" s="7"/>
    </row>
    <row r="111" spans="1:5" s="14" customFormat="1" x14ac:dyDescent="0.2">
      <c r="A111" s="22"/>
      <c r="B111" s="21"/>
      <c r="D111" s="7"/>
      <c r="E111" s="7"/>
    </row>
    <row r="112" spans="1:5" s="14" customFormat="1" x14ac:dyDescent="0.2">
      <c r="A112" s="22"/>
      <c r="B112" s="21"/>
      <c r="D112" s="7"/>
      <c r="E112" s="7"/>
    </row>
    <row r="113" spans="1:5" s="14" customFormat="1" x14ac:dyDescent="0.2">
      <c r="A113" s="22"/>
      <c r="B113" s="21"/>
      <c r="D113" s="7"/>
      <c r="E113" s="7"/>
    </row>
    <row r="114" spans="1:5" s="14" customFormat="1" x14ac:dyDescent="0.2">
      <c r="A114" s="22"/>
      <c r="B114" s="21"/>
      <c r="D114" s="7"/>
      <c r="E114" s="7"/>
    </row>
    <row r="115" spans="1:5" s="14" customFormat="1" x14ac:dyDescent="0.2">
      <c r="A115" s="22"/>
      <c r="B115" s="21"/>
      <c r="D115" s="7"/>
      <c r="E115" s="7"/>
    </row>
    <row r="116" spans="1:5" s="14" customFormat="1" x14ac:dyDescent="0.2">
      <c r="A116" s="22"/>
      <c r="B116" s="21"/>
      <c r="D116" s="7"/>
      <c r="E116" s="7"/>
    </row>
    <row r="117" spans="1:5" s="14" customFormat="1" x14ac:dyDescent="0.2">
      <c r="A117" s="22"/>
      <c r="B117" s="21"/>
      <c r="D117" s="7"/>
      <c r="E117" s="7"/>
    </row>
    <row r="118" spans="1:5" s="14" customFormat="1" x14ac:dyDescent="0.2">
      <c r="A118" s="22"/>
      <c r="B118" s="21"/>
      <c r="D118" s="7"/>
      <c r="E118" s="7"/>
    </row>
    <row r="119" spans="1:5" s="14" customFormat="1" x14ac:dyDescent="0.2">
      <c r="A119" s="22"/>
      <c r="B119" s="21"/>
      <c r="D119" s="7"/>
      <c r="E119" s="7"/>
    </row>
    <row r="120" spans="1:5" s="14" customFormat="1" x14ac:dyDescent="0.2">
      <c r="A120" s="22"/>
      <c r="B120" s="21"/>
      <c r="D120" s="7"/>
      <c r="E120" s="7"/>
    </row>
    <row r="121" spans="1:5" s="14" customFormat="1" x14ac:dyDescent="0.2">
      <c r="A121" s="22"/>
      <c r="B121" s="21"/>
      <c r="D121" s="7"/>
      <c r="E121" s="7"/>
    </row>
    <row r="122" spans="1:5" s="14" customFormat="1" x14ac:dyDescent="0.2">
      <c r="A122" s="22"/>
      <c r="B122" s="21"/>
      <c r="D122" s="7"/>
      <c r="E122" s="7"/>
    </row>
    <row r="123" spans="1:5" s="14" customFormat="1" x14ac:dyDescent="0.2">
      <c r="A123" s="22"/>
      <c r="B123" s="21"/>
      <c r="D123" s="7"/>
      <c r="E123" s="7"/>
    </row>
    <row r="124" spans="1:5" s="14" customFormat="1" x14ac:dyDescent="0.2">
      <c r="A124" s="22"/>
      <c r="B124" s="21"/>
      <c r="D124" s="7"/>
      <c r="E124" s="7"/>
    </row>
    <row r="125" spans="1:5" s="14" customFormat="1" x14ac:dyDescent="0.2">
      <c r="A125" s="22"/>
      <c r="B125" s="21"/>
      <c r="D125" s="7"/>
      <c r="E125" s="7"/>
    </row>
    <row r="126" spans="1:5" s="14" customFormat="1" x14ac:dyDescent="0.2">
      <c r="A126" s="22"/>
      <c r="B126" s="21"/>
      <c r="D126" s="7"/>
      <c r="E126" s="7"/>
    </row>
    <row r="127" spans="1:5" s="14" customFormat="1" x14ac:dyDescent="0.2">
      <c r="A127" s="22"/>
      <c r="B127" s="21"/>
      <c r="D127" s="7"/>
      <c r="E127" s="7"/>
    </row>
    <row r="128" spans="1:5" s="14" customFormat="1" x14ac:dyDescent="0.2">
      <c r="A128" s="22"/>
      <c r="B128" s="21"/>
      <c r="D128" s="7"/>
      <c r="E128" s="7"/>
    </row>
    <row r="129" spans="1:5" s="14" customFormat="1" x14ac:dyDescent="0.2">
      <c r="A129" s="22"/>
      <c r="B129" s="21"/>
      <c r="D129" s="7"/>
      <c r="E129" s="7"/>
    </row>
    <row r="130" spans="1:5" s="14" customFormat="1" x14ac:dyDescent="0.2">
      <c r="A130" s="22"/>
      <c r="B130" s="21"/>
      <c r="D130" s="7"/>
      <c r="E130" s="7"/>
    </row>
    <row r="131" spans="1:5" s="14" customFormat="1" x14ac:dyDescent="0.2">
      <c r="A131" s="22"/>
      <c r="B131" s="21"/>
      <c r="D131" s="7"/>
      <c r="E131" s="7"/>
    </row>
    <row r="132" spans="1:5" s="14" customFormat="1" x14ac:dyDescent="0.2">
      <c r="A132" s="22"/>
      <c r="B132" s="21"/>
      <c r="D132" s="7"/>
      <c r="E132" s="7"/>
    </row>
    <row r="133" spans="1:5" s="14" customFormat="1" x14ac:dyDescent="0.2">
      <c r="A133" s="22"/>
      <c r="B133" s="21"/>
      <c r="D133" s="7"/>
      <c r="E133" s="7"/>
    </row>
    <row r="134" spans="1:5" s="14" customFormat="1" x14ac:dyDescent="0.2">
      <c r="A134" s="22"/>
      <c r="B134" s="21"/>
      <c r="D134" s="7"/>
      <c r="E134" s="7"/>
    </row>
    <row r="135" spans="1:5" s="14" customFormat="1" x14ac:dyDescent="0.2">
      <c r="A135" s="22"/>
      <c r="B135" s="21"/>
      <c r="D135" s="7"/>
      <c r="E135" s="7"/>
    </row>
    <row r="136" spans="1:5" s="14" customFormat="1" x14ac:dyDescent="0.2">
      <c r="A136" s="22"/>
      <c r="B136" s="21"/>
      <c r="D136" s="7"/>
      <c r="E136" s="7"/>
    </row>
    <row r="137" spans="1:5" s="14" customFormat="1" x14ac:dyDescent="0.2">
      <c r="A137" s="22"/>
      <c r="B137" s="21"/>
      <c r="D137" s="7"/>
      <c r="E137" s="7"/>
    </row>
    <row r="138" spans="1:5" s="14" customFormat="1" x14ac:dyDescent="0.2">
      <c r="A138" s="22"/>
      <c r="B138" s="21"/>
      <c r="D138" s="7"/>
      <c r="E138" s="7"/>
    </row>
    <row r="139" spans="1:5" s="14" customFormat="1" x14ac:dyDescent="0.2">
      <c r="A139" s="22"/>
      <c r="B139" s="21"/>
      <c r="D139" s="7"/>
      <c r="E139" s="7"/>
    </row>
    <row r="140" spans="1:5" s="14" customFormat="1" x14ac:dyDescent="0.2">
      <c r="A140" s="22"/>
      <c r="B140" s="21"/>
      <c r="D140" s="7"/>
      <c r="E140" s="7"/>
    </row>
    <row r="141" spans="1:5" s="14" customFormat="1" x14ac:dyDescent="0.2">
      <c r="A141" s="22"/>
      <c r="B141" s="21"/>
      <c r="D141" s="7"/>
      <c r="E141" s="7"/>
    </row>
    <row r="142" spans="1:5" s="14" customFormat="1" x14ac:dyDescent="0.2">
      <c r="A142" s="22"/>
      <c r="B142" s="21"/>
      <c r="D142" s="7"/>
      <c r="E142" s="7"/>
    </row>
    <row r="143" spans="1:5" s="14" customFormat="1" x14ac:dyDescent="0.2">
      <c r="A143" s="22"/>
      <c r="B143" s="21"/>
      <c r="D143" s="7"/>
      <c r="E143" s="7"/>
    </row>
    <row r="144" spans="1:5" s="14" customFormat="1" x14ac:dyDescent="0.2">
      <c r="A144" s="22"/>
      <c r="B144" s="21"/>
      <c r="D144" s="7"/>
      <c r="E144" s="7"/>
    </row>
    <row r="145" spans="1:5" s="14" customFormat="1" x14ac:dyDescent="0.2">
      <c r="A145" s="22"/>
      <c r="B145" s="21"/>
      <c r="D145" s="7"/>
      <c r="E145" s="7"/>
    </row>
    <row r="146" spans="1:5" s="14" customFormat="1" x14ac:dyDescent="0.2">
      <c r="A146" s="22"/>
      <c r="B146" s="21"/>
      <c r="D146" s="7"/>
      <c r="E146" s="7"/>
    </row>
    <row r="147" spans="1:5" s="14" customFormat="1" x14ac:dyDescent="0.2">
      <c r="A147" s="22"/>
      <c r="B147" s="21"/>
      <c r="D147" s="7"/>
      <c r="E147" s="7"/>
    </row>
    <row r="148" spans="1:5" s="14" customFormat="1" x14ac:dyDescent="0.2">
      <c r="A148" s="22"/>
      <c r="B148" s="21"/>
      <c r="D148" s="7"/>
      <c r="E148" s="7"/>
    </row>
    <row r="149" spans="1:5" s="14" customFormat="1" x14ac:dyDescent="0.2">
      <c r="A149" s="22"/>
      <c r="B149" s="21"/>
      <c r="D149" s="7"/>
      <c r="E149" s="7"/>
    </row>
    <row r="150" spans="1:5" s="14" customFormat="1" x14ac:dyDescent="0.2">
      <c r="A150" s="22"/>
      <c r="B150" s="21"/>
      <c r="D150" s="7"/>
      <c r="E150" s="7"/>
    </row>
    <row r="151" spans="1:5" s="14" customFormat="1" x14ac:dyDescent="0.2">
      <c r="A151" s="22"/>
      <c r="B151" s="21"/>
      <c r="D151" s="7"/>
      <c r="E151" s="7"/>
    </row>
    <row r="152" spans="1:5" s="14" customFormat="1" x14ac:dyDescent="0.2">
      <c r="A152" s="22"/>
      <c r="B152" s="21"/>
      <c r="D152" s="7"/>
      <c r="E152" s="7"/>
    </row>
    <row r="153" spans="1:5" s="14" customFormat="1" x14ac:dyDescent="0.2">
      <c r="A153" s="22"/>
      <c r="B153" s="21"/>
      <c r="D153" s="7"/>
      <c r="E153" s="7"/>
    </row>
    <row r="154" spans="1:5" s="14" customFormat="1" x14ac:dyDescent="0.2">
      <c r="A154" s="22"/>
      <c r="B154" s="21"/>
      <c r="D154" s="7"/>
      <c r="E154" s="7"/>
    </row>
    <row r="155" spans="1:5" s="14" customFormat="1" x14ac:dyDescent="0.2">
      <c r="A155" s="22"/>
      <c r="B155" s="21"/>
      <c r="D155" s="7"/>
      <c r="E155" s="7"/>
    </row>
    <row r="156" spans="1:5" s="14" customFormat="1" x14ac:dyDescent="0.2">
      <c r="A156" s="22"/>
      <c r="B156" s="21"/>
      <c r="D156" s="7"/>
      <c r="E156" s="7"/>
    </row>
    <row r="157" spans="1:5" s="14" customFormat="1" x14ac:dyDescent="0.2">
      <c r="A157" s="22"/>
      <c r="B157" s="21"/>
      <c r="D157" s="7"/>
      <c r="E157" s="7"/>
    </row>
    <row r="158" spans="1:5" s="14" customFormat="1" x14ac:dyDescent="0.2">
      <c r="A158" s="22"/>
      <c r="B158" s="21"/>
      <c r="D158" s="7"/>
      <c r="E158" s="7"/>
    </row>
    <row r="159" spans="1:5" s="14" customFormat="1" x14ac:dyDescent="0.2">
      <c r="A159" s="22"/>
      <c r="B159" s="21"/>
      <c r="D159" s="7"/>
      <c r="E159" s="7"/>
    </row>
    <row r="160" spans="1:5" s="14" customFormat="1" x14ac:dyDescent="0.2">
      <c r="A160" s="22"/>
      <c r="B160" s="21"/>
      <c r="D160" s="7"/>
      <c r="E160" s="7"/>
    </row>
    <row r="161" spans="1:5" s="14" customFormat="1" x14ac:dyDescent="0.2">
      <c r="A161" s="22"/>
      <c r="B161" s="21"/>
      <c r="D161" s="7"/>
      <c r="E161" s="7"/>
    </row>
    <row r="162" spans="1:5" s="14" customFormat="1" x14ac:dyDescent="0.2">
      <c r="A162" s="22"/>
      <c r="B162" s="21"/>
      <c r="D162" s="7"/>
      <c r="E162" s="7"/>
    </row>
    <row r="163" spans="1:5" s="14" customFormat="1" x14ac:dyDescent="0.2">
      <c r="A163" s="22"/>
      <c r="B163" s="21"/>
      <c r="D163" s="7"/>
      <c r="E163" s="7"/>
    </row>
    <row r="164" spans="1:5" s="14" customFormat="1" x14ac:dyDescent="0.2">
      <c r="A164" s="22"/>
      <c r="B164" s="21"/>
      <c r="D164" s="7"/>
      <c r="E164" s="7"/>
    </row>
    <row r="165" spans="1:5" s="14" customFormat="1" x14ac:dyDescent="0.2">
      <c r="A165" s="22"/>
      <c r="B165" s="21"/>
      <c r="D165" s="7"/>
      <c r="E165" s="7"/>
    </row>
    <row r="166" spans="1:5" s="14" customFormat="1" x14ac:dyDescent="0.2">
      <c r="A166" s="22"/>
      <c r="B166" s="21"/>
      <c r="D166" s="7"/>
      <c r="E166" s="7"/>
    </row>
    <row r="167" spans="1:5" s="14" customFormat="1" x14ac:dyDescent="0.2">
      <c r="A167" s="22"/>
      <c r="B167" s="21"/>
      <c r="D167" s="7"/>
      <c r="E167" s="7"/>
    </row>
    <row r="168" spans="1:5" s="14" customFormat="1" x14ac:dyDescent="0.2">
      <c r="A168" s="22"/>
      <c r="B168" s="21"/>
      <c r="D168" s="7"/>
      <c r="E168" s="7"/>
    </row>
    <row r="169" spans="1:5" s="14" customFormat="1" x14ac:dyDescent="0.2">
      <c r="A169" s="22"/>
      <c r="B169" s="21"/>
      <c r="D169" s="7"/>
      <c r="E169" s="7"/>
    </row>
    <row r="170" spans="1:5" s="14" customFormat="1" x14ac:dyDescent="0.2">
      <c r="A170" s="22"/>
      <c r="B170" s="21"/>
      <c r="D170" s="7"/>
      <c r="E170" s="7"/>
    </row>
    <row r="171" spans="1:5" s="14" customFormat="1" x14ac:dyDescent="0.2">
      <c r="A171" s="22"/>
      <c r="B171" s="21"/>
      <c r="D171" s="7"/>
      <c r="E171" s="7"/>
    </row>
    <row r="172" spans="1:5" s="14" customFormat="1" x14ac:dyDescent="0.2">
      <c r="A172" s="22"/>
      <c r="B172" s="21"/>
      <c r="D172" s="7"/>
      <c r="E172" s="7"/>
    </row>
    <row r="173" spans="1:5" s="14" customFormat="1" x14ac:dyDescent="0.2">
      <c r="A173" s="22"/>
      <c r="B173" s="21"/>
      <c r="D173" s="7"/>
      <c r="E173" s="7"/>
    </row>
    <row r="174" spans="1:5" s="14" customFormat="1" x14ac:dyDescent="0.2">
      <c r="A174" s="22"/>
      <c r="B174" s="21"/>
      <c r="D174" s="7"/>
      <c r="E174" s="7"/>
    </row>
    <row r="175" spans="1:5" s="14" customFormat="1" x14ac:dyDescent="0.2">
      <c r="A175" s="22"/>
      <c r="B175" s="21"/>
      <c r="D175" s="7"/>
      <c r="E175" s="7"/>
    </row>
    <row r="176" spans="1:5" s="14" customFormat="1" x14ac:dyDescent="0.2">
      <c r="A176" s="22"/>
      <c r="B176" s="21"/>
      <c r="D176" s="7"/>
      <c r="E176" s="7"/>
    </row>
    <row r="177" spans="1:5" s="14" customFormat="1" x14ac:dyDescent="0.2">
      <c r="A177" s="22"/>
      <c r="B177" s="21"/>
      <c r="D177" s="7"/>
      <c r="E177" s="7"/>
    </row>
    <row r="178" spans="1:5" s="14" customFormat="1" x14ac:dyDescent="0.2">
      <c r="A178" s="22"/>
      <c r="B178" s="21"/>
      <c r="D178" s="7"/>
      <c r="E178" s="7"/>
    </row>
    <row r="179" spans="1:5" s="14" customFormat="1" x14ac:dyDescent="0.2">
      <c r="A179" s="22"/>
      <c r="B179" s="21"/>
      <c r="D179" s="7"/>
      <c r="E179" s="7"/>
    </row>
    <row r="180" spans="1:5" s="14" customFormat="1" x14ac:dyDescent="0.2">
      <c r="A180" s="22"/>
      <c r="B180" s="21"/>
      <c r="D180" s="7"/>
      <c r="E180" s="7"/>
    </row>
    <row r="181" spans="1:5" s="14" customFormat="1" x14ac:dyDescent="0.2">
      <c r="A181" s="22"/>
      <c r="B181" s="21"/>
      <c r="D181" s="7"/>
      <c r="E181" s="7"/>
    </row>
    <row r="182" spans="1:5" s="14" customFormat="1" x14ac:dyDescent="0.2">
      <c r="A182" s="22"/>
      <c r="B182" s="21"/>
      <c r="D182" s="7"/>
      <c r="E182" s="7"/>
    </row>
    <row r="183" spans="1:5" s="14" customFormat="1" x14ac:dyDescent="0.2">
      <c r="A183" s="22"/>
      <c r="B183" s="21"/>
      <c r="D183" s="7"/>
      <c r="E183" s="7"/>
    </row>
    <row r="184" spans="1:5" s="14" customFormat="1" x14ac:dyDescent="0.2">
      <c r="A184" s="22"/>
      <c r="B184" s="21"/>
      <c r="D184" s="7"/>
      <c r="E184" s="7"/>
    </row>
    <row r="185" spans="1:5" s="14" customFormat="1" x14ac:dyDescent="0.2">
      <c r="A185" s="22"/>
      <c r="B185" s="21"/>
      <c r="D185" s="7"/>
      <c r="E185" s="7"/>
    </row>
    <row r="186" spans="1:5" s="14" customFormat="1" x14ac:dyDescent="0.2">
      <c r="A186" s="22"/>
      <c r="B186" s="21"/>
      <c r="D186" s="7"/>
      <c r="E186" s="7"/>
    </row>
    <row r="187" spans="1:5" s="14" customFormat="1" x14ac:dyDescent="0.2">
      <c r="A187" s="22"/>
      <c r="B187" s="21"/>
      <c r="D187" s="7"/>
      <c r="E187" s="7"/>
    </row>
    <row r="188" spans="1:5" s="14" customFormat="1" x14ac:dyDescent="0.2">
      <c r="A188" s="22"/>
      <c r="B188" s="21"/>
      <c r="D188" s="7"/>
      <c r="E188" s="7"/>
    </row>
    <row r="189" spans="1:5" s="14" customFormat="1" x14ac:dyDescent="0.2">
      <c r="A189" s="22"/>
      <c r="B189" s="21"/>
      <c r="D189" s="7"/>
      <c r="E189" s="7"/>
    </row>
    <row r="190" spans="1:5" s="14" customFormat="1" x14ac:dyDescent="0.2">
      <c r="A190" s="22"/>
      <c r="B190" s="21"/>
      <c r="D190" s="7"/>
      <c r="E190" s="7"/>
    </row>
    <row r="191" spans="1:5" s="14" customFormat="1" x14ac:dyDescent="0.2">
      <c r="A191" s="22"/>
      <c r="B191" s="21"/>
      <c r="D191" s="7"/>
      <c r="E191" s="7"/>
    </row>
    <row r="192" spans="1:5" s="14" customFormat="1" x14ac:dyDescent="0.2">
      <c r="A192" s="22"/>
      <c r="B192" s="21"/>
      <c r="D192" s="7"/>
      <c r="E192" s="7"/>
    </row>
    <row r="193" spans="1:5" s="14" customFormat="1" x14ac:dyDescent="0.2">
      <c r="A193" s="22"/>
      <c r="B193" s="21"/>
      <c r="D193" s="7"/>
      <c r="E193" s="7"/>
    </row>
    <row r="194" spans="1:5" s="14" customFormat="1" x14ac:dyDescent="0.2">
      <c r="A194" s="22"/>
      <c r="B194" s="21"/>
      <c r="D194" s="7"/>
      <c r="E194" s="7"/>
    </row>
    <row r="195" spans="1:5" s="14" customFormat="1" x14ac:dyDescent="0.2">
      <c r="A195" s="22"/>
      <c r="B195" s="21"/>
      <c r="D195" s="7"/>
      <c r="E195" s="7"/>
    </row>
    <row r="196" spans="1:5" s="14" customFormat="1" x14ac:dyDescent="0.2">
      <c r="A196" s="22"/>
      <c r="B196" s="21"/>
      <c r="D196" s="7"/>
      <c r="E196" s="7"/>
    </row>
    <row r="197" spans="1:5" s="14" customFormat="1" x14ac:dyDescent="0.2">
      <c r="A197" s="22"/>
      <c r="B197" s="21"/>
      <c r="D197" s="7"/>
      <c r="E197" s="7"/>
    </row>
    <row r="198" spans="1:5" s="14" customFormat="1" x14ac:dyDescent="0.2">
      <c r="A198" s="22"/>
      <c r="B198" s="21"/>
      <c r="D198" s="7"/>
      <c r="E198" s="7"/>
    </row>
    <row r="199" spans="1:5" s="14" customFormat="1" x14ac:dyDescent="0.2">
      <c r="A199" s="22"/>
      <c r="B199" s="21"/>
      <c r="D199" s="7"/>
      <c r="E199" s="7"/>
    </row>
    <row r="200" spans="1:5" s="14" customFormat="1" x14ac:dyDescent="0.2">
      <c r="A200" s="22"/>
      <c r="B200" s="21"/>
      <c r="D200" s="7"/>
      <c r="E200" s="7"/>
    </row>
    <row r="201" spans="1:5" s="14" customFormat="1" x14ac:dyDescent="0.2">
      <c r="A201" s="22"/>
      <c r="B201" s="21"/>
      <c r="D201" s="7"/>
      <c r="E201" s="7"/>
    </row>
    <row r="202" spans="1:5" s="14" customFormat="1" x14ac:dyDescent="0.2">
      <c r="A202" s="22"/>
      <c r="B202" s="21"/>
      <c r="D202" s="7"/>
      <c r="E202" s="7"/>
    </row>
    <row r="203" spans="1:5" s="14" customFormat="1" x14ac:dyDescent="0.2">
      <c r="A203" s="22"/>
      <c r="B203" s="21"/>
      <c r="D203" s="7"/>
      <c r="E203" s="7"/>
    </row>
    <row r="204" spans="1:5" s="14" customFormat="1" x14ac:dyDescent="0.2">
      <c r="A204" s="22"/>
      <c r="B204" s="21"/>
      <c r="D204" s="7"/>
      <c r="E204" s="7"/>
    </row>
    <row r="205" spans="1:5" s="14" customFormat="1" x14ac:dyDescent="0.2">
      <c r="A205" s="22"/>
      <c r="B205" s="21"/>
      <c r="D205" s="7"/>
      <c r="E205" s="7"/>
    </row>
    <row r="206" spans="1:5" s="14" customFormat="1" x14ac:dyDescent="0.2">
      <c r="A206" s="22"/>
      <c r="B206" s="21"/>
      <c r="D206" s="7"/>
      <c r="E206" s="7"/>
    </row>
    <row r="207" spans="1:5" s="14" customFormat="1" x14ac:dyDescent="0.2">
      <c r="A207" s="22"/>
      <c r="B207" s="21"/>
      <c r="D207" s="7"/>
      <c r="E207" s="7"/>
    </row>
    <row r="208" spans="1:5" s="14" customFormat="1" x14ac:dyDescent="0.2">
      <c r="A208" s="22"/>
      <c r="B208" s="21"/>
      <c r="D208" s="7"/>
      <c r="E208" s="7"/>
    </row>
    <row r="209" spans="1:5" s="14" customFormat="1" x14ac:dyDescent="0.2">
      <c r="A209" s="22"/>
      <c r="B209" s="21"/>
      <c r="D209" s="7"/>
      <c r="E209" s="7"/>
    </row>
    <row r="210" spans="1:5" s="14" customFormat="1" x14ac:dyDescent="0.2">
      <c r="A210" s="22"/>
      <c r="B210" s="21"/>
      <c r="D210" s="7"/>
      <c r="E210" s="7"/>
    </row>
    <row r="211" spans="1:5" s="14" customFormat="1" x14ac:dyDescent="0.2">
      <c r="A211" s="22"/>
      <c r="B211" s="21"/>
      <c r="D211" s="7"/>
      <c r="E211" s="7"/>
    </row>
    <row r="212" spans="1:5" s="14" customFormat="1" x14ac:dyDescent="0.2">
      <c r="A212" s="22"/>
      <c r="B212" s="21"/>
      <c r="D212" s="7"/>
      <c r="E212" s="7"/>
    </row>
    <row r="213" spans="1:5" s="14" customFormat="1" x14ac:dyDescent="0.2">
      <c r="A213" s="22"/>
      <c r="B213" s="21"/>
      <c r="D213" s="7"/>
      <c r="E213" s="7"/>
    </row>
    <row r="214" spans="1:5" s="14" customFormat="1" x14ac:dyDescent="0.2">
      <c r="A214" s="22"/>
      <c r="B214" s="21"/>
      <c r="D214" s="7"/>
      <c r="E214" s="7"/>
    </row>
    <row r="215" spans="1:5" s="14" customFormat="1" x14ac:dyDescent="0.2">
      <c r="A215" s="22"/>
      <c r="B215" s="21"/>
      <c r="D215" s="7"/>
      <c r="E215" s="7"/>
    </row>
    <row r="216" spans="1:5" s="14" customFormat="1" x14ac:dyDescent="0.2">
      <c r="A216" s="22"/>
      <c r="B216" s="21"/>
      <c r="D216" s="7"/>
      <c r="E216" s="7"/>
    </row>
    <row r="217" spans="1:5" s="14" customFormat="1" x14ac:dyDescent="0.2">
      <c r="A217" s="22"/>
      <c r="B217" s="21"/>
      <c r="D217" s="7"/>
      <c r="E217" s="7"/>
    </row>
    <row r="218" spans="1:5" s="14" customFormat="1" x14ac:dyDescent="0.2">
      <c r="A218" s="22"/>
      <c r="B218" s="21"/>
      <c r="D218" s="7"/>
      <c r="E218" s="7"/>
    </row>
    <row r="219" spans="1:5" s="14" customFormat="1" x14ac:dyDescent="0.2">
      <c r="A219" s="22"/>
      <c r="B219" s="21"/>
      <c r="D219" s="7"/>
      <c r="E219" s="7"/>
    </row>
    <row r="220" spans="1:5" s="14" customFormat="1" x14ac:dyDescent="0.2">
      <c r="A220" s="22"/>
      <c r="B220" s="21"/>
      <c r="D220" s="7"/>
      <c r="E220" s="7"/>
    </row>
    <row r="221" spans="1:5" s="14" customFormat="1" x14ac:dyDescent="0.2">
      <c r="A221" s="22"/>
      <c r="B221" s="21"/>
      <c r="D221" s="7"/>
      <c r="E221" s="7"/>
    </row>
    <row r="222" spans="1:5" s="14" customFormat="1" x14ac:dyDescent="0.2">
      <c r="A222" s="22"/>
      <c r="B222" s="21"/>
      <c r="D222" s="7"/>
      <c r="E222" s="7"/>
    </row>
    <row r="223" spans="1:5" s="14" customFormat="1" x14ac:dyDescent="0.2">
      <c r="A223" s="22"/>
      <c r="B223" s="21"/>
      <c r="D223" s="7"/>
      <c r="E223" s="7"/>
    </row>
    <row r="224" spans="1:5" s="14" customFormat="1" x14ac:dyDescent="0.2">
      <c r="A224" s="22"/>
      <c r="B224" s="21"/>
      <c r="D224" s="7"/>
      <c r="E224" s="7"/>
    </row>
    <row r="225" spans="1:5" s="14" customFormat="1" x14ac:dyDescent="0.2">
      <c r="A225" s="22"/>
      <c r="B225" s="21"/>
      <c r="D225" s="7"/>
      <c r="E225" s="7"/>
    </row>
    <row r="226" spans="1:5" s="14" customFormat="1" x14ac:dyDescent="0.2">
      <c r="A226" s="22"/>
      <c r="B226" s="21"/>
      <c r="D226" s="7"/>
      <c r="E226" s="7"/>
    </row>
    <row r="227" spans="1:5" s="14" customFormat="1" x14ac:dyDescent="0.2">
      <c r="A227" s="22"/>
      <c r="B227" s="21"/>
      <c r="D227" s="7"/>
      <c r="E227" s="7"/>
    </row>
    <row r="228" spans="1:5" s="14" customFormat="1" x14ac:dyDescent="0.2">
      <c r="A228" s="22"/>
      <c r="B228" s="21"/>
      <c r="D228" s="7"/>
      <c r="E228" s="7"/>
    </row>
    <row r="229" spans="1:5" s="14" customFormat="1" x14ac:dyDescent="0.2">
      <c r="A229" s="22"/>
      <c r="B229" s="21"/>
      <c r="D229" s="7"/>
      <c r="E229" s="7"/>
    </row>
    <row r="230" spans="1:5" x14ac:dyDescent="0.2">
      <c r="A230" s="26"/>
      <c r="B230" s="27"/>
    </row>
    <row r="231" spans="1:5" x14ac:dyDescent="0.2">
      <c r="B231" s="27"/>
    </row>
  </sheetData>
  <sheetProtection sheet="1" formatRows="0" selectLockedCells="1"/>
  <mergeCells count="9">
    <mergeCell ref="A81:B81"/>
    <mergeCell ref="D81:E81"/>
    <mergeCell ref="B5:E5"/>
    <mergeCell ref="B6:E6"/>
    <mergeCell ref="B7:E7"/>
    <mergeCell ref="B8:E8"/>
    <mergeCell ref="B9:E9"/>
    <mergeCell ref="A80:B80"/>
    <mergeCell ref="D80:E80"/>
  </mergeCells>
  <hyperlinks>
    <hyperlink ref="G2:H2" location="'Input Tab'!A1" display="back to input tab" xr:uid="{00000000-0004-0000-0900-000000000000}"/>
  </hyperlinks>
  <printOptions horizontalCentered="1"/>
  <pageMargins left="0.45" right="0.45" top="0.75" bottom="0.5" header="0.3" footer="0.3"/>
  <pageSetup paperSize="258" scale="78" orientation="portrait" horizontalDpi="300" verticalDpi="300"/>
  <headerFooter>
    <oddFooter>&amp;L&amp;8A project of HIGHLANDS PRIME, INC. 
The Horizon, Brgy. Tranca, Talisay, Batangas
Project completed as of September 2006
HLURB License To Sell No. 26523&amp;RPage &amp;P of &amp;N</oddFooter>
  </headerFooter>
  <rowBreaks count="1" manualBreakCount="1">
    <brk id="53" max="4" man="1"/>
  </rowBreaks>
  <ignoredErrors>
    <ignoredError sqref="B17" unlockedFormula="1"/>
    <ignoredError sqref="D34" formula="1"/>
  </ignoredError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0099"/>
    <pageSetUpPr fitToPage="1"/>
  </sheetPr>
  <dimension ref="A1:H229"/>
  <sheetViews>
    <sheetView workbookViewId="0">
      <selection activeCell="B1" sqref="B1"/>
    </sheetView>
  </sheetViews>
  <sheetFormatPr baseColWidth="10" defaultColWidth="11.5" defaultRowHeight="15" x14ac:dyDescent="0.2"/>
  <cols>
    <col min="1" max="1" width="18.6640625" style="1" customWidth="1"/>
    <col min="2" max="2" width="12" style="1" customWidth="1"/>
    <col min="3" max="5" width="15.6640625" style="1" customWidth="1"/>
    <col min="6" max="7" width="11.5" style="1" customWidth="1"/>
    <col min="8" max="8" width="13.33203125" style="1" bestFit="1" customWidth="1"/>
    <col min="9" max="16384" width="11.5" style="1"/>
  </cols>
  <sheetData>
    <row r="1" spans="1:8" x14ac:dyDescent="0.2">
      <c r="B1" s="37" t="s">
        <v>105</v>
      </c>
      <c r="E1" s="2" t="s">
        <v>31</v>
      </c>
    </row>
    <row r="2" spans="1:8" x14ac:dyDescent="0.2">
      <c r="B2" s="3" t="s">
        <v>9</v>
      </c>
    </row>
    <row r="3" spans="1:8" x14ac:dyDescent="0.2">
      <c r="B3" s="3" t="s">
        <v>8</v>
      </c>
      <c r="G3" s="69" t="s">
        <v>101</v>
      </c>
      <c r="H3" s="69"/>
    </row>
    <row r="5" spans="1:8" x14ac:dyDescent="0.2">
      <c r="A5" s="4" t="s">
        <v>10</v>
      </c>
      <c r="B5" s="110" t="str">
        <f>'Input Tab'!C3</f>
        <v xml:space="preserve"> </v>
      </c>
      <c r="C5" s="111"/>
      <c r="D5" s="111"/>
      <c r="E5" s="112"/>
    </row>
    <row r="6" spans="1:8" x14ac:dyDescent="0.2">
      <c r="A6" s="5" t="s">
        <v>5</v>
      </c>
      <c r="B6" s="113" t="str">
        <f>VLOOKUP('Input Tab'!C5,PL!B3:D4, 1, FALSE)</f>
        <v>Greenbrier GB</v>
      </c>
      <c r="C6" s="114"/>
      <c r="D6" s="114"/>
      <c r="E6" s="115"/>
    </row>
    <row r="7" spans="1:8" x14ac:dyDescent="0.2">
      <c r="A7" s="5" t="s">
        <v>13</v>
      </c>
      <c r="B7" s="113">
        <f>VLOOKUP(B6,PL!B3:D4, 2, FALSE)</f>
        <v>152.43</v>
      </c>
      <c r="C7" s="114"/>
      <c r="D7" s="114"/>
      <c r="E7" s="115"/>
    </row>
    <row r="8" spans="1:8" x14ac:dyDescent="0.2">
      <c r="A8" s="5" t="s">
        <v>11</v>
      </c>
      <c r="B8" s="116">
        <f>VLOOKUP(B6,PL!B3:D4, 3, FALSE)</f>
        <v>17714600</v>
      </c>
      <c r="C8" s="117"/>
      <c r="D8" s="117"/>
      <c r="E8" s="118"/>
    </row>
    <row r="9" spans="1:8" x14ac:dyDescent="0.2">
      <c r="A9" s="6" t="s">
        <v>12</v>
      </c>
      <c r="B9" s="119" t="s">
        <v>76</v>
      </c>
      <c r="C9" s="120"/>
      <c r="D9" s="120"/>
      <c r="E9" s="121"/>
    </row>
    <row r="11" spans="1:8" x14ac:dyDescent="0.2">
      <c r="A11" s="3" t="s">
        <v>14</v>
      </c>
    </row>
    <row r="12" spans="1:8" x14ac:dyDescent="0.2">
      <c r="A12" s="1" t="s">
        <v>4</v>
      </c>
      <c r="C12" s="7">
        <f>B8</f>
        <v>17714600</v>
      </c>
    </row>
    <row r="13" spans="1:8" x14ac:dyDescent="0.2">
      <c r="A13" s="1" t="s">
        <v>108</v>
      </c>
      <c r="C13" s="42">
        <v>650000</v>
      </c>
    </row>
    <row r="14" spans="1:8" x14ac:dyDescent="0.2">
      <c r="C14" s="7">
        <f>C12-C13</f>
        <v>17064600</v>
      </c>
    </row>
    <row r="15" spans="1:8" x14ac:dyDescent="0.2">
      <c r="A15" s="1" t="s">
        <v>70</v>
      </c>
      <c r="C15" s="42">
        <v>600000</v>
      </c>
    </row>
    <row r="16" spans="1:8" s="38" customFormat="1" x14ac:dyDescent="0.2">
      <c r="B16" s="40"/>
      <c r="C16" s="39">
        <f>C14-C15</f>
        <v>16464600</v>
      </c>
      <c r="E16" s="71"/>
    </row>
    <row r="17" spans="1:8" x14ac:dyDescent="0.2">
      <c r="A17" s="1" t="s">
        <v>62</v>
      </c>
      <c r="B17" s="43">
        <v>0.19</v>
      </c>
      <c r="C17" s="42" t="str">
        <f>IF(B17&gt;VLOOKUP(B6,PL!B:E,4,0),"beyond maximum discount",(C16*B17))</f>
        <v>beyond maximum discount</v>
      </c>
      <c r="D17" s="70"/>
    </row>
    <row r="18" spans="1:8" hidden="1" x14ac:dyDescent="0.2">
      <c r="B18" s="43"/>
      <c r="C18" s="44" t="e">
        <f>C16-C17</f>
        <v>#VALUE!</v>
      </c>
    </row>
    <row r="19" spans="1:8" hidden="1" x14ac:dyDescent="0.2">
      <c r="A19" s="1" t="s">
        <v>72</v>
      </c>
      <c r="B19" s="43">
        <v>0</v>
      </c>
      <c r="C19" s="44" t="e">
        <f>C18*B19</f>
        <v>#VALUE!</v>
      </c>
    </row>
    <row r="20" spans="1:8" x14ac:dyDescent="0.2">
      <c r="B20" s="43"/>
      <c r="C20" s="44" t="e">
        <f>C16-C17</f>
        <v>#VALUE!</v>
      </c>
    </row>
    <row r="21" spans="1:8" x14ac:dyDescent="0.2">
      <c r="A21" s="1" t="s">
        <v>104</v>
      </c>
      <c r="B21" s="43">
        <v>0.01</v>
      </c>
      <c r="C21" s="44" t="e">
        <f>IF(B21&lt;=1%,C20*B21,"BEYOND MAX DISC.")</f>
        <v>#VALUE!</v>
      </c>
      <c r="E21" s="70"/>
    </row>
    <row r="22" spans="1:8" ht="16" thickBot="1" x14ac:dyDescent="0.25">
      <c r="A22" s="3" t="s">
        <v>15</v>
      </c>
      <c r="C22" s="8" t="e">
        <f>C20-C21</f>
        <v>#VALUE!</v>
      </c>
    </row>
    <row r="23" spans="1:8" ht="16" thickTop="1" x14ac:dyDescent="0.2">
      <c r="C23" s="7"/>
    </row>
    <row r="24" spans="1:8" s="10" customFormat="1" ht="14" x14ac:dyDescent="0.2">
      <c r="A24" s="9" t="s">
        <v>16</v>
      </c>
      <c r="B24" s="9" t="s">
        <v>17</v>
      </c>
      <c r="C24" s="9" t="s">
        <v>18</v>
      </c>
      <c r="D24" s="9" t="s">
        <v>19</v>
      </c>
      <c r="E24" s="9" t="s">
        <v>20</v>
      </c>
    </row>
    <row r="25" spans="1:8" s="14" customFormat="1" x14ac:dyDescent="0.2">
      <c r="A25" s="11">
        <v>0</v>
      </c>
      <c r="B25" s="12">
        <f>'Input Tab'!C4</f>
        <v>44044</v>
      </c>
      <c r="C25" s="11" t="s">
        <v>21</v>
      </c>
      <c r="D25" s="13">
        <v>100000</v>
      </c>
      <c r="E25" s="13" t="e">
        <f>C22-D25</f>
        <v>#VALUE!</v>
      </c>
      <c r="H25" s="48"/>
    </row>
    <row r="26" spans="1:8" s="14" customFormat="1" x14ac:dyDescent="0.2">
      <c r="A26" s="28">
        <v>1</v>
      </c>
      <c r="B26" s="29">
        <f>EDATE(B25,1)</f>
        <v>44075</v>
      </c>
      <c r="C26" s="28" t="s">
        <v>77</v>
      </c>
      <c r="D26" s="30" t="e">
        <f>(C22*0.1)-D25</f>
        <v>#VALUE!</v>
      </c>
      <c r="E26" s="30" t="e">
        <f>E25-D26</f>
        <v>#VALUE!</v>
      </c>
      <c r="H26" s="49"/>
    </row>
    <row r="27" spans="1:8" s="14" customFormat="1" x14ac:dyDescent="0.2">
      <c r="A27" s="28">
        <v>2</v>
      </c>
      <c r="B27" s="29">
        <f t="shared" ref="B27:B61" si="0">EDATE(B26,1)</f>
        <v>44105</v>
      </c>
      <c r="C27" s="28" t="s">
        <v>88</v>
      </c>
      <c r="D27" s="30" t="e">
        <f>(C22*0.1)/5</f>
        <v>#VALUE!</v>
      </c>
      <c r="E27" s="30" t="e">
        <f>E26-D27</f>
        <v>#VALUE!</v>
      </c>
    </row>
    <row r="28" spans="1:8" s="14" customFormat="1" x14ac:dyDescent="0.2">
      <c r="A28" s="28">
        <v>3</v>
      </c>
      <c r="B28" s="29">
        <f t="shared" si="0"/>
        <v>44136</v>
      </c>
      <c r="C28" s="28" t="s">
        <v>89</v>
      </c>
      <c r="D28" s="30" t="e">
        <f>D27</f>
        <v>#VALUE!</v>
      </c>
      <c r="E28" s="30" t="e">
        <f>E27-D28</f>
        <v>#VALUE!</v>
      </c>
    </row>
    <row r="29" spans="1:8" s="14" customFormat="1" x14ac:dyDescent="0.2">
      <c r="A29" s="28">
        <v>4</v>
      </c>
      <c r="B29" s="29">
        <f t="shared" si="0"/>
        <v>44166</v>
      </c>
      <c r="C29" s="28" t="s">
        <v>90</v>
      </c>
      <c r="D29" s="30" t="e">
        <f t="shared" ref="D29:D61" si="1">D28</f>
        <v>#VALUE!</v>
      </c>
      <c r="E29" s="30" t="e">
        <f t="shared" ref="E29:E61" si="2">E28-D29</f>
        <v>#VALUE!</v>
      </c>
    </row>
    <row r="30" spans="1:8" s="14" customFormat="1" x14ac:dyDescent="0.2">
      <c r="A30" s="28">
        <v>5</v>
      </c>
      <c r="B30" s="29">
        <f t="shared" si="0"/>
        <v>44197</v>
      </c>
      <c r="C30" s="28" t="s">
        <v>91</v>
      </c>
      <c r="D30" s="30" t="e">
        <f t="shared" si="1"/>
        <v>#VALUE!</v>
      </c>
      <c r="E30" s="30" t="e">
        <f t="shared" si="2"/>
        <v>#VALUE!</v>
      </c>
    </row>
    <row r="31" spans="1:8" s="14" customFormat="1" x14ac:dyDescent="0.2">
      <c r="A31" s="28">
        <v>6</v>
      </c>
      <c r="B31" s="29">
        <f t="shared" si="0"/>
        <v>44228</v>
      </c>
      <c r="C31" s="28" t="s">
        <v>92</v>
      </c>
      <c r="D31" s="30" t="e">
        <f t="shared" si="1"/>
        <v>#VALUE!</v>
      </c>
      <c r="E31" s="30" t="e">
        <f t="shared" si="2"/>
        <v>#VALUE!</v>
      </c>
    </row>
    <row r="32" spans="1:8" s="14" customFormat="1" x14ac:dyDescent="0.2">
      <c r="A32" s="28">
        <v>7</v>
      </c>
      <c r="B32" s="29">
        <f t="shared" si="0"/>
        <v>44256</v>
      </c>
      <c r="C32" s="28" t="s">
        <v>32</v>
      </c>
      <c r="D32" s="30" t="e">
        <f>(C22*0.8)/30</f>
        <v>#VALUE!</v>
      </c>
      <c r="E32" s="30" t="e">
        <f t="shared" si="2"/>
        <v>#VALUE!</v>
      </c>
    </row>
    <row r="33" spans="1:5" s="14" customFormat="1" x14ac:dyDescent="0.2">
      <c r="A33" s="28">
        <v>8</v>
      </c>
      <c r="B33" s="29">
        <f t="shared" si="0"/>
        <v>44287</v>
      </c>
      <c r="C33" s="28" t="s">
        <v>33</v>
      </c>
      <c r="D33" s="30" t="e">
        <f t="shared" si="1"/>
        <v>#VALUE!</v>
      </c>
      <c r="E33" s="30" t="e">
        <f t="shared" si="2"/>
        <v>#VALUE!</v>
      </c>
    </row>
    <row r="34" spans="1:5" s="14" customFormat="1" x14ac:dyDescent="0.2">
      <c r="A34" s="28">
        <v>9</v>
      </c>
      <c r="B34" s="29">
        <f t="shared" si="0"/>
        <v>44317</v>
      </c>
      <c r="C34" s="28" t="s">
        <v>34</v>
      </c>
      <c r="D34" s="30" t="e">
        <f t="shared" si="1"/>
        <v>#VALUE!</v>
      </c>
      <c r="E34" s="30" t="e">
        <f t="shared" si="2"/>
        <v>#VALUE!</v>
      </c>
    </row>
    <row r="35" spans="1:5" s="14" customFormat="1" x14ac:dyDescent="0.2">
      <c r="A35" s="28">
        <v>10</v>
      </c>
      <c r="B35" s="29">
        <f t="shared" si="0"/>
        <v>44348</v>
      </c>
      <c r="C35" s="28" t="s">
        <v>35</v>
      </c>
      <c r="D35" s="30" t="e">
        <f t="shared" si="1"/>
        <v>#VALUE!</v>
      </c>
      <c r="E35" s="30" t="e">
        <f t="shared" si="2"/>
        <v>#VALUE!</v>
      </c>
    </row>
    <row r="36" spans="1:5" s="14" customFormat="1" x14ac:dyDescent="0.2">
      <c r="A36" s="28">
        <v>11</v>
      </c>
      <c r="B36" s="29">
        <f t="shared" si="0"/>
        <v>44378</v>
      </c>
      <c r="C36" s="28" t="s">
        <v>36</v>
      </c>
      <c r="D36" s="30" t="e">
        <f t="shared" si="1"/>
        <v>#VALUE!</v>
      </c>
      <c r="E36" s="30" t="e">
        <f t="shared" si="2"/>
        <v>#VALUE!</v>
      </c>
    </row>
    <row r="37" spans="1:5" s="14" customFormat="1" x14ac:dyDescent="0.2">
      <c r="A37" s="28">
        <v>12</v>
      </c>
      <c r="B37" s="29">
        <f t="shared" si="0"/>
        <v>44409</v>
      </c>
      <c r="C37" s="28" t="s">
        <v>37</v>
      </c>
      <c r="D37" s="30" t="e">
        <f t="shared" si="1"/>
        <v>#VALUE!</v>
      </c>
      <c r="E37" s="30" t="e">
        <f t="shared" si="2"/>
        <v>#VALUE!</v>
      </c>
    </row>
    <row r="38" spans="1:5" s="14" customFormat="1" ht="15.75" customHeight="1" x14ac:dyDescent="0.2">
      <c r="A38" s="28">
        <v>13</v>
      </c>
      <c r="B38" s="29">
        <f t="shared" si="0"/>
        <v>44440</v>
      </c>
      <c r="C38" s="28" t="s">
        <v>38</v>
      </c>
      <c r="D38" s="30" t="e">
        <f t="shared" si="1"/>
        <v>#VALUE!</v>
      </c>
      <c r="E38" s="30" t="e">
        <f t="shared" si="2"/>
        <v>#VALUE!</v>
      </c>
    </row>
    <row r="39" spans="1:5" s="14" customFormat="1" x14ac:dyDescent="0.2">
      <c r="A39" s="28">
        <v>14</v>
      </c>
      <c r="B39" s="29">
        <f t="shared" si="0"/>
        <v>44470</v>
      </c>
      <c r="C39" s="28" t="s">
        <v>39</v>
      </c>
      <c r="D39" s="30" t="e">
        <f t="shared" si="1"/>
        <v>#VALUE!</v>
      </c>
      <c r="E39" s="30" t="e">
        <f t="shared" si="2"/>
        <v>#VALUE!</v>
      </c>
    </row>
    <row r="40" spans="1:5" s="14" customFormat="1" x14ac:dyDescent="0.2">
      <c r="A40" s="28">
        <v>15</v>
      </c>
      <c r="B40" s="29">
        <f t="shared" si="0"/>
        <v>44501</v>
      </c>
      <c r="C40" s="28" t="s">
        <v>40</v>
      </c>
      <c r="D40" s="30" t="e">
        <f t="shared" si="1"/>
        <v>#VALUE!</v>
      </c>
      <c r="E40" s="30" t="e">
        <f t="shared" si="2"/>
        <v>#VALUE!</v>
      </c>
    </row>
    <row r="41" spans="1:5" s="14" customFormat="1" x14ac:dyDescent="0.2">
      <c r="A41" s="28">
        <v>16</v>
      </c>
      <c r="B41" s="29">
        <f t="shared" si="0"/>
        <v>44531</v>
      </c>
      <c r="C41" s="28" t="s">
        <v>41</v>
      </c>
      <c r="D41" s="30" t="e">
        <f t="shared" si="1"/>
        <v>#VALUE!</v>
      </c>
      <c r="E41" s="30" t="e">
        <f t="shared" si="2"/>
        <v>#VALUE!</v>
      </c>
    </row>
    <row r="42" spans="1:5" s="14" customFormat="1" x14ac:dyDescent="0.2">
      <c r="A42" s="28">
        <v>17</v>
      </c>
      <c r="B42" s="29">
        <f t="shared" si="0"/>
        <v>44562</v>
      </c>
      <c r="C42" s="28" t="s">
        <v>42</v>
      </c>
      <c r="D42" s="30" t="e">
        <f t="shared" si="1"/>
        <v>#VALUE!</v>
      </c>
      <c r="E42" s="30" t="e">
        <f t="shared" si="2"/>
        <v>#VALUE!</v>
      </c>
    </row>
    <row r="43" spans="1:5" s="14" customFormat="1" x14ac:dyDescent="0.2">
      <c r="A43" s="28">
        <v>18</v>
      </c>
      <c r="B43" s="29">
        <f t="shared" si="0"/>
        <v>44593</v>
      </c>
      <c r="C43" s="28" t="s">
        <v>43</v>
      </c>
      <c r="D43" s="30" t="e">
        <f t="shared" si="1"/>
        <v>#VALUE!</v>
      </c>
      <c r="E43" s="30" t="e">
        <f t="shared" si="2"/>
        <v>#VALUE!</v>
      </c>
    </row>
    <row r="44" spans="1:5" s="14" customFormat="1" x14ac:dyDescent="0.2">
      <c r="A44" s="28">
        <v>19</v>
      </c>
      <c r="B44" s="29">
        <f t="shared" si="0"/>
        <v>44621</v>
      </c>
      <c r="C44" s="28" t="s">
        <v>44</v>
      </c>
      <c r="D44" s="30" t="e">
        <f t="shared" si="1"/>
        <v>#VALUE!</v>
      </c>
      <c r="E44" s="30" t="e">
        <f t="shared" si="2"/>
        <v>#VALUE!</v>
      </c>
    </row>
    <row r="45" spans="1:5" s="14" customFormat="1" x14ac:dyDescent="0.2">
      <c r="A45" s="28">
        <v>20</v>
      </c>
      <c r="B45" s="29">
        <f t="shared" si="0"/>
        <v>44652</v>
      </c>
      <c r="C45" s="28" t="s">
        <v>45</v>
      </c>
      <c r="D45" s="30" t="e">
        <f t="shared" si="1"/>
        <v>#VALUE!</v>
      </c>
      <c r="E45" s="30" t="e">
        <f t="shared" si="2"/>
        <v>#VALUE!</v>
      </c>
    </row>
    <row r="46" spans="1:5" s="14" customFormat="1" x14ac:dyDescent="0.2">
      <c r="A46" s="34">
        <v>21</v>
      </c>
      <c r="B46" s="35">
        <f t="shared" si="0"/>
        <v>44682</v>
      </c>
      <c r="C46" s="34" t="s">
        <v>46</v>
      </c>
      <c r="D46" s="36" t="e">
        <f t="shared" si="1"/>
        <v>#VALUE!</v>
      </c>
      <c r="E46" s="36" t="e">
        <f t="shared" si="2"/>
        <v>#VALUE!</v>
      </c>
    </row>
    <row r="47" spans="1:5" s="14" customFormat="1" x14ac:dyDescent="0.2">
      <c r="A47" s="28">
        <v>22</v>
      </c>
      <c r="B47" s="29">
        <f t="shared" si="0"/>
        <v>44713</v>
      </c>
      <c r="C47" s="28" t="s">
        <v>47</v>
      </c>
      <c r="D47" s="30" t="e">
        <f t="shared" si="1"/>
        <v>#VALUE!</v>
      </c>
      <c r="E47" s="30" t="e">
        <f t="shared" si="2"/>
        <v>#VALUE!</v>
      </c>
    </row>
    <row r="48" spans="1:5" s="14" customFormat="1" x14ac:dyDescent="0.2">
      <c r="A48" s="28">
        <v>23</v>
      </c>
      <c r="B48" s="29">
        <f t="shared" si="0"/>
        <v>44743</v>
      </c>
      <c r="C48" s="28" t="s">
        <v>48</v>
      </c>
      <c r="D48" s="30" t="e">
        <f t="shared" si="1"/>
        <v>#VALUE!</v>
      </c>
      <c r="E48" s="30" t="e">
        <f t="shared" si="2"/>
        <v>#VALUE!</v>
      </c>
    </row>
    <row r="49" spans="1:5" s="14" customFormat="1" x14ac:dyDescent="0.2">
      <c r="A49" s="31">
        <v>24</v>
      </c>
      <c r="B49" s="32">
        <f t="shared" si="0"/>
        <v>44774</v>
      </c>
      <c r="C49" s="31" t="s">
        <v>49</v>
      </c>
      <c r="D49" s="33" t="e">
        <f t="shared" si="1"/>
        <v>#VALUE!</v>
      </c>
      <c r="E49" s="33" t="e">
        <f t="shared" si="2"/>
        <v>#VALUE!</v>
      </c>
    </row>
    <row r="50" spans="1:5" s="14" customFormat="1" x14ac:dyDescent="0.2">
      <c r="A50" s="28">
        <v>25</v>
      </c>
      <c r="B50" s="29">
        <f t="shared" si="0"/>
        <v>44805</v>
      </c>
      <c r="C50" s="28" t="s">
        <v>50</v>
      </c>
      <c r="D50" s="30" t="e">
        <f t="shared" si="1"/>
        <v>#VALUE!</v>
      </c>
      <c r="E50" s="30" t="e">
        <f t="shared" si="2"/>
        <v>#VALUE!</v>
      </c>
    </row>
    <row r="51" spans="1:5" s="14" customFormat="1" x14ac:dyDescent="0.2">
      <c r="A51" s="28">
        <v>26</v>
      </c>
      <c r="B51" s="29">
        <f t="shared" si="0"/>
        <v>44835</v>
      </c>
      <c r="C51" s="28" t="s">
        <v>51</v>
      </c>
      <c r="D51" s="30" t="e">
        <f t="shared" si="1"/>
        <v>#VALUE!</v>
      </c>
      <c r="E51" s="30" t="e">
        <f t="shared" si="2"/>
        <v>#VALUE!</v>
      </c>
    </row>
    <row r="52" spans="1:5" s="14" customFormat="1" x14ac:dyDescent="0.2">
      <c r="A52" s="31">
        <v>27</v>
      </c>
      <c r="B52" s="32">
        <f t="shared" si="0"/>
        <v>44866</v>
      </c>
      <c r="C52" s="31" t="s">
        <v>52</v>
      </c>
      <c r="D52" s="33" t="e">
        <f t="shared" si="1"/>
        <v>#VALUE!</v>
      </c>
      <c r="E52" s="33" t="e">
        <f t="shared" si="2"/>
        <v>#VALUE!</v>
      </c>
    </row>
    <row r="53" spans="1:5" s="14" customFormat="1" x14ac:dyDescent="0.2">
      <c r="A53" s="28">
        <v>28</v>
      </c>
      <c r="B53" s="29">
        <f t="shared" si="0"/>
        <v>44896</v>
      </c>
      <c r="C53" s="28" t="s">
        <v>53</v>
      </c>
      <c r="D53" s="30" t="e">
        <f t="shared" si="1"/>
        <v>#VALUE!</v>
      </c>
      <c r="E53" s="30" t="e">
        <f t="shared" si="2"/>
        <v>#VALUE!</v>
      </c>
    </row>
    <row r="54" spans="1:5" s="14" customFormat="1" x14ac:dyDescent="0.2">
      <c r="A54" s="31">
        <v>29</v>
      </c>
      <c r="B54" s="32">
        <f t="shared" si="0"/>
        <v>44927</v>
      </c>
      <c r="C54" s="28" t="s">
        <v>54</v>
      </c>
      <c r="D54" s="33" t="e">
        <f t="shared" si="1"/>
        <v>#VALUE!</v>
      </c>
      <c r="E54" s="33" t="e">
        <f t="shared" si="2"/>
        <v>#VALUE!</v>
      </c>
    </row>
    <row r="55" spans="1:5" s="14" customFormat="1" x14ac:dyDescent="0.2">
      <c r="A55" s="28">
        <v>30</v>
      </c>
      <c r="B55" s="29">
        <f t="shared" si="0"/>
        <v>44958</v>
      </c>
      <c r="C55" s="28" t="s">
        <v>55</v>
      </c>
      <c r="D55" s="30" t="e">
        <f t="shared" si="1"/>
        <v>#VALUE!</v>
      </c>
      <c r="E55" s="30" t="e">
        <f t="shared" si="2"/>
        <v>#VALUE!</v>
      </c>
    </row>
    <row r="56" spans="1:5" s="14" customFormat="1" x14ac:dyDescent="0.2">
      <c r="A56" s="31">
        <v>31</v>
      </c>
      <c r="B56" s="32">
        <f t="shared" si="0"/>
        <v>44986</v>
      </c>
      <c r="C56" s="28" t="s">
        <v>56</v>
      </c>
      <c r="D56" s="33" t="e">
        <f t="shared" si="1"/>
        <v>#VALUE!</v>
      </c>
      <c r="E56" s="33" t="e">
        <f t="shared" si="2"/>
        <v>#VALUE!</v>
      </c>
    </row>
    <row r="57" spans="1:5" s="14" customFormat="1" x14ac:dyDescent="0.2">
      <c r="A57" s="28">
        <v>32</v>
      </c>
      <c r="B57" s="29">
        <f t="shared" si="0"/>
        <v>45017</v>
      </c>
      <c r="C57" s="28" t="s">
        <v>57</v>
      </c>
      <c r="D57" s="30" t="e">
        <f t="shared" si="1"/>
        <v>#VALUE!</v>
      </c>
      <c r="E57" s="30" t="e">
        <f t="shared" si="2"/>
        <v>#VALUE!</v>
      </c>
    </row>
    <row r="58" spans="1:5" s="14" customFormat="1" x14ac:dyDescent="0.2">
      <c r="A58" s="28">
        <v>33</v>
      </c>
      <c r="B58" s="29">
        <f t="shared" si="0"/>
        <v>45047</v>
      </c>
      <c r="C58" s="28" t="s">
        <v>58</v>
      </c>
      <c r="D58" s="30" t="e">
        <f t="shared" si="1"/>
        <v>#VALUE!</v>
      </c>
      <c r="E58" s="30" t="e">
        <f t="shared" si="2"/>
        <v>#VALUE!</v>
      </c>
    </row>
    <row r="59" spans="1:5" s="14" customFormat="1" x14ac:dyDescent="0.2">
      <c r="A59" s="28">
        <v>34</v>
      </c>
      <c r="B59" s="29">
        <f t="shared" si="0"/>
        <v>45078</v>
      </c>
      <c r="C59" s="28" t="s">
        <v>59</v>
      </c>
      <c r="D59" s="30" t="e">
        <f t="shared" si="1"/>
        <v>#VALUE!</v>
      </c>
      <c r="E59" s="30" t="e">
        <f t="shared" si="2"/>
        <v>#VALUE!</v>
      </c>
    </row>
    <row r="60" spans="1:5" s="14" customFormat="1" x14ac:dyDescent="0.2">
      <c r="A60" s="28">
        <v>35</v>
      </c>
      <c r="B60" s="29">
        <f t="shared" si="0"/>
        <v>45108</v>
      </c>
      <c r="C60" s="28" t="s">
        <v>60</v>
      </c>
      <c r="D60" s="30" t="e">
        <f t="shared" si="1"/>
        <v>#VALUE!</v>
      </c>
      <c r="E60" s="30" t="e">
        <f t="shared" si="2"/>
        <v>#VALUE!</v>
      </c>
    </row>
    <row r="61" spans="1:5" s="14" customFormat="1" x14ac:dyDescent="0.2">
      <c r="A61" s="28">
        <v>36</v>
      </c>
      <c r="B61" s="29">
        <f t="shared" si="0"/>
        <v>45139</v>
      </c>
      <c r="C61" s="28" t="s">
        <v>61</v>
      </c>
      <c r="D61" s="30" t="e">
        <f t="shared" si="1"/>
        <v>#VALUE!</v>
      </c>
      <c r="E61" s="30" t="e">
        <f t="shared" si="2"/>
        <v>#VALUE!</v>
      </c>
    </row>
    <row r="62" spans="1:5" s="14" customFormat="1" x14ac:dyDescent="0.2">
      <c r="A62" s="15"/>
      <c r="B62" s="16"/>
      <c r="C62" s="17" t="s">
        <v>27</v>
      </c>
      <c r="D62" s="18" t="e">
        <f>SUM(D25:D61)</f>
        <v>#VALUE!</v>
      </c>
      <c r="E62" s="19"/>
    </row>
    <row r="63" spans="1:5" s="14" customFormat="1" x14ac:dyDescent="0.2">
      <c r="A63" s="20" t="s">
        <v>22</v>
      </c>
      <c r="B63" s="21"/>
      <c r="D63" s="7"/>
      <c r="E63" s="7"/>
    </row>
    <row r="64" spans="1:5" s="14" customFormat="1" x14ac:dyDescent="0.2">
      <c r="A64" s="20" t="s">
        <v>25</v>
      </c>
      <c r="B64" s="21"/>
      <c r="D64" s="7"/>
      <c r="E64" s="7"/>
    </row>
    <row r="65" spans="1:5" s="14" customFormat="1" x14ac:dyDescent="0.2">
      <c r="A65" s="20" t="s">
        <v>26</v>
      </c>
      <c r="B65" s="21"/>
      <c r="D65" s="7"/>
      <c r="E65" s="7"/>
    </row>
    <row r="66" spans="1:5" s="14" customFormat="1" x14ac:dyDescent="0.2">
      <c r="A66" s="20" t="s">
        <v>66</v>
      </c>
      <c r="B66" s="21"/>
      <c r="D66" s="7"/>
      <c r="E66" s="7"/>
    </row>
    <row r="67" spans="1:5" s="14" customFormat="1" x14ac:dyDescent="0.2">
      <c r="A67" s="20" t="s">
        <v>23</v>
      </c>
      <c r="B67" s="21"/>
      <c r="D67" s="7"/>
      <c r="E67" s="7"/>
    </row>
    <row r="68" spans="1:5" s="14" customFormat="1" x14ac:dyDescent="0.2">
      <c r="A68" s="20" t="s">
        <v>24</v>
      </c>
      <c r="B68" s="21"/>
      <c r="D68" s="7"/>
      <c r="E68" s="7"/>
    </row>
    <row r="69" spans="1:5" s="14" customFormat="1" x14ac:dyDescent="0.2">
      <c r="A69" s="22"/>
      <c r="B69" s="21"/>
      <c r="D69" s="7"/>
      <c r="E69" s="7"/>
    </row>
    <row r="70" spans="1:5" s="14" customFormat="1" x14ac:dyDescent="0.2">
      <c r="A70" s="22"/>
      <c r="B70" s="21"/>
      <c r="D70" s="7"/>
      <c r="E70" s="7"/>
    </row>
    <row r="71" spans="1:5" s="14" customFormat="1" x14ac:dyDescent="0.2">
      <c r="A71" s="22"/>
      <c r="B71" s="21"/>
      <c r="D71" s="7"/>
      <c r="E71" s="7"/>
    </row>
    <row r="72" spans="1:5" s="14" customFormat="1" x14ac:dyDescent="0.2">
      <c r="A72" s="22"/>
      <c r="B72" s="21"/>
      <c r="D72" s="7"/>
      <c r="E72" s="7"/>
    </row>
    <row r="73" spans="1:5" s="14" customFormat="1" x14ac:dyDescent="0.2">
      <c r="A73" s="22"/>
      <c r="B73" s="21"/>
      <c r="D73" s="7"/>
      <c r="E73" s="7"/>
    </row>
    <row r="74" spans="1:5" s="14" customFormat="1" x14ac:dyDescent="0.2">
      <c r="A74" s="22"/>
      <c r="B74" s="21"/>
      <c r="D74" s="7"/>
      <c r="E74" s="7"/>
    </row>
    <row r="75" spans="1:5" s="14" customFormat="1" x14ac:dyDescent="0.2">
      <c r="A75" s="23" t="s">
        <v>28</v>
      </c>
      <c r="B75" s="21"/>
      <c r="D75" s="7"/>
      <c r="E75" s="7"/>
    </row>
    <row r="76" spans="1:5" s="14" customFormat="1" x14ac:dyDescent="0.2">
      <c r="A76" s="22"/>
      <c r="B76" s="21"/>
      <c r="D76" s="7"/>
      <c r="E76" s="7"/>
    </row>
    <row r="77" spans="1:5" s="14" customFormat="1" x14ac:dyDescent="0.2">
      <c r="A77" s="24"/>
      <c r="B77" s="25"/>
      <c r="D77" s="24"/>
      <c r="E77" s="25"/>
    </row>
    <row r="78" spans="1:5" s="14" customFormat="1" x14ac:dyDescent="0.2">
      <c r="A78" s="122" t="s">
        <v>30</v>
      </c>
      <c r="B78" s="122"/>
      <c r="D78" s="122" t="s">
        <v>30</v>
      </c>
      <c r="E78" s="122"/>
    </row>
    <row r="79" spans="1:5" s="14" customFormat="1" x14ac:dyDescent="0.2">
      <c r="A79" s="109" t="s">
        <v>29</v>
      </c>
      <c r="B79" s="109"/>
      <c r="D79" s="109" t="s">
        <v>29</v>
      </c>
      <c r="E79" s="109"/>
    </row>
    <row r="80" spans="1:5" s="14" customFormat="1" x14ac:dyDescent="0.2">
      <c r="D80" s="7"/>
      <c r="E80" s="7"/>
    </row>
    <row r="81" spans="1:5" s="14" customFormat="1" x14ac:dyDescent="0.2">
      <c r="A81" s="22"/>
      <c r="B81" s="21"/>
      <c r="D81" s="7"/>
      <c r="E81" s="7"/>
    </row>
    <row r="82" spans="1:5" s="14" customFormat="1" x14ac:dyDescent="0.2">
      <c r="A82" s="22"/>
      <c r="B82" s="21"/>
      <c r="D82" s="7"/>
      <c r="E82" s="7"/>
    </row>
    <row r="83" spans="1:5" s="14" customFormat="1" x14ac:dyDescent="0.2">
      <c r="A83" s="22"/>
      <c r="B83" s="21"/>
      <c r="D83" s="7"/>
      <c r="E83" s="7"/>
    </row>
    <row r="84" spans="1:5" s="14" customFormat="1" x14ac:dyDescent="0.2">
      <c r="A84" s="22"/>
      <c r="B84" s="21"/>
      <c r="D84" s="7"/>
      <c r="E84" s="7"/>
    </row>
    <row r="85" spans="1:5" s="14" customFormat="1" x14ac:dyDescent="0.2">
      <c r="A85" s="22"/>
      <c r="B85" s="21"/>
      <c r="D85" s="7"/>
      <c r="E85" s="7"/>
    </row>
    <row r="86" spans="1:5" s="14" customFormat="1" x14ac:dyDescent="0.2">
      <c r="A86" s="22"/>
      <c r="B86" s="21"/>
      <c r="D86" s="7"/>
      <c r="E86" s="7"/>
    </row>
    <row r="87" spans="1:5" s="14" customFormat="1" x14ac:dyDescent="0.2">
      <c r="A87" s="22"/>
      <c r="B87" s="21"/>
      <c r="D87" s="7"/>
      <c r="E87" s="7"/>
    </row>
    <row r="88" spans="1:5" s="14" customFormat="1" x14ac:dyDescent="0.2">
      <c r="A88" s="22"/>
      <c r="B88" s="21"/>
      <c r="D88" s="7"/>
      <c r="E88" s="7"/>
    </row>
    <row r="89" spans="1:5" s="14" customFormat="1" x14ac:dyDescent="0.2">
      <c r="A89" s="22"/>
      <c r="B89" s="21"/>
      <c r="D89" s="7"/>
      <c r="E89" s="7"/>
    </row>
    <row r="90" spans="1:5" s="14" customFormat="1" x14ac:dyDescent="0.2">
      <c r="A90" s="22"/>
      <c r="B90" s="21"/>
      <c r="D90" s="7"/>
      <c r="E90" s="7"/>
    </row>
    <row r="91" spans="1:5" s="14" customFormat="1" x14ac:dyDescent="0.2">
      <c r="A91" s="22"/>
      <c r="B91" s="21"/>
      <c r="D91" s="7"/>
      <c r="E91" s="7"/>
    </row>
    <row r="92" spans="1:5" s="14" customFormat="1" x14ac:dyDescent="0.2">
      <c r="A92" s="22"/>
      <c r="B92" s="21"/>
      <c r="D92" s="7"/>
      <c r="E92" s="7"/>
    </row>
    <row r="93" spans="1:5" s="14" customFormat="1" x14ac:dyDescent="0.2">
      <c r="A93" s="22"/>
      <c r="B93" s="21"/>
      <c r="D93" s="7"/>
      <c r="E93" s="7"/>
    </row>
    <row r="94" spans="1:5" s="14" customFormat="1" x14ac:dyDescent="0.2">
      <c r="A94" s="22"/>
      <c r="B94" s="21"/>
      <c r="D94" s="7"/>
      <c r="E94" s="7"/>
    </row>
    <row r="95" spans="1:5" s="14" customFormat="1" x14ac:dyDescent="0.2">
      <c r="A95" s="22"/>
      <c r="B95" s="21"/>
      <c r="D95" s="7"/>
      <c r="E95" s="7"/>
    </row>
    <row r="96" spans="1:5" s="14" customFormat="1" x14ac:dyDescent="0.2">
      <c r="A96" s="22"/>
      <c r="B96" s="21"/>
      <c r="D96" s="7"/>
      <c r="E96" s="7"/>
    </row>
    <row r="97" spans="1:5" s="14" customFormat="1" x14ac:dyDescent="0.2">
      <c r="A97" s="22"/>
      <c r="B97" s="21"/>
      <c r="D97" s="7"/>
      <c r="E97" s="7"/>
    </row>
    <row r="98" spans="1:5" s="14" customFormat="1" x14ac:dyDescent="0.2">
      <c r="A98" s="22"/>
      <c r="B98" s="21"/>
      <c r="D98" s="7"/>
      <c r="E98" s="7"/>
    </row>
    <row r="99" spans="1:5" s="14" customFormat="1" x14ac:dyDescent="0.2">
      <c r="A99" s="22"/>
      <c r="B99" s="21"/>
      <c r="D99" s="7"/>
      <c r="E99" s="7"/>
    </row>
    <row r="100" spans="1:5" s="14" customFormat="1" x14ac:dyDescent="0.2">
      <c r="A100" s="22"/>
      <c r="B100" s="21"/>
      <c r="D100" s="7"/>
      <c r="E100" s="7"/>
    </row>
    <row r="101" spans="1:5" s="14" customFormat="1" x14ac:dyDescent="0.2">
      <c r="A101" s="22"/>
      <c r="B101" s="21"/>
      <c r="D101" s="7"/>
      <c r="E101" s="7"/>
    </row>
    <row r="102" spans="1:5" s="14" customFormat="1" x14ac:dyDescent="0.2">
      <c r="A102" s="22"/>
      <c r="B102" s="21"/>
      <c r="D102" s="7"/>
      <c r="E102" s="7"/>
    </row>
    <row r="103" spans="1:5" s="14" customFormat="1" x14ac:dyDescent="0.2">
      <c r="A103" s="22"/>
      <c r="B103" s="21"/>
      <c r="D103" s="7"/>
      <c r="E103" s="7"/>
    </row>
    <row r="104" spans="1:5" s="14" customFormat="1" x14ac:dyDescent="0.2">
      <c r="A104" s="22"/>
      <c r="B104" s="21"/>
      <c r="D104" s="7"/>
      <c r="E104" s="7"/>
    </row>
    <row r="105" spans="1:5" s="14" customFormat="1" x14ac:dyDescent="0.2">
      <c r="A105" s="22"/>
      <c r="B105" s="21"/>
      <c r="D105" s="7"/>
      <c r="E105" s="7"/>
    </row>
    <row r="106" spans="1:5" s="14" customFormat="1" x14ac:dyDescent="0.2">
      <c r="A106" s="22"/>
      <c r="B106" s="21"/>
      <c r="D106" s="7"/>
      <c r="E106" s="7"/>
    </row>
    <row r="107" spans="1:5" s="14" customFormat="1" x14ac:dyDescent="0.2">
      <c r="A107" s="22"/>
      <c r="B107" s="21"/>
      <c r="D107" s="7"/>
      <c r="E107" s="7"/>
    </row>
    <row r="108" spans="1:5" s="14" customFormat="1" x14ac:dyDescent="0.2">
      <c r="A108" s="22"/>
      <c r="B108" s="21"/>
      <c r="D108" s="7"/>
      <c r="E108" s="7"/>
    </row>
    <row r="109" spans="1:5" s="14" customFormat="1" x14ac:dyDescent="0.2">
      <c r="A109" s="22"/>
      <c r="B109" s="21"/>
      <c r="D109" s="7"/>
      <c r="E109" s="7"/>
    </row>
    <row r="110" spans="1:5" s="14" customFormat="1" x14ac:dyDescent="0.2">
      <c r="A110" s="22"/>
      <c r="B110" s="21"/>
      <c r="D110" s="7"/>
      <c r="E110" s="7"/>
    </row>
    <row r="111" spans="1:5" s="14" customFormat="1" x14ac:dyDescent="0.2">
      <c r="A111" s="22"/>
      <c r="B111" s="21"/>
      <c r="D111" s="7"/>
      <c r="E111" s="7"/>
    </row>
    <row r="112" spans="1:5" s="14" customFormat="1" x14ac:dyDescent="0.2">
      <c r="A112" s="22"/>
      <c r="B112" s="21"/>
      <c r="D112" s="7"/>
      <c r="E112" s="7"/>
    </row>
    <row r="113" spans="1:5" s="14" customFormat="1" x14ac:dyDescent="0.2">
      <c r="A113" s="22"/>
      <c r="B113" s="21"/>
      <c r="D113" s="7"/>
      <c r="E113" s="7"/>
    </row>
    <row r="114" spans="1:5" s="14" customFormat="1" x14ac:dyDescent="0.2">
      <c r="A114" s="22"/>
      <c r="B114" s="21"/>
      <c r="D114" s="7"/>
      <c r="E114" s="7"/>
    </row>
    <row r="115" spans="1:5" s="14" customFormat="1" x14ac:dyDescent="0.2">
      <c r="A115" s="22"/>
      <c r="B115" s="21"/>
      <c r="D115" s="7"/>
      <c r="E115" s="7"/>
    </row>
    <row r="116" spans="1:5" s="14" customFormat="1" x14ac:dyDescent="0.2">
      <c r="A116" s="22"/>
      <c r="B116" s="21"/>
      <c r="D116" s="7"/>
      <c r="E116" s="7"/>
    </row>
    <row r="117" spans="1:5" s="14" customFormat="1" x14ac:dyDescent="0.2">
      <c r="A117" s="22"/>
      <c r="B117" s="21"/>
      <c r="D117" s="7"/>
      <c r="E117" s="7"/>
    </row>
    <row r="118" spans="1:5" s="14" customFormat="1" x14ac:dyDescent="0.2">
      <c r="A118" s="22"/>
      <c r="B118" s="21"/>
      <c r="D118" s="7"/>
      <c r="E118" s="7"/>
    </row>
    <row r="119" spans="1:5" s="14" customFormat="1" x14ac:dyDescent="0.2">
      <c r="A119" s="22"/>
      <c r="B119" s="21"/>
      <c r="D119" s="7"/>
      <c r="E119" s="7"/>
    </row>
    <row r="120" spans="1:5" s="14" customFormat="1" x14ac:dyDescent="0.2">
      <c r="A120" s="22"/>
      <c r="B120" s="21"/>
      <c r="D120" s="7"/>
      <c r="E120" s="7"/>
    </row>
    <row r="121" spans="1:5" s="14" customFormat="1" x14ac:dyDescent="0.2">
      <c r="A121" s="22"/>
      <c r="B121" s="21"/>
      <c r="D121" s="7"/>
      <c r="E121" s="7"/>
    </row>
    <row r="122" spans="1:5" s="14" customFormat="1" x14ac:dyDescent="0.2">
      <c r="A122" s="22"/>
      <c r="B122" s="21"/>
      <c r="D122" s="7"/>
      <c r="E122" s="7"/>
    </row>
    <row r="123" spans="1:5" s="14" customFormat="1" x14ac:dyDescent="0.2">
      <c r="A123" s="22"/>
      <c r="B123" s="21"/>
      <c r="D123" s="7"/>
      <c r="E123" s="7"/>
    </row>
    <row r="124" spans="1:5" s="14" customFormat="1" x14ac:dyDescent="0.2">
      <c r="A124" s="22"/>
      <c r="B124" s="21"/>
      <c r="D124" s="7"/>
      <c r="E124" s="7"/>
    </row>
    <row r="125" spans="1:5" s="14" customFormat="1" x14ac:dyDescent="0.2">
      <c r="A125" s="22"/>
      <c r="B125" s="21"/>
      <c r="D125" s="7"/>
      <c r="E125" s="7"/>
    </row>
    <row r="126" spans="1:5" s="14" customFormat="1" x14ac:dyDescent="0.2">
      <c r="A126" s="22"/>
      <c r="B126" s="21"/>
      <c r="D126" s="7"/>
      <c r="E126" s="7"/>
    </row>
    <row r="127" spans="1:5" s="14" customFormat="1" x14ac:dyDescent="0.2">
      <c r="A127" s="22"/>
      <c r="B127" s="21"/>
      <c r="D127" s="7"/>
      <c r="E127" s="7"/>
    </row>
    <row r="128" spans="1:5" s="14" customFormat="1" x14ac:dyDescent="0.2">
      <c r="A128" s="22"/>
      <c r="B128" s="21"/>
      <c r="D128" s="7"/>
      <c r="E128" s="7"/>
    </row>
    <row r="129" spans="1:5" s="14" customFormat="1" x14ac:dyDescent="0.2">
      <c r="A129" s="22"/>
      <c r="B129" s="21"/>
      <c r="D129" s="7"/>
      <c r="E129" s="7"/>
    </row>
    <row r="130" spans="1:5" s="14" customFormat="1" x14ac:dyDescent="0.2">
      <c r="A130" s="22"/>
      <c r="B130" s="21"/>
      <c r="D130" s="7"/>
      <c r="E130" s="7"/>
    </row>
    <row r="131" spans="1:5" s="14" customFormat="1" x14ac:dyDescent="0.2">
      <c r="A131" s="22"/>
      <c r="B131" s="21"/>
      <c r="D131" s="7"/>
      <c r="E131" s="7"/>
    </row>
    <row r="132" spans="1:5" s="14" customFormat="1" x14ac:dyDescent="0.2">
      <c r="A132" s="22"/>
      <c r="B132" s="21"/>
      <c r="D132" s="7"/>
      <c r="E132" s="7"/>
    </row>
    <row r="133" spans="1:5" s="14" customFormat="1" x14ac:dyDescent="0.2">
      <c r="A133" s="22"/>
      <c r="B133" s="21"/>
      <c r="D133" s="7"/>
      <c r="E133" s="7"/>
    </row>
    <row r="134" spans="1:5" s="14" customFormat="1" x14ac:dyDescent="0.2">
      <c r="A134" s="22"/>
      <c r="B134" s="21"/>
      <c r="D134" s="7"/>
      <c r="E134" s="7"/>
    </row>
    <row r="135" spans="1:5" s="14" customFormat="1" x14ac:dyDescent="0.2">
      <c r="A135" s="22"/>
      <c r="B135" s="21"/>
      <c r="D135" s="7"/>
      <c r="E135" s="7"/>
    </row>
    <row r="136" spans="1:5" s="14" customFormat="1" x14ac:dyDescent="0.2">
      <c r="A136" s="22"/>
      <c r="B136" s="21"/>
      <c r="D136" s="7"/>
      <c r="E136" s="7"/>
    </row>
    <row r="137" spans="1:5" s="14" customFormat="1" x14ac:dyDescent="0.2">
      <c r="A137" s="22"/>
      <c r="B137" s="21"/>
      <c r="D137" s="7"/>
      <c r="E137" s="7"/>
    </row>
    <row r="138" spans="1:5" s="14" customFormat="1" x14ac:dyDescent="0.2">
      <c r="A138" s="22"/>
      <c r="B138" s="21"/>
      <c r="D138" s="7"/>
      <c r="E138" s="7"/>
    </row>
    <row r="139" spans="1:5" s="14" customFormat="1" x14ac:dyDescent="0.2">
      <c r="A139" s="22"/>
      <c r="B139" s="21"/>
      <c r="D139" s="7"/>
      <c r="E139" s="7"/>
    </row>
    <row r="140" spans="1:5" s="14" customFormat="1" x14ac:dyDescent="0.2">
      <c r="A140" s="22"/>
      <c r="B140" s="21"/>
      <c r="D140" s="7"/>
      <c r="E140" s="7"/>
    </row>
    <row r="141" spans="1:5" s="14" customFormat="1" x14ac:dyDescent="0.2">
      <c r="A141" s="22"/>
      <c r="B141" s="21"/>
      <c r="D141" s="7"/>
      <c r="E141" s="7"/>
    </row>
    <row r="142" spans="1:5" s="14" customFormat="1" x14ac:dyDescent="0.2">
      <c r="A142" s="22"/>
      <c r="B142" s="21"/>
      <c r="D142" s="7"/>
      <c r="E142" s="7"/>
    </row>
    <row r="143" spans="1:5" s="14" customFormat="1" x14ac:dyDescent="0.2">
      <c r="A143" s="22"/>
      <c r="B143" s="21"/>
      <c r="D143" s="7"/>
      <c r="E143" s="7"/>
    </row>
    <row r="144" spans="1:5" s="14" customFormat="1" x14ac:dyDescent="0.2">
      <c r="A144" s="22"/>
      <c r="B144" s="21"/>
      <c r="D144" s="7"/>
      <c r="E144" s="7"/>
    </row>
    <row r="145" spans="1:5" s="14" customFormat="1" x14ac:dyDescent="0.2">
      <c r="A145" s="22"/>
      <c r="B145" s="21"/>
      <c r="D145" s="7"/>
      <c r="E145" s="7"/>
    </row>
    <row r="146" spans="1:5" s="14" customFormat="1" x14ac:dyDescent="0.2">
      <c r="A146" s="22"/>
      <c r="B146" s="21"/>
      <c r="D146" s="7"/>
      <c r="E146" s="7"/>
    </row>
    <row r="147" spans="1:5" s="14" customFormat="1" x14ac:dyDescent="0.2">
      <c r="A147" s="22"/>
      <c r="B147" s="21"/>
      <c r="D147" s="7"/>
      <c r="E147" s="7"/>
    </row>
    <row r="148" spans="1:5" s="14" customFormat="1" x14ac:dyDescent="0.2">
      <c r="A148" s="22"/>
      <c r="B148" s="21"/>
      <c r="D148" s="7"/>
      <c r="E148" s="7"/>
    </row>
    <row r="149" spans="1:5" s="14" customFormat="1" x14ac:dyDescent="0.2">
      <c r="A149" s="22"/>
      <c r="B149" s="21"/>
      <c r="D149" s="7"/>
      <c r="E149" s="7"/>
    </row>
    <row r="150" spans="1:5" s="14" customFormat="1" x14ac:dyDescent="0.2">
      <c r="A150" s="22"/>
      <c r="B150" s="21"/>
      <c r="D150" s="7"/>
      <c r="E150" s="7"/>
    </row>
    <row r="151" spans="1:5" s="14" customFormat="1" x14ac:dyDescent="0.2">
      <c r="A151" s="22"/>
      <c r="B151" s="21"/>
      <c r="D151" s="7"/>
      <c r="E151" s="7"/>
    </row>
    <row r="152" spans="1:5" s="14" customFormat="1" x14ac:dyDescent="0.2">
      <c r="A152" s="22"/>
      <c r="B152" s="21"/>
      <c r="D152" s="7"/>
      <c r="E152" s="7"/>
    </row>
    <row r="153" spans="1:5" s="14" customFormat="1" x14ac:dyDescent="0.2">
      <c r="A153" s="22"/>
      <c r="B153" s="21"/>
      <c r="D153" s="7"/>
      <c r="E153" s="7"/>
    </row>
    <row r="154" spans="1:5" s="14" customFormat="1" x14ac:dyDescent="0.2">
      <c r="A154" s="22"/>
      <c r="B154" s="21"/>
      <c r="D154" s="7"/>
      <c r="E154" s="7"/>
    </row>
    <row r="155" spans="1:5" s="14" customFormat="1" x14ac:dyDescent="0.2">
      <c r="A155" s="22"/>
      <c r="B155" s="21"/>
      <c r="D155" s="7"/>
      <c r="E155" s="7"/>
    </row>
    <row r="156" spans="1:5" s="14" customFormat="1" x14ac:dyDescent="0.2">
      <c r="A156" s="22"/>
      <c r="B156" s="21"/>
      <c r="D156" s="7"/>
      <c r="E156" s="7"/>
    </row>
    <row r="157" spans="1:5" s="14" customFormat="1" x14ac:dyDescent="0.2">
      <c r="A157" s="22"/>
      <c r="B157" s="21"/>
      <c r="D157" s="7"/>
      <c r="E157" s="7"/>
    </row>
    <row r="158" spans="1:5" s="14" customFormat="1" x14ac:dyDescent="0.2">
      <c r="A158" s="22"/>
      <c r="B158" s="21"/>
      <c r="D158" s="7"/>
      <c r="E158" s="7"/>
    </row>
    <row r="159" spans="1:5" s="14" customFormat="1" x14ac:dyDescent="0.2">
      <c r="A159" s="22"/>
      <c r="B159" s="21"/>
      <c r="D159" s="7"/>
      <c r="E159" s="7"/>
    </row>
    <row r="160" spans="1:5" s="14" customFormat="1" x14ac:dyDescent="0.2">
      <c r="A160" s="22"/>
      <c r="B160" s="21"/>
      <c r="D160" s="7"/>
      <c r="E160" s="7"/>
    </row>
    <row r="161" spans="1:5" s="14" customFormat="1" x14ac:dyDescent="0.2">
      <c r="A161" s="22"/>
      <c r="B161" s="21"/>
      <c r="D161" s="7"/>
      <c r="E161" s="7"/>
    </row>
    <row r="162" spans="1:5" s="14" customFormat="1" x14ac:dyDescent="0.2">
      <c r="A162" s="22"/>
      <c r="B162" s="21"/>
      <c r="D162" s="7"/>
      <c r="E162" s="7"/>
    </row>
    <row r="163" spans="1:5" s="14" customFormat="1" x14ac:dyDescent="0.2">
      <c r="A163" s="22"/>
      <c r="B163" s="21"/>
      <c r="D163" s="7"/>
      <c r="E163" s="7"/>
    </row>
    <row r="164" spans="1:5" s="14" customFormat="1" x14ac:dyDescent="0.2">
      <c r="A164" s="22"/>
      <c r="B164" s="21"/>
      <c r="D164" s="7"/>
      <c r="E164" s="7"/>
    </row>
    <row r="165" spans="1:5" s="14" customFormat="1" x14ac:dyDescent="0.2">
      <c r="A165" s="22"/>
      <c r="B165" s="21"/>
      <c r="D165" s="7"/>
      <c r="E165" s="7"/>
    </row>
    <row r="166" spans="1:5" s="14" customFormat="1" x14ac:dyDescent="0.2">
      <c r="A166" s="22"/>
      <c r="B166" s="21"/>
      <c r="D166" s="7"/>
      <c r="E166" s="7"/>
    </row>
    <row r="167" spans="1:5" s="14" customFormat="1" x14ac:dyDescent="0.2">
      <c r="A167" s="22"/>
      <c r="B167" s="21"/>
      <c r="D167" s="7"/>
      <c r="E167" s="7"/>
    </row>
    <row r="168" spans="1:5" s="14" customFormat="1" x14ac:dyDescent="0.2">
      <c r="A168" s="22"/>
      <c r="B168" s="21"/>
      <c r="D168" s="7"/>
      <c r="E168" s="7"/>
    </row>
    <row r="169" spans="1:5" s="14" customFormat="1" x14ac:dyDescent="0.2">
      <c r="A169" s="22"/>
      <c r="B169" s="21"/>
      <c r="D169" s="7"/>
      <c r="E169" s="7"/>
    </row>
    <row r="170" spans="1:5" s="14" customFormat="1" x14ac:dyDescent="0.2">
      <c r="A170" s="22"/>
      <c r="B170" s="21"/>
      <c r="D170" s="7"/>
      <c r="E170" s="7"/>
    </row>
    <row r="171" spans="1:5" s="14" customFormat="1" x14ac:dyDescent="0.2">
      <c r="A171" s="22"/>
      <c r="B171" s="21"/>
      <c r="D171" s="7"/>
      <c r="E171" s="7"/>
    </row>
    <row r="172" spans="1:5" s="14" customFormat="1" x14ac:dyDescent="0.2">
      <c r="A172" s="22"/>
      <c r="B172" s="21"/>
      <c r="D172" s="7"/>
      <c r="E172" s="7"/>
    </row>
    <row r="173" spans="1:5" s="14" customFormat="1" x14ac:dyDescent="0.2">
      <c r="A173" s="22"/>
      <c r="B173" s="21"/>
      <c r="D173" s="7"/>
      <c r="E173" s="7"/>
    </row>
    <row r="174" spans="1:5" s="14" customFormat="1" x14ac:dyDescent="0.2">
      <c r="A174" s="22"/>
      <c r="B174" s="21"/>
      <c r="D174" s="7"/>
      <c r="E174" s="7"/>
    </row>
    <row r="175" spans="1:5" s="14" customFormat="1" x14ac:dyDescent="0.2">
      <c r="A175" s="22"/>
      <c r="B175" s="21"/>
      <c r="D175" s="7"/>
      <c r="E175" s="7"/>
    </row>
    <row r="176" spans="1:5" s="14" customFormat="1" x14ac:dyDescent="0.2">
      <c r="A176" s="22"/>
      <c r="B176" s="21"/>
      <c r="D176" s="7"/>
      <c r="E176" s="7"/>
    </row>
    <row r="177" spans="1:5" s="14" customFormat="1" x14ac:dyDescent="0.2">
      <c r="A177" s="22"/>
      <c r="B177" s="21"/>
      <c r="D177" s="7"/>
      <c r="E177" s="7"/>
    </row>
    <row r="178" spans="1:5" s="14" customFormat="1" x14ac:dyDescent="0.2">
      <c r="A178" s="22"/>
      <c r="B178" s="21"/>
      <c r="D178" s="7"/>
      <c r="E178" s="7"/>
    </row>
    <row r="179" spans="1:5" s="14" customFormat="1" x14ac:dyDescent="0.2">
      <c r="A179" s="22"/>
      <c r="B179" s="21"/>
      <c r="D179" s="7"/>
      <c r="E179" s="7"/>
    </row>
    <row r="180" spans="1:5" s="14" customFormat="1" x14ac:dyDescent="0.2">
      <c r="A180" s="22"/>
      <c r="B180" s="21"/>
      <c r="D180" s="7"/>
      <c r="E180" s="7"/>
    </row>
    <row r="181" spans="1:5" s="14" customFormat="1" x14ac:dyDescent="0.2">
      <c r="A181" s="22"/>
      <c r="B181" s="21"/>
      <c r="D181" s="7"/>
      <c r="E181" s="7"/>
    </row>
    <row r="182" spans="1:5" s="14" customFormat="1" x14ac:dyDescent="0.2">
      <c r="A182" s="22"/>
      <c r="B182" s="21"/>
      <c r="D182" s="7"/>
      <c r="E182" s="7"/>
    </row>
    <row r="183" spans="1:5" s="14" customFormat="1" x14ac:dyDescent="0.2">
      <c r="A183" s="22"/>
      <c r="B183" s="21"/>
      <c r="D183" s="7"/>
      <c r="E183" s="7"/>
    </row>
    <row r="184" spans="1:5" s="14" customFormat="1" x14ac:dyDescent="0.2">
      <c r="A184" s="22"/>
      <c r="B184" s="21"/>
      <c r="D184" s="7"/>
      <c r="E184" s="7"/>
    </row>
    <row r="185" spans="1:5" s="14" customFormat="1" x14ac:dyDescent="0.2">
      <c r="A185" s="22"/>
      <c r="B185" s="21"/>
      <c r="D185" s="7"/>
      <c r="E185" s="7"/>
    </row>
    <row r="186" spans="1:5" s="14" customFormat="1" x14ac:dyDescent="0.2">
      <c r="A186" s="22"/>
      <c r="B186" s="21"/>
      <c r="D186" s="7"/>
      <c r="E186" s="7"/>
    </row>
    <row r="187" spans="1:5" s="14" customFormat="1" x14ac:dyDescent="0.2">
      <c r="A187" s="22"/>
      <c r="B187" s="21"/>
      <c r="D187" s="7"/>
      <c r="E187" s="7"/>
    </row>
    <row r="188" spans="1:5" s="14" customFormat="1" x14ac:dyDescent="0.2">
      <c r="A188" s="22"/>
      <c r="B188" s="21"/>
      <c r="D188" s="7"/>
      <c r="E188" s="7"/>
    </row>
    <row r="189" spans="1:5" s="14" customFormat="1" x14ac:dyDescent="0.2">
      <c r="A189" s="22"/>
      <c r="B189" s="21"/>
      <c r="D189" s="7"/>
      <c r="E189" s="7"/>
    </row>
    <row r="190" spans="1:5" s="14" customFormat="1" x14ac:dyDescent="0.2">
      <c r="A190" s="22"/>
      <c r="B190" s="21"/>
      <c r="D190" s="7"/>
      <c r="E190" s="7"/>
    </row>
    <row r="191" spans="1:5" s="14" customFormat="1" x14ac:dyDescent="0.2">
      <c r="A191" s="22"/>
      <c r="B191" s="21"/>
      <c r="D191" s="7"/>
      <c r="E191" s="7"/>
    </row>
    <row r="192" spans="1:5" s="14" customFormat="1" x14ac:dyDescent="0.2">
      <c r="A192" s="22"/>
      <c r="B192" s="21"/>
      <c r="D192" s="7"/>
      <c r="E192" s="7"/>
    </row>
    <row r="193" spans="1:5" s="14" customFormat="1" x14ac:dyDescent="0.2">
      <c r="A193" s="22"/>
      <c r="B193" s="21"/>
      <c r="D193" s="7"/>
      <c r="E193" s="7"/>
    </row>
    <row r="194" spans="1:5" s="14" customFormat="1" x14ac:dyDescent="0.2">
      <c r="A194" s="22"/>
      <c r="B194" s="21"/>
      <c r="D194" s="7"/>
      <c r="E194" s="7"/>
    </row>
    <row r="195" spans="1:5" s="14" customFormat="1" x14ac:dyDescent="0.2">
      <c r="A195" s="22"/>
      <c r="B195" s="21"/>
      <c r="D195" s="7"/>
      <c r="E195" s="7"/>
    </row>
    <row r="196" spans="1:5" s="14" customFormat="1" x14ac:dyDescent="0.2">
      <c r="A196" s="22"/>
      <c r="B196" s="21"/>
      <c r="D196" s="7"/>
      <c r="E196" s="7"/>
    </row>
    <row r="197" spans="1:5" s="14" customFormat="1" x14ac:dyDescent="0.2">
      <c r="A197" s="22"/>
      <c r="B197" s="21"/>
      <c r="D197" s="7"/>
      <c r="E197" s="7"/>
    </row>
    <row r="198" spans="1:5" s="14" customFormat="1" x14ac:dyDescent="0.2">
      <c r="A198" s="22"/>
      <c r="B198" s="21"/>
      <c r="D198" s="7"/>
      <c r="E198" s="7"/>
    </row>
    <row r="199" spans="1:5" s="14" customFormat="1" x14ac:dyDescent="0.2">
      <c r="A199" s="22"/>
      <c r="B199" s="21"/>
      <c r="D199" s="7"/>
      <c r="E199" s="7"/>
    </row>
    <row r="200" spans="1:5" s="14" customFormat="1" x14ac:dyDescent="0.2">
      <c r="A200" s="22"/>
      <c r="B200" s="21"/>
      <c r="D200" s="7"/>
      <c r="E200" s="7"/>
    </row>
    <row r="201" spans="1:5" s="14" customFormat="1" x14ac:dyDescent="0.2">
      <c r="A201" s="22"/>
      <c r="B201" s="21"/>
      <c r="D201" s="7"/>
      <c r="E201" s="7"/>
    </row>
    <row r="202" spans="1:5" s="14" customFormat="1" x14ac:dyDescent="0.2">
      <c r="A202" s="22"/>
      <c r="B202" s="21"/>
      <c r="D202" s="7"/>
      <c r="E202" s="7"/>
    </row>
    <row r="203" spans="1:5" s="14" customFormat="1" x14ac:dyDescent="0.2">
      <c r="A203" s="22"/>
      <c r="B203" s="21"/>
      <c r="D203" s="7"/>
      <c r="E203" s="7"/>
    </row>
    <row r="204" spans="1:5" s="14" customFormat="1" x14ac:dyDescent="0.2">
      <c r="A204" s="22"/>
      <c r="B204" s="21"/>
      <c r="D204" s="7"/>
      <c r="E204" s="7"/>
    </row>
    <row r="205" spans="1:5" s="14" customFormat="1" x14ac:dyDescent="0.2">
      <c r="A205" s="22"/>
      <c r="B205" s="21"/>
      <c r="D205" s="7"/>
      <c r="E205" s="7"/>
    </row>
    <row r="206" spans="1:5" s="14" customFormat="1" x14ac:dyDescent="0.2">
      <c r="A206" s="22"/>
      <c r="B206" s="21"/>
      <c r="D206" s="7"/>
      <c r="E206" s="7"/>
    </row>
    <row r="207" spans="1:5" s="14" customFormat="1" x14ac:dyDescent="0.2">
      <c r="A207" s="22"/>
      <c r="B207" s="21"/>
      <c r="D207" s="7"/>
      <c r="E207" s="7"/>
    </row>
    <row r="208" spans="1:5" s="14" customFormat="1" x14ac:dyDescent="0.2">
      <c r="A208" s="22"/>
      <c r="B208" s="21"/>
      <c r="D208" s="7"/>
      <c r="E208" s="7"/>
    </row>
    <row r="209" spans="1:5" s="14" customFormat="1" x14ac:dyDescent="0.2">
      <c r="A209" s="22"/>
      <c r="B209" s="21"/>
      <c r="D209" s="7"/>
      <c r="E209" s="7"/>
    </row>
    <row r="210" spans="1:5" s="14" customFormat="1" x14ac:dyDescent="0.2">
      <c r="A210" s="22"/>
      <c r="B210" s="21"/>
      <c r="D210" s="7"/>
      <c r="E210" s="7"/>
    </row>
    <row r="211" spans="1:5" s="14" customFormat="1" x14ac:dyDescent="0.2">
      <c r="A211" s="22"/>
      <c r="B211" s="21"/>
      <c r="D211" s="7"/>
      <c r="E211" s="7"/>
    </row>
    <row r="212" spans="1:5" s="14" customFormat="1" x14ac:dyDescent="0.2">
      <c r="A212" s="22"/>
      <c r="B212" s="21"/>
      <c r="D212" s="7"/>
      <c r="E212" s="7"/>
    </row>
    <row r="213" spans="1:5" s="14" customFormat="1" x14ac:dyDescent="0.2">
      <c r="A213" s="22"/>
      <c r="B213" s="21"/>
      <c r="D213" s="7"/>
      <c r="E213" s="7"/>
    </row>
    <row r="214" spans="1:5" s="14" customFormat="1" x14ac:dyDescent="0.2">
      <c r="A214" s="22"/>
      <c r="B214" s="21"/>
      <c r="D214" s="7"/>
      <c r="E214" s="7"/>
    </row>
    <row r="215" spans="1:5" s="14" customFormat="1" x14ac:dyDescent="0.2">
      <c r="A215" s="22"/>
      <c r="B215" s="21"/>
      <c r="D215" s="7"/>
      <c r="E215" s="7"/>
    </row>
    <row r="216" spans="1:5" s="14" customFormat="1" x14ac:dyDescent="0.2">
      <c r="A216" s="22"/>
      <c r="B216" s="21"/>
      <c r="D216" s="7"/>
      <c r="E216" s="7"/>
    </row>
    <row r="217" spans="1:5" s="14" customFormat="1" x14ac:dyDescent="0.2">
      <c r="A217" s="22"/>
      <c r="B217" s="21"/>
      <c r="D217" s="7"/>
      <c r="E217" s="7"/>
    </row>
    <row r="218" spans="1:5" s="14" customFormat="1" x14ac:dyDescent="0.2">
      <c r="A218" s="22"/>
      <c r="B218" s="21"/>
      <c r="D218" s="7"/>
      <c r="E218" s="7"/>
    </row>
    <row r="219" spans="1:5" s="14" customFormat="1" x14ac:dyDescent="0.2">
      <c r="A219" s="22"/>
      <c r="B219" s="21"/>
      <c r="D219" s="7"/>
      <c r="E219" s="7"/>
    </row>
    <row r="220" spans="1:5" s="14" customFormat="1" x14ac:dyDescent="0.2">
      <c r="A220" s="22"/>
      <c r="B220" s="21"/>
      <c r="D220" s="7"/>
      <c r="E220" s="7"/>
    </row>
    <row r="221" spans="1:5" s="14" customFormat="1" x14ac:dyDescent="0.2">
      <c r="A221" s="22"/>
      <c r="B221" s="21"/>
      <c r="D221" s="7"/>
      <c r="E221" s="7"/>
    </row>
    <row r="222" spans="1:5" s="14" customFormat="1" x14ac:dyDescent="0.2">
      <c r="A222" s="22"/>
      <c r="B222" s="21"/>
      <c r="D222" s="7"/>
      <c r="E222" s="7"/>
    </row>
    <row r="223" spans="1:5" s="14" customFormat="1" x14ac:dyDescent="0.2">
      <c r="A223" s="22"/>
      <c r="B223" s="21"/>
      <c r="D223" s="7"/>
      <c r="E223" s="7"/>
    </row>
    <row r="224" spans="1:5" s="14" customFormat="1" x14ac:dyDescent="0.2">
      <c r="A224" s="22"/>
      <c r="B224" s="21"/>
      <c r="D224" s="7"/>
      <c r="E224" s="7"/>
    </row>
    <row r="225" spans="1:5" s="14" customFormat="1" x14ac:dyDescent="0.2">
      <c r="A225" s="22"/>
      <c r="B225" s="21"/>
      <c r="D225" s="7"/>
      <c r="E225" s="7"/>
    </row>
    <row r="226" spans="1:5" s="14" customFormat="1" x14ac:dyDescent="0.2">
      <c r="A226" s="22"/>
      <c r="B226" s="21"/>
      <c r="D226" s="7"/>
      <c r="E226" s="7"/>
    </row>
    <row r="227" spans="1:5" s="14" customFormat="1" x14ac:dyDescent="0.2">
      <c r="A227" s="22"/>
      <c r="B227" s="21"/>
      <c r="D227" s="7"/>
      <c r="E227" s="7"/>
    </row>
    <row r="228" spans="1:5" x14ac:dyDescent="0.2">
      <c r="A228" s="26"/>
      <c r="B228" s="27"/>
    </row>
    <row r="229" spans="1:5" x14ac:dyDescent="0.2">
      <c r="B229" s="27"/>
    </row>
  </sheetData>
  <sheetProtection sheet="1" formatRows="0" selectLockedCells="1"/>
  <mergeCells count="9">
    <mergeCell ref="A79:B79"/>
    <mergeCell ref="D79:E79"/>
    <mergeCell ref="B5:E5"/>
    <mergeCell ref="B6:E6"/>
    <mergeCell ref="B7:E7"/>
    <mergeCell ref="B8:E8"/>
    <mergeCell ref="B9:E9"/>
    <mergeCell ref="A78:B78"/>
    <mergeCell ref="D78:E78"/>
  </mergeCells>
  <hyperlinks>
    <hyperlink ref="B1" location="'Input Tab'!A1" display="HIGHLANDS PRIME, INC." xr:uid="{00000000-0004-0000-0A00-000000000000}"/>
    <hyperlink ref="G3:H3" location="'Input Tab'!A1" display="back to input page" xr:uid="{00000000-0004-0000-0A00-000001000000}"/>
  </hyperlinks>
  <printOptions horizontalCentered="1"/>
  <pageMargins left="0.45" right="0.45" top="0.75" bottom="0.5" header="0.3" footer="0.3"/>
  <pageSetup paperSize="258" scale="76" orientation="portrait" horizontalDpi="300" verticalDpi="300"/>
  <headerFooter>
    <oddFooter>&amp;L&amp;8A project of HIGHLANDS PRIME, INC. 
The Horizon, Brgy. Tranca, Talisay, Batangas
Project completed as of September 2006
HLURB License To Sell No. 26523&amp;RPage &amp;P of &amp;N</oddFooter>
  </headerFooter>
  <rowBreaks count="2" manualBreakCount="2">
    <brk id="51" max="4" man="1"/>
    <brk id="80" max="4" man="1"/>
  </rowBreaks>
  <ignoredErrors>
    <ignoredError sqref="D32" formula="1"/>
  </ignoredError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J229"/>
  <sheetViews>
    <sheetView zoomScale="125" zoomScaleNormal="125" zoomScalePageLayoutView="125" workbookViewId="0">
      <selection activeCell="I3" sqref="I3"/>
    </sheetView>
  </sheetViews>
  <sheetFormatPr baseColWidth="10" defaultColWidth="11.5" defaultRowHeight="15" x14ac:dyDescent="0.2"/>
  <cols>
    <col min="1" max="1" width="18.6640625" style="1" customWidth="1"/>
    <col min="2" max="2" width="13.33203125" style="1" customWidth="1"/>
    <col min="3" max="3" width="15.6640625" style="1" customWidth="1"/>
    <col min="4" max="5" width="15.6640625" style="1" hidden="1" customWidth="1"/>
    <col min="6" max="6" width="15.6640625" style="1" customWidth="1"/>
    <col min="7" max="7" width="17.1640625" style="1" customWidth="1"/>
    <col min="8" max="16384" width="11.5" style="1"/>
  </cols>
  <sheetData>
    <row r="1" spans="1:10" x14ac:dyDescent="0.2">
      <c r="B1" s="102" t="s">
        <v>7</v>
      </c>
      <c r="G1" s="2" t="s">
        <v>31</v>
      </c>
    </row>
    <row r="2" spans="1:10" x14ac:dyDescent="0.2">
      <c r="B2" s="3" t="s">
        <v>9</v>
      </c>
    </row>
    <row r="3" spans="1:10" x14ac:dyDescent="0.2">
      <c r="B3" s="3" t="s">
        <v>8</v>
      </c>
      <c r="I3" s="107" t="s">
        <v>101</v>
      </c>
      <c r="J3" s="103"/>
    </row>
    <row r="5" spans="1:10" x14ac:dyDescent="0.2">
      <c r="A5" s="4" t="s">
        <v>10</v>
      </c>
      <c r="B5" s="110" t="str">
        <f>'Input Tab'!C3</f>
        <v xml:space="preserve"> </v>
      </c>
      <c r="C5" s="111"/>
      <c r="D5" s="111"/>
      <c r="E5" s="111"/>
      <c r="F5" s="111"/>
      <c r="G5" s="112"/>
    </row>
    <row r="6" spans="1:10" x14ac:dyDescent="0.2">
      <c r="A6" s="5" t="s">
        <v>5</v>
      </c>
      <c r="B6" s="113" t="str">
        <f>+'Input Tab'!C5</f>
        <v>Greenbrier GB</v>
      </c>
      <c r="C6" s="114"/>
      <c r="D6" s="114"/>
      <c r="E6" s="114"/>
      <c r="F6" s="114"/>
      <c r="G6" s="115"/>
    </row>
    <row r="7" spans="1:10" x14ac:dyDescent="0.2">
      <c r="A7" s="5" t="s">
        <v>13</v>
      </c>
      <c r="B7" s="113">
        <f>VLOOKUP(B6,PL!B:F,2,FALSE)</f>
        <v>152.43</v>
      </c>
      <c r="C7" s="114"/>
      <c r="D7" s="114"/>
      <c r="E7" s="114"/>
      <c r="F7" s="114"/>
      <c r="G7" s="115"/>
    </row>
    <row r="8" spans="1:10" x14ac:dyDescent="0.2">
      <c r="A8" s="5" t="s">
        <v>11</v>
      </c>
      <c r="B8" s="116">
        <f>VLOOKUP(B6,PL!B2:D2, 3, FALSE)</f>
        <v>17714600</v>
      </c>
      <c r="C8" s="117"/>
      <c r="D8" s="117"/>
      <c r="E8" s="117"/>
      <c r="F8" s="117"/>
      <c r="G8" s="118"/>
    </row>
    <row r="9" spans="1:10" x14ac:dyDescent="0.2">
      <c r="A9" s="6" t="s">
        <v>12</v>
      </c>
      <c r="B9" s="119" t="s">
        <v>181</v>
      </c>
      <c r="C9" s="120"/>
      <c r="D9" s="120"/>
      <c r="E9" s="120"/>
      <c r="F9" s="120"/>
      <c r="G9" s="121"/>
    </row>
    <row r="11" spans="1:10" x14ac:dyDescent="0.2">
      <c r="A11" s="3" t="s">
        <v>14</v>
      </c>
    </row>
    <row r="12" spans="1:10" x14ac:dyDescent="0.2">
      <c r="A12" s="1" t="s">
        <v>4</v>
      </c>
      <c r="C12" s="7">
        <f>B8</f>
        <v>17714600</v>
      </c>
      <c r="D12" s="7"/>
      <c r="E12" s="7"/>
    </row>
    <row r="13" spans="1:10" x14ac:dyDescent="0.2">
      <c r="A13" s="1" t="s">
        <v>106</v>
      </c>
      <c r="C13" s="42">
        <v>650000</v>
      </c>
      <c r="D13" s="44"/>
      <c r="E13" s="44"/>
    </row>
    <row r="14" spans="1:10" x14ac:dyDescent="0.2">
      <c r="C14" s="7">
        <f>C12-C13</f>
        <v>17064600</v>
      </c>
      <c r="D14" s="7"/>
      <c r="E14" s="7"/>
    </row>
    <row r="15" spans="1:10" x14ac:dyDescent="0.2">
      <c r="A15" s="1" t="s">
        <v>94</v>
      </c>
      <c r="C15" s="42">
        <f>+PL!F2</f>
        <v>1050000</v>
      </c>
      <c r="D15" s="44"/>
      <c r="E15" s="44"/>
    </row>
    <row r="16" spans="1:10" x14ac:dyDescent="0.2">
      <c r="B16" s="26"/>
      <c r="C16" s="7">
        <f>C14-C15</f>
        <v>16014600</v>
      </c>
      <c r="D16" s="7"/>
      <c r="E16" s="7"/>
    </row>
    <row r="17" spans="1:10" x14ac:dyDescent="0.2">
      <c r="A17" s="1" t="s">
        <v>176</v>
      </c>
      <c r="B17" s="43">
        <v>0.03</v>
      </c>
      <c r="C17" s="42">
        <f>IF(B17&gt;VLOOKUP(B6,PL!B3:F3,4,0),"beyond maximum discount",(C16*B17))</f>
        <v>480438</v>
      </c>
      <c r="D17" s="44"/>
      <c r="E17" s="44"/>
    </row>
    <row r="18" spans="1:10" x14ac:dyDescent="0.2">
      <c r="B18" s="101"/>
      <c r="C18" s="44">
        <f>C16-C17</f>
        <v>15534162</v>
      </c>
      <c r="D18" s="44"/>
      <c r="E18" s="44"/>
    </row>
    <row r="19" spans="1:10" x14ac:dyDescent="0.2">
      <c r="A19" s="1" t="s">
        <v>182</v>
      </c>
      <c r="B19" s="43">
        <v>0.02</v>
      </c>
      <c r="C19" s="42">
        <f>IF(B19&lt;=2%,(C18*B19),"BEYOND MAX DISC.")</f>
        <v>310683.24</v>
      </c>
      <c r="D19" s="44"/>
      <c r="E19" s="44"/>
    </row>
    <row r="20" spans="1:10" x14ac:dyDescent="0.2">
      <c r="B20" s="101"/>
      <c r="C20" s="44">
        <f>C18-C19</f>
        <v>15223478.76</v>
      </c>
      <c r="D20" s="44"/>
      <c r="E20" s="44"/>
    </row>
    <row r="21" spans="1:10" x14ac:dyDescent="0.2">
      <c r="A21" s="1" t="s">
        <v>178</v>
      </c>
      <c r="B21" s="101"/>
      <c r="C21" s="42">
        <v>1050000</v>
      </c>
      <c r="D21" s="44"/>
      <c r="E21" s="44"/>
      <c r="F21" s="70"/>
    </row>
    <row r="22" spans="1:10" x14ac:dyDescent="0.2">
      <c r="B22" s="101"/>
      <c r="C22" s="44">
        <f>C20+C21</f>
        <v>16273478.76</v>
      </c>
      <c r="D22" s="44"/>
      <c r="E22" s="44"/>
    </row>
    <row r="23" spans="1:10" x14ac:dyDescent="0.2">
      <c r="A23" s="1" t="s">
        <v>172</v>
      </c>
      <c r="B23" s="101">
        <v>0.05</v>
      </c>
      <c r="C23" s="42">
        <f>(C22/1.12)*B23</f>
        <v>726494.58749999991</v>
      </c>
      <c r="D23" s="44"/>
      <c r="E23" s="44"/>
    </row>
    <row r="24" spans="1:10" ht="16" thickBot="1" x14ac:dyDescent="0.25">
      <c r="A24" s="3" t="s">
        <v>15</v>
      </c>
      <c r="C24" s="8">
        <f>C22+C23</f>
        <v>16999973.3475</v>
      </c>
      <c r="D24" s="81"/>
      <c r="E24" s="81"/>
      <c r="I24" s="1" t="s">
        <v>103</v>
      </c>
    </row>
    <row r="25" spans="1:10" ht="16" thickTop="1" x14ac:dyDescent="0.2">
      <c r="C25" s="7"/>
      <c r="D25" s="7"/>
      <c r="E25" s="7"/>
    </row>
    <row r="26" spans="1:10" s="10" customFormat="1" ht="30" x14ac:dyDescent="0.2">
      <c r="A26" s="87" t="s">
        <v>16</v>
      </c>
      <c r="B26" s="87" t="s">
        <v>17</v>
      </c>
      <c r="C26" s="87" t="s">
        <v>18</v>
      </c>
      <c r="D26" s="105" t="s">
        <v>174</v>
      </c>
      <c r="E26" s="105" t="s">
        <v>175</v>
      </c>
      <c r="F26" s="87" t="s">
        <v>19</v>
      </c>
      <c r="G26" s="87" t="s">
        <v>20</v>
      </c>
    </row>
    <row r="27" spans="1:10" s="14" customFormat="1" x14ac:dyDescent="0.2">
      <c r="A27" s="11">
        <v>0</v>
      </c>
      <c r="B27" s="29">
        <f>+'Input Tab'!C4</f>
        <v>44044</v>
      </c>
      <c r="C27" s="11" t="s">
        <v>21</v>
      </c>
      <c r="D27" s="88">
        <v>100000</v>
      </c>
      <c r="E27" s="88">
        <v>0</v>
      </c>
      <c r="F27" s="13">
        <v>100000</v>
      </c>
      <c r="G27" s="13">
        <f>C24-F27</f>
        <v>16899973.3475</v>
      </c>
      <c r="J27" s="48"/>
    </row>
    <row r="28" spans="1:10" s="14" customFormat="1" x14ac:dyDescent="0.2">
      <c r="A28" s="28">
        <v>1</v>
      </c>
      <c r="B28" s="29">
        <f>EDATE(B27,1)</f>
        <v>44075</v>
      </c>
      <c r="C28" s="28" t="s">
        <v>77</v>
      </c>
      <c r="D28" s="85">
        <f>(((C22*20%)-D27)/1)</f>
        <v>3154695.7520000003</v>
      </c>
      <c r="E28" s="85">
        <f>((C23*20%)/1)</f>
        <v>145298.91749999998</v>
      </c>
      <c r="F28" s="30">
        <f>SUM(D28:E28)</f>
        <v>3299994.6695000003</v>
      </c>
      <c r="G28" s="30">
        <f>G27-F28</f>
        <v>13599978.677999999</v>
      </c>
    </row>
    <row r="29" spans="1:10" s="14" customFormat="1" x14ac:dyDescent="0.2">
      <c r="A29" s="28">
        <v>2</v>
      </c>
      <c r="B29" s="29">
        <f t="shared" ref="B29:B53" si="0">EDATE(B28,1)</f>
        <v>44105</v>
      </c>
      <c r="C29" s="28" t="s">
        <v>109</v>
      </c>
      <c r="D29" s="85">
        <f>(((C22*50%)/24))</f>
        <v>339030.8075</v>
      </c>
      <c r="E29" s="85">
        <f>((C23*50%)/24)</f>
        <v>15135.303906249997</v>
      </c>
      <c r="F29" s="30">
        <f t="shared" ref="F29:F53" si="1">SUM(D29:E29)</f>
        <v>354166.11140624998</v>
      </c>
      <c r="G29" s="30">
        <f>G28-F29</f>
        <v>13245812.566593749</v>
      </c>
    </row>
    <row r="30" spans="1:10" s="14" customFormat="1" x14ac:dyDescent="0.2">
      <c r="A30" s="28">
        <v>3</v>
      </c>
      <c r="B30" s="29">
        <f t="shared" si="0"/>
        <v>44136</v>
      </c>
      <c r="C30" s="28" t="s">
        <v>110</v>
      </c>
      <c r="D30" s="85">
        <f>D29</f>
        <v>339030.8075</v>
      </c>
      <c r="E30" s="85">
        <f>E29</f>
        <v>15135.303906249997</v>
      </c>
      <c r="F30" s="30">
        <f t="shared" si="1"/>
        <v>354166.11140624998</v>
      </c>
      <c r="G30" s="30">
        <f t="shared" ref="G30:G53" si="2">G29-F30</f>
        <v>12891646.4551875</v>
      </c>
    </row>
    <row r="31" spans="1:10" s="14" customFormat="1" x14ac:dyDescent="0.2">
      <c r="A31" s="28">
        <v>4</v>
      </c>
      <c r="B31" s="29">
        <f t="shared" si="0"/>
        <v>44166</v>
      </c>
      <c r="C31" s="28" t="s">
        <v>111</v>
      </c>
      <c r="D31" s="85">
        <f t="shared" ref="D31:E52" si="3">D30</f>
        <v>339030.8075</v>
      </c>
      <c r="E31" s="85">
        <f t="shared" si="3"/>
        <v>15135.303906249997</v>
      </c>
      <c r="F31" s="30">
        <f t="shared" si="1"/>
        <v>354166.11140624998</v>
      </c>
      <c r="G31" s="30">
        <f t="shared" si="2"/>
        <v>12537480.34378125</v>
      </c>
    </row>
    <row r="32" spans="1:10" s="14" customFormat="1" x14ac:dyDescent="0.2">
      <c r="A32" s="28">
        <v>5</v>
      </c>
      <c r="B32" s="29">
        <f t="shared" si="0"/>
        <v>44197</v>
      </c>
      <c r="C32" s="28" t="s">
        <v>112</v>
      </c>
      <c r="D32" s="85">
        <f t="shared" si="3"/>
        <v>339030.8075</v>
      </c>
      <c r="E32" s="85">
        <f t="shared" si="3"/>
        <v>15135.303906249997</v>
      </c>
      <c r="F32" s="30">
        <f t="shared" si="1"/>
        <v>354166.11140624998</v>
      </c>
      <c r="G32" s="30">
        <f t="shared" si="2"/>
        <v>12183314.232375</v>
      </c>
    </row>
    <row r="33" spans="1:7" s="14" customFormat="1" x14ac:dyDescent="0.2">
      <c r="A33" s="28">
        <v>6</v>
      </c>
      <c r="B33" s="29">
        <f t="shared" si="0"/>
        <v>44228</v>
      </c>
      <c r="C33" s="28" t="s">
        <v>113</v>
      </c>
      <c r="D33" s="85">
        <f t="shared" si="3"/>
        <v>339030.8075</v>
      </c>
      <c r="E33" s="85">
        <f t="shared" si="3"/>
        <v>15135.303906249997</v>
      </c>
      <c r="F33" s="30">
        <f t="shared" si="1"/>
        <v>354166.11140624998</v>
      </c>
      <c r="G33" s="30">
        <f t="shared" si="2"/>
        <v>11829148.12096875</v>
      </c>
    </row>
    <row r="34" spans="1:7" s="14" customFormat="1" x14ac:dyDescent="0.2">
      <c r="A34" s="28">
        <v>7</v>
      </c>
      <c r="B34" s="29">
        <f t="shared" si="0"/>
        <v>44256</v>
      </c>
      <c r="C34" s="28" t="s">
        <v>114</v>
      </c>
      <c r="D34" s="85">
        <f t="shared" si="3"/>
        <v>339030.8075</v>
      </c>
      <c r="E34" s="85">
        <f t="shared" si="3"/>
        <v>15135.303906249997</v>
      </c>
      <c r="F34" s="30">
        <f t="shared" si="1"/>
        <v>354166.11140624998</v>
      </c>
      <c r="G34" s="30">
        <f t="shared" si="2"/>
        <v>11474982.0095625</v>
      </c>
    </row>
    <row r="35" spans="1:7" s="14" customFormat="1" x14ac:dyDescent="0.2">
      <c r="A35" s="28">
        <v>8</v>
      </c>
      <c r="B35" s="29">
        <f t="shared" si="0"/>
        <v>44287</v>
      </c>
      <c r="C35" s="28" t="s">
        <v>115</v>
      </c>
      <c r="D35" s="85">
        <f t="shared" si="3"/>
        <v>339030.8075</v>
      </c>
      <c r="E35" s="85">
        <f t="shared" si="3"/>
        <v>15135.303906249997</v>
      </c>
      <c r="F35" s="30">
        <f t="shared" si="1"/>
        <v>354166.11140624998</v>
      </c>
      <c r="G35" s="30">
        <f t="shared" si="2"/>
        <v>11120815.89815625</v>
      </c>
    </row>
    <row r="36" spans="1:7" s="14" customFormat="1" x14ac:dyDescent="0.2">
      <c r="A36" s="28">
        <v>9</v>
      </c>
      <c r="B36" s="29">
        <f t="shared" si="0"/>
        <v>44317</v>
      </c>
      <c r="C36" s="28" t="s">
        <v>116</v>
      </c>
      <c r="D36" s="85">
        <f t="shared" si="3"/>
        <v>339030.8075</v>
      </c>
      <c r="E36" s="85">
        <f t="shared" si="3"/>
        <v>15135.303906249997</v>
      </c>
      <c r="F36" s="30">
        <f t="shared" si="1"/>
        <v>354166.11140624998</v>
      </c>
      <c r="G36" s="30">
        <f t="shared" si="2"/>
        <v>10766649.78675</v>
      </c>
    </row>
    <row r="37" spans="1:7" s="14" customFormat="1" x14ac:dyDescent="0.2">
      <c r="A37" s="28">
        <v>10</v>
      </c>
      <c r="B37" s="29">
        <f t="shared" si="0"/>
        <v>44348</v>
      </c>
      <c r="C37" s="28" t="s">
        <v>117</v>
      </c>
      <c r="D37" s="85">
        <f t="shared" si="3"/>
        <v>339030.8075</v>
      </c>
      <c r="E37" s="85">
        <f t="shared" si="3"/>
        <v>15135.303906249997</v>
      </c>
      <c r="F37" s="30">
        <f t="shared" si="1"/>
        <v>354166.11140624998</v>
      </c>
      <c r="G37" s="30">
        <f t="shared" si="2"/>
        <v>10412483.67534375</v>
      </c>
    </row>
    <row r="38" spans="1:7" s="14" customFormat="1" x14ac:dyDescent="0.2">
      <c r="A38" s="28">
        <v>11</v>
      </c>
      <c r="B38" s="29">
        <f t="shared" si="0"/>
        <v>44378</v>
      </c>
      <c r="C38" s="28" t="s">
        <v>118</v>
      </c>
      <c r="D38" s="85">
        <f t="shared" si="3"/>
        <v>339030.8075</v>
      </c>
      <c r="E38" s="85">
        <f t="shared" si="3"/>
        <v>15135.303906249997</v>
      </c>
      <c r="F38" s="30">
        <f t="shared" si="1"/>
        <v>354166.11140624998</v>
      </c>
      <c r="G38" s="30">
        <f t="shared" si="2"/>
        <v>10058317.5639375</v>
      </c>
    </row>
    <row r="39" spans="1:7" s="14" customFormat="1" x14ac:dyDescent="0.2">
      <c r="A39" s="28">
        <v>12</v>
      </c>
      <c r="B39" s="29">
        <f t="shared" si="0"/>
        <v>44409</v>
      </c>
      <c r="C39" s="28" t="s">
        <v>119</v>
      </c>
      <c r="D39" s="85">
        <f t="shared" si="3"/>
        <v>339030.8075</v>
      </c>
      <c r="E39" s="85">
        <f t="shared" si="3"/>
        <v>15135.303906249997</v>
      </c>
      <c r="F39" s="30">
        <f t="shared" si="1"/>
        <v>354166.11140624998</v>
      </c>
      <c r="G39" s="30">
        <f t="shared" si="2"/>
        <v>9704151.4525312502</v>
      </c>
    </row>
    <row r="40" spans="1:7" s="14" customFormat="1" x14ac:dyDescent="0.2">
      <c r="A40" s="28">
        <v>13</v>
      </c>
      <c r="B40" s="29">
        <f t="shared" si="0"/>
        <v>44440</v>
      </c>
      <c r="C40" s="28" t="s">
        <v>120</v>
      </c>
      <c r="D40" s="85">
        <f t="shared" si="3"/>
        <v>339030.8075</v>
      </c>
      <c r="E40" s="85">
        <f t="shared" si="3"/>
        <v>15135.303906249997</v>
      </c>
      <c r="F40" s="30">
        <f t="shared" si="1"/>
        <v>354166.11140624998</v>
      </c>
      <c r="G40" s="30">
        <f t="shared" si="2"/>
        <v>9349985.3411250003</v>
      </c>
    </row>
    <row r="41" spans="1:7" s="14" customFormat="1" x14ac:dyDescent="0.2">
      <c r="A41" s="28">
        <v>14</v>
      </c>
      <c r="B41" s="29">
        <f t="shared" si="0"/>
        <v>44470</v>
      </c>
      <c r="C41" s="28" t="s">
        <v>121</v>
      </c>
      <c r="D41" s="85">
        <f t="shared" si="3"/>
        <v>339030.8075</v>
      </c>
      <c r="E41" s="85">
        <f t="shared" si="3"/>
        <v>15135.303906249997</v>
      </c>
      <c r="F41" s="30">
        <f t="shared" si="1"/>
        <v>354166.11140624998</v>
      </c>
      <c r="G41" s="30">
        <f t="shared" si="2"/>
        <v>8995819.2297187503</v>
      </c>
    </row>
    <row r="42" spans="1:7" s="14" customFormat="1" x14ac:dyDescent="0.2">
      <c r="A42" s="28">
        <v>15</v>
      </c>
      <c r="B42" s="29">
        <f t="shared" si="0"/>
        <v>44501</v>
      </c>
      <c r="C42" s="28" t="s">
        <v>122</v>
      </c>
      <c r="D42" s="85">
        <f t="shared" si="3"/>
        <v>339030.8075</v>
      </c>
      <c r="E42" s="85">
        <f t="shared" si="3"/>
        <v>15135.303906249997</v>
      </c>
      <c r="F42" s="30">
        <f t="shared" si="1"/>
        <v>354166.11140624998</v>
      </c>
      <c r="G42" s="30">
        <f t="shared" si="2"/>
        <v>8641653.1183125004</v>
      </c>
    </row>
    <row r="43" spans="1:7" s="14" customFormat="1" x14ac:dyDescent="0.2">
      <c r="A43" s="28">
        <v>16</v>
      </c>
      <c r="B43" s="29">
        <f t="shared" si="0"/>
        <v>44531</v>
      </c>
      <c r="C43" s="28" t="s">
        <v>123</v>
      </c>
      <c r="D43" s="85">
        <f t="shared" si="3"/>
        <v>339030.8075</v>
      </c>
      <c r="E43" s="85">
        <f t="shared" si="3"/>
        <v>15135.303906249997</v>
      </c>
      <c r="F43" s="30">
        <f t="shared" si="1"/>
        <v>354166.11140624998</v>
      </c>
      <c r="G43" s="30">
        <f t="shared" si="2"/>
        <v>8287487.0069062505</v>
      </c>
    </row>
    <row r="44" spans="1:7" s="14" customFormat="1" x14ac:dyDescent="0.2">
      <c r="A44" s="28">
        <v>17</v>
      </c>
      <c r="B44" s="29">
        <f t="shared" si="0"/>
        <v>44562</v>
      </c>
      <c r="C44" s="28" t="s">
        <v>124</v>
      </c>
      <c r="D44" s="85">
        <f t="shared" si="3"/>
        <v>339030.8075</v>
      </c>
      <c r="E44" s="85">
        <f t="shared" si="3"/>
        <v>15135.303906249997</v>
      </c>
      <c r="F44" s="30">
        <f t="shared" si="1"/>
        <v>354166.11140624998</v>
      </c>
      <c r="G44" s="30">
        <f t="shared" si="2"/>
        <v>7933320.8955000006</v>
      </c>
    </row>
    <row r="45" spans="1:7" s="14" customFormat="1" x14ac:dyDescent="0.2">
      <c r="A45" s="28">
        <v>18</v>
      </c>
      <c r="B45" s="29">
        <f t="shared" si="0"/>
        <v>44593</v>
      </c>
      <c r="C45" s="28" t="s">
        <v>125</v>
      </c>
      <c r="D45" s="85">
        <f t="shared" si="3"/>
        <v>339030.8075</v>
      </c>
      <c r="E45" s="85">
        <f t="shared" si="3"/>
        <v>15135.303906249997</v>
      </c>
      <c r="F45" s="30">
        <f t="shared" si="1"/>
        <v>354166.11140624998</v>
      </c>
      <c r="G45" s="30">
        <f t="shared" si="2"/>
        <v>7579154.7840937506</v>
      </c>
    </row>
    <row r="46" spans="1:7" s="14" customFormat="1" x14ac:dyDescent="0.2">
      <c r="A46" s="28">
        <v>19</v>
      </c>
      <c r="B46" s="29">
        <f t="shared" si="0"/>
        <v>44621</v>
      </c>
      <c r="C46" s="28" t="s">
        <v>126</v>
      </c>
      <c r="D46" s="85">
        <f t="shared" si="3"/>
        <v>339030.8075</v>
      </c>
      <c r="E46" s="85">
        <f t="shared" si="3"/>
        <v>15135.303906249997</v>
      </c>
      <c r="F46" s="30">
        <f t="shared" si="1"/>
        <v>354166.11140624998</v>
      </c>
      <c r="G46" s="30">
        <f t="shared" si="2"/>
        <v>7224988.6726875007</v>
      </c>
    </row>
    <row r="47" spans="1:7" s="14" customFormat="1" x14ac:dyDescent="0.2">
      <c r="A47" s="28">
        <v>20</v>
      </c>
      <c r="B47" s="29">
        <f t="shared" si="0"/>
        <v>44652</v>
      </c>
      <c r="C47" s="28" t="s">
        <v>127</v>
      </c>
      <c r="D47" s="85">
        <f t="shared" si="3"/>
        <v>339030.8075</v>
      </c>
      <c r="E47" s="85">
        <f t="shared" si="3"/>
        <v>15135.303906249997</v>
      </c>
      <c r="F47" s="30">
        <f t="shared" si="1"/>
        <v>354166.11140624998</v>
      </c>
      <c r="G47" s="30">
        <f t="shared" si="2"/>
        <v>6870822.5612812508</v>
      </c>
    </row>
    <row r="48" spans="1:7" s="14" customFormat="1" x14ac:dyDescent="0.2">
      <c r="A48" s="28">
        <v>21</v>
      </c>
      <c r="B48" s="29">
        <f t="shared" si="0"/>
        <v>44682</v>
      </c>
      <c r="C48" s="28" t="s">
        <v>128</v>
      </c>
      <c r="D48" s="85">
        <f t="shared" si="3"/>
        <v>339030.8075</v>
      </c>
      <c r="E48" s="85">
        <f t="shared" si="3"/>
        <v>15135.303906249997</v>
      </c>
      <c r="F48" s="30">
        <f t="shared" si="1"/>
        <v>354166.11140624998</v>
      </c>
      <c r="G48" s="30">
        <f t="shared" si="2"/>
        <v>6516656.4498750009</v>
      </c>
    </row>
    <row r="49" spans="1:7" s="14" customFormat="1" x14ac:dyDescent="0.2">
      <c r="A49" s="28">
        <v>22</v>
      </c>
      <c r="B49" s="29">
        <f t="shared" si="0"/>
        <v>44713</v>
      </c>
      <c r="C49" s="28" t="s">
        <v>129</v>
      </c>
      <c r="D49" s="85">
        <f t="shared" si="3"/>
        <v>339030.8075</v>
      </c>
      <c r="E49" s="85">
        <f t="shared" si="3"/>
        <v>15135.303906249997</v>
      </c>
      <c r="F49" s="30">
        <f t="shared" si="1"/>
        <v>354166.11140624998</v>
      </c>
      <c r="G49" s="30">
        <f t="shared" si="2"/>
        <v>6162490.3384687509</v>
      </c>
    </row>
    <row r="50" spans="1:7" s="14" customFormat="1" x14ac:dyDescent="0.2">
      <c r="A50" s="28">
        <v>23</v>
      </c>
      <c r="B50" s="29">
        <f t="shared" si="0"/>
        <v>44743</v>
      </c>
      <c r="C50" s="28" t="s">
        <v>130</v>
      </c>
      <c r="D50" s="85">
        <f t="shared" si="3"/>
        <v>339030.8075</v>
      </c>
      <c r="E50" s="85">
        <f t="shared" si="3"/>
        <v>15135.303906249997</v>
      </c>
      <c r="F50" s="30">
        <f t="shared" si="1"/>
        <v>354166.11140624998</v>
      </c>
      <c r="G50" s="30">
        <f t="shared" si="2"/>
        <v>5808324.227062501</v>
      </c>
    </row>
    <row r="51" spans="1:7" s="14" customFormat="1" x14ac:dyDescent="0.2">
      <c r="A51" s="28">
        <v>24</v>
      </c>
      <c r="B51" s="29">
        <f t="shared" si="0"/>
        <v>44774</v>
      </c>
      <c r="C51" s="28" t="s">
        <v>131</v>
      </c>
      <c r="D51" s="85">
        <f t="shared" si="3"/>
        <v>339030.8075</v>
      </c>
      <c r="E51" s="85">
        <f t="shared" si="3"/>
        <v>15135.303906249997</v>
      </c>
      <c r="F51" s="30">
        <f t="shared" si="1"/>
        <v>354166.11140624998</v>
      </c>
      <c r="G51" s="30">
        <f t="shared" si="2"/>
        <v>5454158.1156562511</v>
      </c>
    </row>
    <row r="52" spans="1:7" s="14" customFormat="1" x14ac:dyDescent="0.2">
      <c r="A52" s="28">
        <v>25</v>
      </c>
      <c r="B52" s="29">
        <f t="shared" si="0"/>
        <v>44805</v>
      </c>
      <c r="C52" s="28" t="s">
        <v>132</v>
      </c>
      <c r="D52" s="85">
        <f t="shared" si="3"/>
        <v>339030.8075</v>
      </c>
      <c r="E52" s="85">
        <f>E51</f>
        <v>15135.303906249997</v>
      </c>
      <c r="F52" s="30">
        <f t="shared" si="1"/>
        <v>354166.11140624998</v>
      </c>
      <c r="G52" s="30">
        <f t="shared" si="2"/>
        <v>5099992.0042500012</v>
      </c>
    </row>
    <row r="53" spans="1:7" s="14" customFormat="1" x14ac:dyDescent="0.2">
      <c r="A53" s="28">
        <v>26</v>
      </c>
      <c r="B53" s="29">
        <f t="shared" si="0"/>
        <v>44835</v>
      </c>
      <c r="C53" s="31" t="s">
        <v>177</v>
      </c>
      <c r="D53" s="84">
        <f>(C22*30%)/1</f>
        <v>4882043.6279999996</v>
      </c>
      <c r="E53" s="84">
        <f>((C23*30%)/1)</f>
        <v>217948.37624999997</v>
      </c>
      <c r="F53" s="30">
        <f t="shared" si="1"/>
        <v>5099992.0042499993</v>
      </c>
      <c r="G53" s="30">
        <f t="shared" si="2"/>
        <v>0</v>
      </c>
    </row>
    <row r="54" spans="1:7" s="14" customFormat="1" x14ac:dyDescent="0.2">
      <c r="A54" s="15"/>
      <c r="B54" s="16"/>
      <c r="C54" s="17" t="s">
        <v>27</v>
      </c>
      <c r="D54" s="86">
        <f>SUM(D27:D53)</f>
        <v>16273478.759999994</v>
      </c>
      <c r="E54" s="86">
        <f>SUM(E27:E53)</f>
        <v>726494.58749999967</v>
      </c>
      <c r="F54" s="18">
        <f>SUM(F27:F53)</f>
        <v>16999973.347499996</v>
      </c>
      <c r="G54" s="19"/>
    </row>
    <row r="55" spans="1:7" s="14" customFormat="1" x14ac:dyDescent="0.2">
      <c r="A55" s="20"/>
      <c r="B55" s="21"/>
      <c r="F55" s="7"/>
      <c r="G55" s="7"/>
    </row>
    <row r="56" spans="1:7" s="14" customFormat="1" x14ac:dyDescent="0.2">
      <c r="A56" s="108" t="s">
        <v>179</v>
      </c>
      <c r="B56" s="21"/>
      <c r="F56" s="7"/>
      <c r="G56" s="7"/>
    </row>
    <row r="57" spans="1:7" s="14" customFormat="1" x14ac:dyDescent="0.2">
      <c r="A57" s="125" t="s">
        <v>184</v>
      </c>
      <c r="B57" s="126"/>
      <c r="C57" s="126"/>
      <c r="D57" s="126"/>
      <c r="E57" s="126"/>
      <c r="F57" s="126"/>
      <c r="G57" s="126"/>
    </row>
    <row r="58" spans="1:7" s="14" customFormat="1" x14ac:dyDescent="0.2">
      <c r="A58" s="126"/>
      <c r="B58" s="126"/>
      <c r="C58" s="126"/>
      <c r="D58" s="126"/>
      <c r="E58" s="126"/>
      <c r="F58" s="126"/>
      <c r="G58" s="126"/>
    </row>
    <row r="59" spans="1:7" s="14" customFormat="1" x14ac:dyDescent="0.2">
      <c r="A59" s="126"/>
      <c r="B59" s="126"/>
      <c r="C59" s="126"/>
      <c r="D59" s="126"/>
      <c r="E59" s="126"/>
      <c r="F59" s="126"/>
      <c r="G59" s="126"/>
    </row>
    <row r="60" spans="1:7" s="14" customFormat="1" x14ac:dyDescent="0.2">
      <c r="A60" s="126"/>
      <c r="B60" s="126"/>
      <c r="C60" s="126"/>
      <c r="D60" s="126"/>
      <c r="E60" s="126"/>
      <c r="F60" s="126"/>
      <c r="G60" s="126"/>
    </row>
    <row r="61" spans="1:7" s="14" customFormat="1" x14ac:dyDescent="0.2">
      <c r="A61" s="126"/>
      <c r="B61" s="126"/>
      <c r="C61" s="126"/>
      <c r="D61" s="126"/>
      <c r="E61" s="126"/>
      <c r="F61" s="126"/>
      <c r="G61" s="126"/>
    </row>
    <row r="62" spans="1:7" s="14" customFormat="1" x14ac:dyDescent="0.2">
      <c r="A62" s="126"/>
      <c r="B62" s="126"/>
      <c r="C62" s="126"/>
      <c r="D62" s="126"/>
      <c r="E62" s="126"/>
      <c r="F62" s="126"/>
      <c r="G62" s="126"/>
    </row>
    <row r="63" spans="1:7" s="14" customFormat="1" x14ac:dyDescent="0.2">
      <c r="A63" s="126"/>
      <c r="B63" s="126"/>
      <c r="C63" s="126"/>
      <c r="D63" s="126"/>
      <c r="E63" s="126"/>
      <c r="F63" s="126"/>
      <c r="G63" s="126"/>
    </row>
    <row r="64" spans="1:7" s="14" customFormat="1" x14ac:dyDescent="0.2">
      <c r="A64" s="126"/>
      <c r="B64" s="126"/>
      <c r="C64" s="126"/>
      <c r="D64" s="126"/>
      <c r="E64" s="126"/>
      <c r="F64" s="126"/>
      <c r="G64" s="126"/>
    </row>
    <row r="65" spans="1:7" s="14" customFormat="1" x14ac:dyDescent="0.2">
      <c r="A65" s="126"/>
      <c r="B65" s="126"/>
      <c r="C65" s="126"/>
      <c r="D65" s="126"/>
      <c r="E65" s="126"/>
      <c r="F65" s="126"/>
      <c r="G65" s="126"/>
    </row>
    <row r="66" spans="1:7" s="14" customFormat="1" x14ac:dyDescent="0.2">
      <c r="A66" s="126"/>
      <c r="B66" s="126"/>
      <c r="C66" s="126"/>
      <c r="D66" s="126"/>
      <c r="E66" s="126"/>
      <c r="F66" s="126"/>
      <c r="G66" s="126"/>
    </row>
    <row r="67" spans="1:7" s="14" customFormat="1" x14ac:dyDescent="0.2">
      <c r="A67" s="126"/>
      <c r="B67" s="126"/>
      <c r="C67" s="126"/>
      <c r="D67" s="126"/>
      <c r="E67" s="126"/>
      <c r="F67" s="126"/>
      <c r="G67" s="126"/>
    </row>
    <row r="68" spans="1:7" s="14" customFormat="1" x14ac:dyDescent="0.2">
      <c r="A68" s="126"/>
      <c r="B68" s="126"/>
      <c r="C68" s="126"/>
      <c r="D68" s="126"/>
      <c r="E68" s="126"/>
      <c r="F68" s="126"/>
      <c r="G68" s="126"/>
    </row>
    <row r="69" spans="1:7" s="14" customFormat="1" x14ac:dyDescent="0.2">
      <c r="A69" s="126"/>
      <c r="B69" s="126"/>
      <c r="C69" s="126"/>
      <c r="D69" s="126"/>
      <c r="E69" s="126"/>
      <c r="F69" s="126"/>
      <c r="G69" s="126"/>
    </row>
    <row r="70" spans="1:7" s="14" customFormat="1" x14ac:dyDescent="0.2">
      <c r="A70" s="126"/>
      <c r="B70" s="126"/>
      <c r="C70" s="126"/>
      <c r="D70" s="126"/>
      <c r="E70" s="126"/>
      <c r="F70" s="126"/>
      <c r="G70" s="126"/>
    </row>
    <row r="71" spans="1:7" s="14" customFormat="1" x14ac:dyDescent="0.2">
      <c r="A71" s="126"/>
      <c r="B71" s="126"/>
      <c r="C71" s="126"/>
      <c r="D71" s="126"/>
      <c r="E71" s="126"/>
      <c r="F71" s="126"/>
      <c r="G71" s="126"/>
    </row>
    <row r="72" spans="1:7" s="14" customFormat="1" x14ac:dyDescent="0.2">
      <c r="A72" s="126"/>
      <c r="B72" s="126"/>
      <c r="C72" s="126"/>
      <c r="D72" s="126"/>
      <c r="E72" s="126"/>
      <c r="F72" s="126"/>
      <c r="G72" s="126"/>
    </row>
    <row r="73" spans="1:7" s="14" customFormat="1" x14ac:dyDescent="0.2">
      <c r="A73" s="126"/>
      <c r="B73" s="126"/>
      <c r="C73" s="126"/>
      <c r="D73" s="126"/>
      <c r="E73" s="126"/>
      <c r="F73" s="126"/>
      <c r="G73" s="126"/>
    </row>
    <row r="74" spans="1:7" s="14" customFormat="1" ht="70.5" customHeight="1" x14ac:dyDescent="0.2">
      <c r="A74" s="126"/>
      <c r="B74" s="126"/>
      <c r="C74" s="126"/>
      <c r="D74" s="126"/>
      <c r="E74" s="126"/>
      <c r="F74" s="126"/>
      <c r="G74" s="126"/>
    </row>
    <row r="75" spans="1:7" s="14" customFormat="1" x14ac:dyDescent="0.2">
      <c r="A75" s="23" t="s">
        <v>28</v>
      </c>
      <c r="B75" s="21"/>
      <c r="F75" s="7"/>
      <c r="G75" s="7"/>
    </row>
    <row r="76" spans="1:7" s="14" customFormat="1" x14ac:dyDescent="0.2">
      <c r="A76" s="22"/>
      <c r="B76" s="21"/>
      <c r="F76" s="7"/>
      <c r="G76" s="7"/>
    </row>
    <row r="77" spans="1:7" s="14" customFormat="1" x14ac:dyDescent="0.2">
      <c r="A77" s="24"/>
      <c r="B77" s="25"/>
      <c r="F77" s="24"/>
      <c r="G77" s="25"/>
    </row>
    <row r="78" spans="1:7" s="14" customFormat="1" x14ac:dyDescent="0.2">
      <c r="A78" s="122" t="s">
        <v>30</v>
      </c>
      <c r="B78" s="122"/>
      <c r="F78" s="122" t="s">
        <v>30</v>
      </c>
      <c r="G78" s="122"/>
    </row>
    <row r="79" spans="1:7" s="14" customFormat="1" x14ac:dyDescent="0.2">
      <c r="A79" s="109" t="s">
        <v>29</v>
      </c>
      <c r="B79" s="109"/>
      <c r="F79" s="109" t="s">
        <v>183</v>
      </c>
      <c r="G79" s="109"/>
    </row>
    <row r="80" spans="1:7" s="14" customFormat="1" x14ac:dyDescent="0.2">
      <c r="F80" s="7"/>
      <c r="G80" s="7"/>
    </row>
    <row r="81" spans="1:7" s="14" customFormat="1" x14ac:dyDescent="0.2">
      <c r="A81" s="22"/>
      <c r="B81" s="21"/>
      <c r="F81" s="7"/>
      <c r="G81" s="7"/>
    </row>
    <row r="82" spans="1:7" s="14" customFormat="1" x14ac:dyDescent="0.2">
      <c r="A82" s="22"/>
      <c r="B82" s="21"/>
      <c r="F82" s="7"/>
      <c r="G82" s="7"/>
    </row>
    <row r="83" spans="1:7" s="14" customFormat="1" x14ac:dyDescent="0.2">
      <c r="A83" s="22"/>
      <c r="B83" s="21"/>
      <c r="F83" s="7"/>
      <c r="G83" s="7"/>
    </row>
    <row r="84" spans="1:7" s="14" customFormat="1" x14ac:dyDescent="0.2">
      <c r="A84" s="22"/>
      <c r="B84" s="21"/>
      <c r="F84" s="7"/>
      <c r="G84" s="7"/>
    </row>
    <row r="85" spans="1:7" s="14" customFormat="1" x14ac:dyDescent="0.2">
      <c r="A85" s="22"/>
      <c r="B85" s="21"/>
      <c r="F85" s="7"/>
      <c r="G85" s="7"/>
    </row>
    <row r="86" spans="1:7" s="14" customFormat="1" x14ac:dyDescent="0.2">
      <c r="A86" s="22"/>
      <c r="B86" s="21"/>
      <c r="F86" s="7"/>
      <c r="G86" s="7"/>
    </row>
    <row r="87" spans="1:7" s="14" customFormat="1" x14ac:dyDescent="0.2">
      <c r="A87" s="22"/>
      <c r="B87" s="21"/>
      <c r="F87" s="7"/>
      <c r="G87" s="7"/>
    </row>
    <row r="88" spans="1:7" s="14" customFormat="1" x14ac:dyDescent="0.2">
      <c r="A88" s="22"/>
      <c r="B88" s="21"/>
      <c r="F88" s="7"/>
      <c r="G88" s="7"/>
    </row>
    <row r="89" spans="1:7" s="14" customFormat="1" x14ac:dyDescent="0.2">
      <c r="A89" s="22"/>
      <c r="B89" s="21"/>
      <c r="F89" s="7"/>
      <c r="G89" s="7"/>
    </row>
    <row r="90" spans="1:7" s="14" customFormat="1" x14ac:dyDescent="0.2">
      <c r="A90" s="22"/>
      <c r="B90" s="21"/>
      <c r="F90" s="7"/>
      <c r="G90" s="7"/>
    </row>
    <row r="91" spans="1:7" s="14" customFormat="1" x14ac:dyDescent="0.2">
      <c r="A91" s="22"/>
      <c r="B91" s="21"/>
      <c r="F91" s="7"/>
      <c r="G91" s="7"/>
    </row>
    <row r="92" spans="1:7" s="14" customFormat="1" x14ac:dyDescent="0.2">
      <c r="A92" s="22"/>
      <c r="B92" s="21"/>
      <c r="F92" s="7"/>
      <c r="G92" s="7"/>
    </row>
    <row r="93" spans="1:7" s="14" customFormat="1" x14ac:dyDescent="0.2">
      <c r="A93" s="22"/>
      <c r="B93" s="21"/>
      <c r="F93" s="7"/>
      <c r="G93" s="7"/>
    </row>
    <row r="94" spans="1:7" s="14" customFormat="1" x14ac:dyDescent="0.2">
      <c r="A94" s="22"/>
      <c r="B94" s="21"/>
      <c r="F94" s="7"/>
      <c r="G94" s="7"/>
    </row>
    <row r="95" spans="1:7" s="14" customFormat="1" x14ac:dyDescent="0.2">
      <c r="A95" s="22"/>
      <c r="B95" s="21"/>
      <c r="F95" s="7"/>
      <c r="G95" s="7"/>
    </row>
    <row r="96" spans="1:7" s="14" customFormat="1" x14ac:dyDescent="0.2">
      <c r="A96" s="22"/>
      <c r="B96" s="21"/>
      <c r="F96" s="7"/>
      <c r="G96" s="7"/>
    </row>
    <row r="97" spans="1:7" s="14" customFormat="1" x14ac:dyDescent="0.2">
      <c r="A97" s="22"/>
      <c r="B97" s="21"/>
      <c r="F97" s="7"/>
      <c r="G97" s="7"/>
    </row>
    <row r="98" spans="1:7" s="14" customFormat="1" x14ac:dyDescent="0.2">
      <c r="A98" s="22"/>
      <c r="B98" s="21"/>
      <c r="F98" s="7"/>
      <c r="G98" s="7"/>
    </row>
    <row r="99" spans="1:7" s="14" customFormat="1" x14ac:dyDescent="0.2">
      <c r="A99" s="22"/>
      <c r="B99" s="21"/>
      <c r="F99" s="7"/>
      <c r="G99" s="7"/>
    </row>
    <row r="100" spans="1:7" s="14" customFormat="1" x14ac:dyDescent="0.2">
      <c r="A100" s="22"/>
      <c r="B100" s="21"/>
      <c r="F100" s="7"/>
      <c r="G100" s="7"/>
    </row>
    <row r="101" spans="1:7" s="14" customFormat="1" x14ac:dyDescent="0.2">
      <c r="A101" s="22"/>
      <c r="B101" s="21"/>
      <c r="F101" s="7"/>
      <c r="G101" s="7"/>
    </row>
    <row r="102" spans="1:7" s="14" customFormat="1" x14ac:dyDescent="0.2">
      <c r="A102" s="22"/>
      <c r="B102" s="21"/>
      <c r="F102" s="7"/>
      <c r="G102" s="7"/>
    </row>
    <row r="103" spans="1:7" s="14" customFormat="1" x14ac:dyDescent="0.2">
      <c r="A103" s="22"/>
      <c r="B103" s="21"/>
      <c r="F103" s="7"/>
      <c r="G103" s="7"/>
    </row>
    <row r="104" spans="1:7" s="14" customFormat="1" x14ac:dyDescent="0.2">
      <c r="A104" s="22"/>
      <c r="B104" s="21"/>
      <c r="F104" s="7"/>
      <c r="G104" s="7"/>
    </row>
    <row r="105" spans="1:7" s="14" customFormat="1" x14ac:dyDescent="0.2">
      <c r="A105" s="22"/>
      <c r="B105" s="21"/>
      <c r="F105" s="7"/>
      <c r="G105" s="7"/>
    </row>
    <row r="106" spans="1:7" s="14" customFormat="1" x14ac:dyDescent="0.2">
      <c r="A106" s="22"/>
      <c r="B106" s="21"/>
      <c r="F106" s="7"/>
      <c r="G106" s="7"/>
    </row>
    <row r="107" spans="1:7" s="14" customFormat="1" x14ac:dyDescent="0.2">
      <c r="A107" s="22"/>
      <c r="B107" s="21"/>
      <c r="F107" s="7"/>
      <c r="G107" s="7"/>
    </row>
    <row r="108" spans="1:7" s="14" customFormat="1" x14ac:dyDescent="0.2">
      <c r="A108" s="22"/>
      <c r="B108" s="21"/>
      <c r="F108" s="7"/>
      <c r="G108" s="7"/>
    </row>
    <row r="109" spans="1:7" s="14" customFormat="1" x14ac:dyDescent="0.2">
      <c r="A109" s="22"/>
      <c r="B109" s="21"/>
      <c r="F109" s="7"/>
      <c r="G109" s="7"/>
    </row>
    <row r="110" spans="1:7" s="14" customFormat="1" x14ac:dyDescent="0.2">
      <c r="A110" s="22"/>
      <c r="B110" s="21"/>
      <c r="F110" s="7"/>
      <c r="G110" s="7"/>
    </row>
    <row r="111" spans="1:7" s="14" customFormat="1" x14ac:dyDescent="0.2">
      <c r="A111" s="22"/>
      <c r="B111" s="21"/>
      <c r="F111" s="7"/>
      <c r="G111" s="7"/>
    </row>
    <row r="112" spans="1:7" s="14" customFormat="1" x14ac:dyDescent="0.2">
      <c r="A112" s="22"/>
      <c r="B112" s="21"/>
      <c r="F112" s="7"/>
      <c r="G112" s="7"/>
    </row>
    <row r="113" spans="1:7" s="14" customFormat="1" x14ac:dyDescent="0.2">
      <c r="A113" s="22"/>
      <c r="B113" s="21"/>
      <c r="F113" s="7"/>
      <c r="G113" s="7"/>
    </row>
    <row r="114" spans="1:7" s="14" customFormat="1" x14ac:dyDescent="0.2">
      <c r="A114" s="22"/>
      <c r="B114" s="21"/>
      <c r="F114" s="7"/>
      <c r="G114" s="7"/>
    </row>
    <row r="115" spans="1:7" s="14" customFormat="1" x14ac:dyDescent="0.2">
      <c r="A115" s="22"/>
      <c r="B115" s="21"/>
      <c r="F115" s="7"/>
      <c r="G115" s="7"/>
    </row>
    <row r="116" spans="1:7" s="14" customFormat="1" x14ac:dyDescent="0.2">
      <c r="A116" s="22"/>
      <c r="B116" s="21"/>
      <c r="F116" s="7"/>
      <c r="G116" s="7"/>
    </row>
    <row r="117" spans="1:7" s="14" customFormat="1" x14ac:dyDescent="0.2">
      <c r="A117" s="22"/>
      <c r="B117" s="21"/>
      <c r="F117" s="7"/>
      <c r="G117" s="7"/>
    </row>
    <row r="118" spans="1:7" s="14" customFormat="1" x14ac:dyDescent="0.2">
      <c r="A118" s="22"/>
      <c r="B118" s="21"/>
      <c r="F118" s="7"/>
      <c r="G118" s="7"/>
    </row>
    <row r="119" spans="1:7" s="14" customFormat="1" x14ac:dyDescent="0.2">
      <c r="A119" s="22"/>
      <c r="B119" s="21"/>
      <c r="F119" s="7"/>
      <c r="G119" s="7"/>
    </row>
    <row r="120" spans="1:7" s="14" customFormat="1" x14ac:dyDescent="0.2">
      <c r="A120" s="22"/>
      <c r="B120" s="21"/>
      <c r="F120" s="7"/>
      <c r="G120" s="7"/>
    </row>
    <row r="121" spans="1:7" s="14" customFormat="1" x14ac:dyDescent="0.2">
      <c r="A121" s="22"/>
      <c r="B121" s="21"/>
      <c r="F121" s="7"/>
      <c r="G121" s="7"/>
    </row>
    <row r="122" spans="1:7" s="14" customFormat="1" x14ac:dyDescent="0.2">
      <c r="A122" s="22"/>
      <c r="B122" s="21"/>
      <c r="F122" s="7"/>
      <c r="G122" s="7"/>
    </row>
    <row r="123" spans="1:7" s="14" customFormat="1" x14ac:dyDescent="0.2">
      <c r="A123" s="22"/>
      <c r="B123" s="21"/>
      <c r="F123" s="7"/>
      <c r="G123" s="7"/>
    </row>
    <row r="124" spans="1:7" s="14" customFormat="1" x14ac:dyDescent="0.2">
      <c r="A124" s="22"/>
      <c r="B124" s="21"/>
      <c r="F124" s="7"/>
      <c r="G124" s="7"/>
    </row>
    <row r="125" spans="1:7" s="14" customFormat="1" x14ac:dyDescent="0.2">
      <c r="A125" s="22"/>
      <c r="B125" s="21"/>
      <c r="F125" s="7"/>
      <c r="G125" s="7"/>
    </row>
    <row r="126" spans="1:7" s="14" customFormat="1" x14ac:dyDescent="0.2">
      <c r="A126" s="22"/>
      <c r="B126" s="21"/>
      <c r="F126" s="7"/>
      <c r="G126" s="7"/>
    </row>
    <row r="127" spans="1:7" s="14" customFormat="1" x14ac:dyDescent="0.2">
      <c r="A127" s="22"/>
      <c r="B127" s="21"/>
      <c r="F127" s="7"/>
      <c r="G127" s="7"/>
    </row>
    <row r="128" spans="1:7" s="14" customFormat="1" x14ac:dyDescent="0.2">
      <c r="A128" s="22"/>
      <c r="B128" s="21"/>
      <c r="F128" s="7"/>
      <c r="G128" s="7"/>
    </row>
    <row r="129" spans="1:7" s="14" customFormat="1" x14ac:dyDescent="0.2">
      <c r="A129" s="22"/>
      <c r="B129" s="21"/>
      <c r="F129" s="7"/>
      <c r="G129" s="7"/>
    </row>
    <row r="130" spans="1:7" s="14" customFormat="1" x14ac:dyDescent="0.2">
      <c r="A130" s="22"/>
      <c r="B130" s="21"/>
      <c r="F130" s="7"/>
      <c r="G130" s="7"/>
    </row>
    <row r="131" spans="1:7" s="14" customFormat="1" x14ac:dyDescent="0.2">
      <c r="A131" s="22"/>
      <c r="B131" s="21"/>
      <c r="F131" s="7"/>
      <c r="G131" s="7"/>
    </row>
    <row r="132" spans="1:7" s="14" customFormat="1" x14ac:dyDescent="0.2">
      <c r="A132" s="22"/>
      <c r="B132" s="21"/>
      <c r="F132" s="7"/>
      <c r="G132" s="7"/>
    </row>
    <row r="133" spans="1:7" s="14" customFormat="1" x14ac:dyDescent="0.2">
      <c r="A133" s="22"/>
      <c r="B133" s="21"/>
      <c r="F133" s="7"/>
      <c r="G133" s="7"/>
    </row>
    <row r="134" spans="1:7" s="14" customFormat="1" x14ac:dyDescent="0.2">
      <c r="A134" s="22"/>
      <c r="B134" s="21"/>
      <c r="F134" s="7"/>
      <c r="G134" s="7"/>
    </row>
    <row r="135" spans="1:7" s="14" customFormat="1" x14ac:dyDescent="0.2">
      <c r="A135" s="22"/>
      <c r="B135" s="21"/>
      <c r="F135" s="7"/>
      <c r="G135" s="7"/>
    </row>
    <row r="136" spans="1:7" s="14" customFormat="1" x14ac:dyDescent="0.2">
      <c r="A136" s="22"/>
      <c r="B136" s="21"/>
      <c r="F136" s="7"/>
      <c r="G136" s="7"/>
    </row>
    <row r="137" spans="1:7" s="14" customFormat="1" x14ac:dyDescent="0.2">
      <c r="A137" s="22"/>
      <c r="B137" s="21"/>
      <c r="F137" s="7"/>
      <c r="G137" s="7"/>
    </row>
    <row r="138" spans="1:7" s="14" customFormat="1" x14ac:dyDescent="0.2">
      <c r="A138" s="22"/>
      <c r="B138" s="21"/>
      <c r="F138" s="7"/>
      <c r="G138" s="7"/>
    </row>
    <row r="139" spans="1:7" s="14" customFormat="1" x14ac:dyDescent="0.2">
      <c r="A139" s="22"/>
      <c r="B139" s="21"/>
      <c r="F139" s="7"/>
      <c r="G139" s="7"/>
    </row>
    <row r="140" spans="1:7" s="14" customFormat="1" x14ac:dyDescent="0.2">
      <c r="A140" s="22"/>
      <c r="B140" s="21"/>
      <c r="F140" s="7"/>
      <c r="G140" s="7"/>
    </row>
    <row r="141" spans="1:7" s="14" customFormat="1" x14ac:dyDescent="0.2">
      <c r="A141" s="22"/>
      <c r="B141" s="21"/>
      <c r="F141" s="7"/>
      <c r="G141" s="7"/>
    </row>
    <row r="142" spans="1:7" s="14" customFormat="1" x14ac:dyDescent="0.2">
      <c r="A142" s="22"/>
      <c r="B142" s="21"/>
      <c r="F142" s="7"/>
      <c r="G142" s="7"/>
    </row>
    <row r="143" spans="1:7" s="14" customFormat="1" x14ac:dyDescent="0.2">
      <c r="A143" s="22"/>
      <c r="B143" s="21"/>
      <c r="F143" s="7"/>
      <c r="G143" s="7"/>
    </row>
    <row r="144" spans="1:7" s="14" customFormat="1" x14ac:dyDescent="0.2">
      <c r="A144" s="22"/>
      <c r="B144" s="21"/>
      <c r="F144" s="7"/>
      <c r="G144" s="7"/>
    </row>
    <row r="145" spans="1:7" s="14" customFormat="1" x14ac:dyDescent="0.2">
      <c r="A145" s="22"/>
      <c r="B145" s="21"/>
      <c r="F145" s="7"/>
      <c r="G145" s="7"/>
    </row>
    <row r="146" spans="1:7" s="14" customFormat="1" x14ac:dyDescent="0.2">
      <c r="A146" s="22"/>
      <c r="B146" s="21"/>
      <c r="F146" s="7"/>
      <c r="G146" s="7"/>
    </row>
    <row r="147" spans="1:7" s="14" customFormat="1" x14ac:dyDescent="0.2">
      <c r="A147" s="22"/>
      <c r="B147" s="21"/>
      <c r="F147" s="7"/>
      <c r="G147" s="7"/>
    </row>
    <row r="148" spans="1:7" s="14" customFormat="1" x14ac:dyDescent="0.2">
      <c r="A148" s="22"/>
      <c r="B148" s="21"/>
      <c r="F148" s="7"/>
      <c r="G148" s="7"/>
    </row>
    <row r="149" spans="1:7" s="14" customFormat="1" x14ac:dyDescent="0.2">
      <c r="A149" s="22"/>
      <c r="B149" s="21"/>
      <c r="F149" s="7"/>
      <c r="G149" s="7"/>
    </row>
    <row r="150" spans="1:7" s="14" customFormat="1" x14ac:dyDescent="0.2">
      <c r="A150" s="22"/>
      <c r="B150" s="21"/>
      <c r="F150" s="7"/>
      <c r="G150" s="7"/>
    </row>
    <row r="151" spans="1:7" s="14" customFormat="1" x14ac:dyDescent="0.2">
      <c r="A151" s="22"/>
      <c r="B151" s="21"/>
      <c r="F151" s="7"/>
      <c r="G151" s="7"/>
    </row>
    <row r="152" spans="1:7" s="14" customFormat="1" x14ac:dyDescent="0.2">
      <c r="A152" s="22"/>
      <c r="B152" s="21"/>
      <c r="F152" s="7"/>
      <c r="G152" s="7"/>
    </row>
    <row r="153" spans="1:7" s="14" customFormat="1" x14ac:dyDescent="0.2">
      <c r="A153" s="22"/>
      <c r="B153" s="21"/>
      <c r="F153" s="7"/>
      <c r="G153" s="7"/>
    </row>
    <row r="154" spans="1:7" s="14" customFormat="1" x14ac:dyDescent="0.2">
      <c r="A154" s="22"/>
      <c r="B154" s="21"/>
      <c r="F154" s="7"/>
      <c r="G154" s="7"/>
    </row>
    <row r="155" spans="1:7" s="14" customFormat="1" x14ac:dyDescent="0.2">
      <c r="A155" s="22"/>
      <c r="B155" s="21"/>
      <c r="F155" s="7"/>
      <c r="G155" s="7"/>
    </row>
    <row r="156" spans="1:7" s="14" customFormat="1" x14ac:dyDescent="0.2">
      <c r="A156" s="22"/>
      <c r="B156" s="21"/>
      <c r="F156" s="7"/>
      <c r="G156" s="7"/>
    </row>
    <row r="157" spans="1:7" s="14" customFormat="1" x14ac:dyDescent="0.2">
      <c r="A157" s="22"/>
      <c r="B157" s="21"/>
      <c r="F157" s="7"/>
      <c r="G157" s="7"/>
    </row>
    <row r="158" spans="1:7" s="14" customFormat="1" x14ac:dyDescent="0.2">
      <c r="A158" s="22"/>
      <c r="B158" s="21"/>
      <c r="F158" s="7"/>
      <c r="G158" s="7"/>
    </row>
    <row r="159" spans="1:7" s="14" customFormat="1" x14ac:dyDescent="0.2">
      <c r="A159" s="22"/>
      <c r="B159" s="21"/>
      <c r="F159" s="7"/>
      <c r="G159" s="7"/>
    </row>
    <row r="160" spans="1:7" s="14" customFormat="1" x14ac:dyDescent="0.2">
      <c r="A160" s="22"/>
      <c r="B160" s="21"/>
      <c r="F160" s="7"/>
      <c r="G160" s="7"/>
    </row>
    <row r="161" spans="1:7" s="14" customFormat="1" x14ac:dyDescent="0.2">
      <c r="A161" s="22"/>
      <c r="B161" s="21"/>
      <c r="F161" s="7"/>
      <c r="G161" s="7"/>
    </row>
    <row r="162" spans="1:7" s="14" customFormat="1" x14ac:dyDescent="0.2">
      <c r="A162" s="22"/>
      <c r="B162" s="21"/>
      <c r="F162" s="7"/>
      <c r="G162" s="7"/>
    </row>
    <row r="163" spans="1:7" s="14" customFormat="1" x14ac:dyDescent="0.2">
      <c r="A163" s="22"/>
      <c r="B163" s="21"/>
      <c r="F163" s="7"/>
      <c r="G163" s="7"/>
    </row>
    <row r="164" spans="1:7" s="14" customFormat="1" x14ac:dyDescent="0.2">
      <c r="A164" s="22"/>
      <c r="B164" s="21"/>
      <c r="F164" s="7"/>
      <c r="G164" s="7"/>
    </row>
    <row r="165" spans="1:7" s="14" customFormat="1" x14ac:dyDescent="0.2">
      <c r="A165" s="22"/>
      <c r="B165" s="21"/>
      <c r="F165" s="7"/>
      <c r="G165" s="7"/>
    </row>
    <row r="166" spans="1:7" s="14" customFormat="1" x14ac:dyDescent="0.2">
      <c r="A166" s="22"/>
      <c r="B166" s="21"/>
      <c r="F166" s="7"/>
      <c r="G166" s="7"/>
    </row>
    <row r="167" spans="1:7" s="14" customFormat="1" x14ac:dyDescent="0.2">
      <c r="A167" s="22"/>
      <c r="B167" s="21"/>
      <c r="F167" s="7"/>
      <c r="G167" s="7"/>
    </row>
    <row r="168" spans="1:7" s="14" customFormat="1" x14ac:dyDescent="0.2">
      <c r="A168" s="22"/>
      <c r="B168" s="21"/>
      <c r="F168" s="7"/>
      <c r="G168" s="7"/>
    </row>
    <row r="169" spans="1:7" s="14" customFormat="1" x14ac:dyDescent="0.2">
      <c r="A169" s="22"/>
      <c r="B169" s="21"/>
      <c r="F169" s="7"/>
      <c r="G169" s="7"/>
    </row>
    <row r="170" spans="1:7" s="14" customFormat="1" x14ac:dyDescent="0.2">
      <c r="A170" s="22"/>
      <c r="B170" s="21"/>
      <c r="F170" s="7"/>
      <c r="G170" s="7"/>
    </row>
    <row r="171" spans="1:7" s="14" customFormat="1" x14ac:dyDescent="0.2">
      <c r="A171" s="22"/>
      <c r="B171" s="21"/>
      <c r="F171" s="7"/>
      <c r="G171" s="7"/>
    </row>
    <row r="172" spans="1:7" s="14" customFormat="1" x14ac:dyDescent="0.2">
      <c r="A172" s="22"/>
      <c r="B172" s="21"/>
      <c r="F172" s="7"/>
      <c r="G172" s="7"/>
    </row>
    <row r="173" spans="1:7" s="14" customFormat="1" x14ac:dyDescent="0.2">
      <c r="A173" s="22"/>
      <c r="B173" s="21"/>
      <c r="F173" s="7"/>
      <c r="G173" s="7"/>
    </row>
    <row r="174" spans="1:7" s="14" customFormat="1" x14ac:dyDescent="0.2">
      <c r="A174" s="22"/>
      <c r="B174" s="21"/>
      <c r="F174" s="7"/>
      <c r="G174" s="7"/>
    </row>
    <row r="175" spans="1:7" s="14" customFormat="1" x14ac:dyDescent="0.2">
      <c r="A175" s="22"/>
      <c r="B175" s="21"/>
      <c r="F175" s="7"/>
      <c r="G175" s="7"/>
    </row>
    <row r="176" spans="1:7" s="14" customFormat="1" x14ac:dyDescent="0.2">
      <c r="A176" s="22"/>
      <c r="B176" s="21"/>
      <c r="F176" s="7"/>
      <c r="G176" s="7"/>
    </row>
    <row r="177" spans="1:7" s="14" customFormat="1" x14ac:dyDescent="0.2">
      <c r="A177" s="22"/>
      <c r="B177" s="21"/>
      <c r="F177" s="7"/>
      <c r="G177" s="7"/>
    </row>
    <row r="178" spans="1:7" s="14" customFormat="1" x14ac:dyDescent="0.2">
      <c r="A178" s="22"/>
      <c r="B178" s="21"/>
      <c r="F178" s="7"/>
      <c r="G178" s="7"/>
    </row>
    <row r="179" spans="1:7" s="14" customFormat="1" x14ac:dyDescent="0.2">
      <c r="A179" s="22"/>
      <c r="B179" s="21"/>
      <c r="F179" s="7"/>
      <c r="G179" s="7"/>
    </row>
    <row r="180" spans="1:7" s="14" customFormat="1" x14ac:dyDescent="0.2">
      <c r="A180" s="22"/>
      <c r="B180" s="21"/>
      <c r="F180" s="7"/>
      <c r="G180" s="7"/>
    </row>
    <row r="181" spans="1:7" s="14" customFormat="1" x14ac:dyDescent="0.2">
      <c r="A181" s="22"/>
      <c r="B181" s="21"/>
      <c r="F181" s="7"/>
      <c r="G181" s="7"/>
    </row>
    <row r="182" spans="1:7" s="14" customFormat="1" x14ac:dyDescent="0.2">
      <c r="A182" s="22"/>
      <c r="B182" s="21"/>
      <c r="F182" s="7"/>
      <c r="G182" s="7"/>
    </row>
    <row r="183" spans="1:7" s="14" customFormat="1" x14ac:dyDescent="0.2">
      <c r="A183" s="22"/>
      <c r="B183" s="21"/>
      <c r="F183" s="7"/>
      <c r="G183" s="7"/>
    </row>
    <row r="184" spans="1:7" s="14" customFormat="1" x14ac:dyDescent="0.2">
      <c r="A184" s="22"/>
      <c r="B184" s="21"/>
      <c r="F184" s="7"/>
      <c r="G184" s="7"/>
    </row>
    <row r="185" spans="1:7" s="14" customFormat="1" x14ac:dyDescent="0.2">
      <c r="A185" s="22"/>
      <c r="B185" s="21"/>
      <c r="F185" s="7"/>
      <c r="G185" s="7"/>
    </row>
    <row r="186" spans="1:7" s="14" customFormat="1" x14ac:dyDescent="0.2">
      <c r="A186" s="22"/>
      <c r="B186" s="21"/>
      <c r="F186" s="7"/>
      <c r="G186" s="7"/>
    </row>
    <row r="187" spans="1:7" s="14" customFormat="1" x14ac:dyDescent="0.2">
      <c r="A187" s="22"/>
      <c r="B187" s="21"/>
      <c r="F187" s="7"/>
      <c r="G187" s="7"/>
    </row>
    <row r="188" spans="1:7" s="14" customFormat="1" x14ac:dyDescent="0.2">
      <c r="A188" s="22"/>
      <c r="B188" s="21"/>
      <c r="F188" s="7"/>
      <c r="G188" s="7"/>
    </row>
    <row r="189" spans="1:7" s="14" customFormat="1" x14ac:dyDescent="0.2">
      <c r="A189" s="22"/>
      <c r="B189" s="21"/>
      <c r="F189" s="7"/>
      <c r="G189" s="7"/>
    </row>
    <row r="190" spans="1:7" s="14" customFormat="1" x14ac:dyDescent="0.2">
      <c r="A190" s="22"/>
      <c r="B190" s="21"/>
      <c r="F190" s="7"/>
      <c r="G190" s="7"/>
    </row>
    <row r="191" spans="1:7" s="14" customFormat="1" x14ac:dyDescent="0.2">
      <c r="A191" s="22"/>
      <c r="B191" s="21"/>
      <c r="F191" s="7"/>
      <c r="G191" s="7"/>
    </row>
    <row r="192" spans="1:7" s="14" customFormat="1" x14ac:dyDescent="0.2">
      <c r="A192" s="22"/>
      <c r="B192" s="21"/>
      <c r="F192" s="7"/>
      <c r="G192" s="7"/>
    </row>
    <row r="193" spans="1:7" s="14" customFormat="1" x14ac:dyDescent="0.2">
      <c r="A193" s="22"/>
      <c r="B193" s="21"/>
      <c r="F193" s="7"/>
      <c r="G193" s="7"/>
    </row>
    <row r="194" spans="1:7" s="14" customFormat="1" x14ac:dyDescent="0.2">
      <c r="A194" s="22"/>
      <c r="B194" s="21"/>
      <c r="F194" s="7"/>
      <c r="G194" s="7"/>
    </row>
    <row r="195" spans="1:7" s="14" customFormat="1" x14ac:dyDescent="0.2">
      <c r="A195" s="22"/>
      <c r="B195" s="21"/>
      <c r="F195" s="7"/>
      <c r="G195" s="7"/>
    </row>
    <row r="196" spans="1:7" s="14" customFormat="1" x14ac:dyDescent="0.2">
      <c r="A196" s="22"/>
      <c r="B196" s="21"/>
      <c r="F196" s="7"/>
      <c r="G196" s="7"/>
    </row>
    <row r="197" spans="1:7" s="14" customFormat="1" x14ac:dyDescent="0.2">
      <c r="A197" s="22"/>
      <c r="B197" s="21"/>
      <c r="F197" s="7"/>
      <c r="G197" s="7"/>
    </row>
    <row r="198" spans="1:7" s="14" customFormat="1" x14ac:dyDescent="0.2">
      <c r="A198" s="22"/>
      <c r="B198" s="21"/>
      <c r="F198" s="7"/>
      <c r="G198" s="7"/>
    </row>
    <row r="199" spans="1:7" s="14" customFormat="1" x14ac:dyDescent="0.2">
      <c r="A199" s="22"/>
      <c r="B199" s="21"/>
      <c r="F199" s="7"/>
      <c r="G199" s="7"/>
    </row>
    <row r="200" spans="1:7" s="14" customFormat="1" x14ac:dyDescent="0.2">
      <c r="A200" s="22"/>
      <c r="B200" s="21"/>
      <c r="F200" s="7"/>
      <c r="G200" s="7"/>
    </row>
    <row r="201" spans="1:7" s="14" customFormat="1" x14ac:dyDescent="0.2">
      <c r="A201" s="22"/>
      <c r="B201" s="21"/>
      <c r="F201" s="7"/>
      <c r="G201" s="7"/>
    </row>
    <row r="202" spans="1:7" s="14" customFormat="1" x14ac:dyDescent="0.2">
      <c r="A202" s="22"/>
      <c r="B202" s="21"/>
      <c r="F202" s="7"/>
      <c r="G202" s="7"/>
    </row>
    <row r="203" spans="1:7" s="14" customFormat="1" x14ac:dyDescent="0.2">
      <c r="A203" s="22"/>
      <c r="B203" s="21"/>
      <c r="F203" s="7"/>
      <c r="G203" s="7"/>
    </row>
    <row r="204" spans="1:7" s="14" customFormat="1" x14ac:dyDescent="0.2">
      <c r="A204" s="22"/>
      <c r="B204" s="21"/>
      <c r="F204" s="7"/>
      <c r="G204" s="7"/>
    </row>
    <row r="205" spans="1:7" s="14" customFormat="1" x14ac:dyDescent="0.2">
      <c r="A205" s="22"/>
      <c r="B205" s="21"/>
      <c r="F205" s="7"/>
      <c r="G205" s="7"/>
    </row>
    <row r="206" spans="1:7" s="14" customFormat="1" x14ac:dyDescent="0.2">
      <c r="A206" s="22"/>
      <c r="B206" s="21"/>
      <c r="F206" s="7"/>
      <c r="G206" s="7"/>
    </row>
    <row r="207" spans="1:7" s="14" customFormat="1" x14ac:dyDescent="0.2">
      <c r="A207" s="22"/>
      <c r="B207" s="21"/>
      <c r="F207" s="7"/>
      <c r="G207" s="7"/>
    </row>
    <row r="208" spans="1:7" s="14" customFormat="1" x14ac:dyDescent="0.2">
      <c r="A208" s="22"/>
      <c r="B208" s="21"/>
      <c r="F208" s="7"/>
      <c r="G208" s="7"/>
    </row>
    <row r="209" spans="1:7" s="14" customFormat="1" x14ac:dyDescent="0.2">
      <c r="A209" s="22"/>
      <c r="B209" s="21"/>
      <c r="F209" s="7"/>
      <c r="G209" s="7"/>
    </row>
    <row r="210" spans="1:7" s="14" customFormat="1" x14ac:dyDescent="0.2">
      <c r="A210" s="22"/>
      <c r="B210" s="21"/>
      <c r="F210" s="7"/>
      <c r="G210" s="7"/>
    </row>
    <row r="211" spans="1:7" s="14" customFormat="1" x14ac:dyDescent="0.2">
      <c r="A211" s="22"/>
      <c r="B211" s="21"/>
      <c r="F211" s="7"/>
      <c r="G211" s="7"/>
    </row>
    <row r="212" spans="1:7" s="14" customFormat="1" x14ac:dyDescent="0.2">
      <c r="A212" s="22"/>
      <c r="B212" s="21"/>
      <c r="F212" s="7"/>
      <c r="G212" s="7"/>
    </row>
    <row r="213" spans="1:7" s="14" customFormat="1" x14ac:dyDescent="0.2">
      <c r="A213" s="22"/>
      <c r="B213" s="21"/>
      <c r="F213" s="7"/>
      <c r="G213" s="7"/>
    </row>
    <row r="214" spans="1:7" s="14" customFormat="1" x14ac:dyDescent="0.2">
      <c r="A214" s="22"/>
      <c r="B214" s="21"/>
      <c r="F214" s="7"/>
      <c r="G214" s="7"/>
    </row>
    <row r="215" spans="1:7" s="14" customFormat="1" x14ac:dyDescent="0.2">
      <c r="A215" s="22"/>
      <c r="B215" s="21"/>
      <c r="F215" s="7"/>
      <c r="G215" s="7"/>
    </row>
    <row r="216" spans="1:7" s="14" customFormat="1" x14ac:dyDescent="0.2">
      <c r="A216" s="22"/>
      <c r="B216" s="21"/>
      <c r="F216" s="7"/>
      <c r="G216" s="7"/>
    </row>
    <row r="217" spans="1:7" s="14" customFormat="1" x14ac:dyDescent="0.2">
      <c r="A217" s="22"/>
      <c r="B217" s="21"/>
      <c r="F217" s="7"/>
      <c r="G217" s="7"/>
    </row>
    <row r="218" spans="1:7" s="14" customFormat="1" x14ac:dyDescent="0.2">
      <c r="A218" s="22"/>
      <c r="B218" s="21"/>
      <c r="F218" s="7"/>
      <c r="G218" s="7"/>
    </row>
    <row r="219" spans="1:7" s="14" customFormat="1" x14ac:dyDescent="0.2">
      <c r="A219" s="22"/>
      <c r="B219" s="21"/>
      <c r="F219" s="7"/>
      <c r="G219" s="7"/>
    </row>
    <row r="220" spans="1:7" s="14" customFormat="1" x14ac:dyDescent="0.2">
      <c r="A220" s="22"/>
      <c r="B220" s="21"/>
      <c r="F220" s="7"/>
      <c r="G220" s="7"/>
    </row>
    <row r="221" spans="1:7" s="14" customFormat="1" x14ac:dyDescent="0.2">
      <c r="A221" s="22"/>
      <c r="B221" s="21"/>
      <c r="F221" s="7"/>
      <c r="G221" s="7"/>
    </row>
    <row r="222" spans="1:7" s="14" customFormat="1" x14ac:dyDescent="0.2">
      <c r="A222" s="22"/>
      <c r="B222" s="21"/>
      <c r="F222" s="7"/>
      <c r="G222" s="7"/>
    </row>
    <row r="223" spans="1:7" s="14" customFormat="1" x14ac:dyDescent="0.2">
      <c r="A223" s="22"/>
      <c r="B223" s="21"/>
      <c r="F223" s="7"/>
      <c r="G223" s="7"/>
    </row>
    <row r="224" spans="1:7" s="14" customFormat="1" x14ac:dyDescent="0.2">
      <c r="A224" s="22"/>
      <c r="B224" s="21"/>
      <c r="F224" s="7"/>
      <c r="G224" s="7"/>
    </row>
    <row r="225" spans="1:7" s="14" customFormat="1" x14ac:dyDescent="0.2">
      <c r="A225" s="22"/>
      <c r="B225" s="21"/>
      <c r="F225" s="7"/>
      <c r="G225" s="7"/>
    </row>
    <row r="226" spans="1:7" s="14" customFormat="1" x14ac:dyDescent="0.2">
      <c r="A226" s="22"/>
      <c r="B226" s="21"/>
      <c r="F226" s="7"/>
      <c r="G226" s="7"/>
    </row>
    <row r="227" spans="1:7" s="14" customFormat="1" x14ac:dyDescent="0.2">
      <c r="A227" s="22"/>
      <c r="B227" s="21"/>
      <c r="F227" s="7"/>
      <c r="G227" s="7"/>
    </row>
    <row r="228" spans="1:7" x14ac:dyDescent="0.2">
      <c r="A228" s="26"/>
      <c r="B228" s="27"/>
    </row>
    <row r="229" spans="1:7" x14ac:dyDescent="0.2">
      <c r="B229" s="27"/>
    </row>
  </sheetData>
  <sheetProtection password="C931" sheet="1" objects="1" scenarios="1" formatRows="0" selectLockedCells="1"/>
  <mergeCells count="10">
    <mergeCell ref="A79:B79"/>
    <mergeCell ref="F79:G79"/>
    <mergeCell ref="A57:G74"/>
    <mergeCell ref="B5:G5"/>
    <mergeCell ref="B6:G6"/>
    <mergeCell ref="B7:G7"/>
    <mergeCell ref="B8:G8"/>
    <mergeCell ref="B9:G9"/>
    <mergeCell ref="A78:B78"/>
    <mergeCell ref="F78:G78"/>
  </mergeCells>
  <phoneticPr fontId="25" type="noConversion"/>
  <hyperlinks>
    <hyperlink ref="B1" location="'Input Tab'!A1" display="HIGHLANDS PRIME, INC." xr:uid="{00000000-0004-0000-0B00-000000000000}"/>
    <hyperlink ref="I3:J3" location="'Input Tab'!A1" display="back to input page" xr:uid="{00000000-0004-0000-0B00-000001000000}"/>
  </hyperlinks>
  <printOptions horizontalCentered="1"/>
  <pageMargins left="0.45" right="0.45" top="0.75" bottom="0.5" header="0.3" footer="0.3"/>
  <pageSetup paperSize="258" scale="58" orientation="portrait" horizontalDpi="300" verticalDpi="300"/>
  <headerFooter>
    <oddFooter>&amp;L&amp;8A project of HIGHLANDS PRIME, INC. 
The Horizon, Brgy. Tranca, Talisay, Batangas
Project completed as of September 2006
HLURB License To Sell No. 26523&amp;RPage &amp;P of &amp;N</oddFooter>
  </headerFooter>
  <ignoredErrors>
    <ignoredError sqref="C21 C15:C18 C23" formula="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A1:K15"/>
  <sheetViews>
    <sheetView workbookViewId="0">
      <selection activeCell="D17" sqref="D17"/>
    </sheetView>
  </sheetViews>
  <sheetFormatPr baseColWidth="10" defaultColWidth="11.5" defaultRowHeight="15" x14ac:dyDescent="0.2"/>
  <cols>
    <col min="1" max="1" width="3" style="46" bestFit="1" customWidth="1"/>
    <col min="2" max="2" width="14.5" style="46" customWidth="1"/>
    <col min="3" max="3" width="13.6640625" style="46" customWidth="1"/>
    <col min="4" max="4" width="18.1640625" style="47" bestFit="1" customWidth="1"/>
    <col min="5" max="5" width="10.83203125" style="46" customWidth="1"/>
    <col min="6" max="6" width="13.33203125" style="47" bestFit="1" customWidth="1"/>
    <col min="7" max="7" width="11.6640625" style="46" customWidth="1"/>
    <col min="8" max="8" width="11.5" style="46" bestFit="1" customWidth="1"/>
    <col min="9" max="16384" width="11.5" style="46"/>
  </cols>
  <sheetData>
    <row r="1" spans="1:11" s="45" customFormat="1" x14ac:dyDescent="0.2">
      <c r="A1" s="72"/>
      <c r="B1" s="72" t="s">
        <v>5</v>
      </c>
      <c r="C1" s="72" t="s">
        <v>6</v>
      </c>
      <c r="D1" s="95" t="s">
        <v>4</v>
      </c>
      <c r="E1" s="72" t="s">
        <v>63</v>
      </c>
      <c r="F1" s="95" t="s">
        <v>74</v>
      </c>
      <c r="G1" s="72"/>
      <c r="H1" s="72"/>
      <c r="I1" s="72"/>
      <c r="J1" s="72"/>
      <c r="K1" s="72"/>
    </row>
    <row r="2" spans="1:11" x14ac:dyDescent="0.2">
      <c r="A2" s="50">
        <v>1</v>
      </c>
      <c r="B2" s="50" t="s">
        <v>75</v>
      </c>
      <c r="C2" s="73">
        <v>152.43</v>
      </c>
      <c r="D2" s="73">
        <v>17714600</v>
      </c>
      <c r="E2" s="96">
        <v>0.12</v>
      </c>
      <c r="F2" s="97">
        <v>1050000</v>
      </c>
      <c r="G2" s="74" t="s">
        <v>96</v>
      </c>
      <c r="H2" s="50"/>
      <c r="I2" s="50"/>
      <c r="J2" s="50"/>
      <c r="K2" s="50"/>
    </row>
    <row r="3" spans="1:11" x14ac:dyDescent="0.2">
      <c r="A3" s="50">
        <v>1</v>
      </c>
      <c r="B3" s="50" t="s">
        <v>75</v>
      </c>
      <c r="C3" s="73">
        <v>152.43</v>
      </c>
      <c r="D3" s="73">
        <v>17714600</v>
      </c>
      <c r="E3" s="96">
        <v>0.03</v>
      </c>
      <c r="F3" s="97">
        <v>1050000</v>
      </c>
      <c r="G3" s="74" t="s">
        <v>93</v>
      </c>
      <c r="H3" s="75">
        <v>600000</v>
      </c>
      <c r="I3" s="50"/>
      <c r="J3" s="50"/>
      <c r="K3" s="50"/>
    </row>
    <row r="4" spans="1:11" x14ac:dyDescent="0.2">
      <c r="A4" s="50"/>
      <c r="B4" s="50"/>
      <c r="C4" s="73"/>
      <c r="D4" s="73"/>
      <c r="E4" s="73"/>
      <c r="F4" s="73"/>
      <c r="G4" s="73" t="s">
        <v>102</v>
      </c>
      <c r="H4" s="73" t="s">
        <v>102</v>
      </c>
      <c r="I4" s="50"/>
      <c r="J4" s="50"/>
      <c r="K4" s="50"/>
    </row>
    <row r="5" spans="1:11" x14ac:dyDescent="0.2">
      <c r="A5" s="50"/>
      <c r="B5" s="50"/>
      <c r="C5" s="50"/>
      <c r="D5" s="50"/>
      <c r="E5" s="50"/>
      <c r="F5" s="50"/>
      <c r="G5" s="50"/>
      <c r="H5" s="50"/>
      <c r="I5" s="50"/>
      <c r="J5" s="50"/>
      <c r="K5" s="50"/>
    </row>
    <row r="6" spans="1:11" x14ac:dyDescent="0.2">
      <c r="A6" s="50"/>
      <c r="B6" s="50"/>
      <c r="C6" s="50"/>
      <c r="D6" s="97"/>
      <c r="E6" s="50"/>
      <c r="F6" s="97"/>
      <c r="G6" s="50"/>
      <c r="H6" s="50"/>
      <c r="I6" s="50"/>
      <c r="J6" s="50"/>
      <c r="K6" s="50"/>
    </row>
    <row r="7" spans="1:11" x14ac:dyDescent="0.2">
      <c r="A7" s="50"/>
      <c r="B7" s="50"/>
      <c r="C7" s="50"/>
      <c r="D7" s="97"/>
      <c r="E7" s="50"/>
      <c r="F7" s="97"/>
      <c r="G7" s="50"/>
      <c r="H7" s="50"/>
      <c r="I7" s="50"/>
      <c r="J7" s="50"/>
      <c r="K7" s="50"/>
    </row>
    <row r="8" spans="1:11" x14ac:dyDescent="0.2">
      <c r="A8" s="50"/>
      <c r="B8" s="50"/>
      <c r="C8" s="50"/>
      <c r="D8" s="97"/>
      <c r="E8" s="50"/>
      <c r="F8" s="97"/>
      <c r="G8" s="50"/>
      <c r="H8" s="50"/>
      <c r="I8" s="50"/>
      <c r="J8" s="50"/>
      <c r="K8" s="50"/>
    </row>
    <row r="9" spans="1:11" x14ac:dyDescent="0.2">
      <c r="A9" s="50"/>
      <c r="B9" s="50"/>
      <c r="C9" s="50"/>
      <c r="D9" s="97"/>
      <c r="E9" s="50"/>
      <c r="F9" s="97"/>
      <c r="G9" s="50"/>
      <c r="H9" s="50"/>
      <c r="I9" s="50"/>
      <c r="J9" s="50"/>
      <c r="K9" s="50"/>
    </row>
    <row r="11" spans="1:11" x14ac:dyDescent="0.2">
      <c r="A11" s="78"/>
      <c r="B11" s="78"/>
      <c r="C11" s="78"/>
      <c r="D11" s="79"/>
      <c r="E11" s="78"/>
      <c r="F11" s="79"/>
      <c r="G11" s="78"/>
      <c r="H11" s="78"/>
    </row>
    <row r="12" spans="1:11" x14ac:dyDescent="0.2">
      <c r="A12" s="78"/>
      <c r="B12" s="78"/>
      <c r="C12" s="78"/>
      <c r="D12" s="79"/>
      <c r="E12" s="78"/>
      <c r="F12" s="79"/>
      <c r="G12" s="78"/>
      <c r="H12" s="78"/>
    </row>
    <row r="13" spans="1:11" x14ac:dyDescent="0.2">
      <c r="A13" s="78"/>
      <c r="B13" s="78"/>
      <c r="C13" s="78"/>
      <c r="D13" s="79"/>
      <c r="E13" s="78"/>
      <c r="F13" s="79"/>
      <c r="G13" s="78"/>
      <c r="H13" s="78"/>
    </row>
    <row r="14" spans="1:11" x14ac:dyDescent="0.2">
      <c r="A14" s="78"/>
      <c r="B14" s="78"/>
      <c r="C14" s="78"/>
      <c r="D14" s="79"/>
      <c r="E14" s="78"/>
      <c r="F14" s="79"/>
    </row>
    <row r="15" spans="1:11" x14ac:dyDescent="0.2">
      <c r="A15" s="78"/>
      <c r="B15" s="78"/>
      <c r="C15" s="78"/>
      <c r="D15" s="79"/>
      <c r="E15" s="78"/>
      <c r="F15" s="79"/>
    </row>
  </sheetData>
  <sheetProtection password="C931" sheet="1" objects="1" scenarios="1" selectLockedCells="1" selectUn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J194"/>
  <sheetViews>
    <sheetView zoomScale="115" zoomScaleNormal="115" zoomScalePageLayoutView="115" workbookViewId="0">
      <selection activeCell="I3" sqref="I3"/>
    </sheetView>
  </sheetViews>
  <sheetFormatPr baseColWidth="10" defaultColWidth="11.5" defaultRowHeight="15" x14ac:dyDescent="0.2"/>
  <cols>
    <col min="1" max="1" width="18.6640625" style="1" customWidth="1"/>
    <col min="2" max="2" width="13.33203125" style="1" customWidth="1"/>
    <col min="3" max="3" width="15.6640625" style="1" customWidth="1"/>
    <col min="4" max="5" width="15.6640625" style="1" hidden="1" customWidth="1"/>
    <col min="6" max="6" width="16.5" style="1" customWidth="1"/>
    <col min="7" max="7" width="17.5" style="1" customWidth="1"/>
    <col min="8" max="16384" width="11.5" style="1"/>
  </cols>
  <sheetData>
    <row r="1" spans="1:10" x14ac:dyDescent="0.2">
      <c r="B1" s="37" t="s">
        <v>7</v>
      </c>
      <c r="G1" s="2" t="s">
        <v>31</v>
      </c>
    </row>
    <row r="2" spans="1:10" x14ac:dyDescent="0.2">
      <c r="B2" s="3" t="s">
        <v>9</v>
      </c>
    </row>
    <row r="3" spans="1:10" x14ac:dyDescent="0.2">
      <c r="B3" s="3" t="s">
        <v>8</v>
      </c>
      <c r="I3" s="69" t="s">
        <v>101</v>
      </c>
      <c r="J3" s="69"/>
    </row>
    <row r="5" spans="1:10" x14ac:dyDescent="0.2">
      <c r="A5" s="4" t="s">
        <v>10</v>
      </c>
      <c r="B5" s="110" t="str">
        <f>'Input Tab'!C3</f>
        <v xml:space="preserve"> </v>
      </c>
      <c r="C5" s="111"/>
      <c r="D5" s="111"/>
      <c r="E5" s="111"/>
      <c r="F5" s="111"/>
      <c r="G5" s="112"/>
    </row>
    <row r="6" spans="1:10" x14ac:dyDescent="0.2">
      <c r="A6" s="5" t="s">
        <v>5</v>
      </c>
      <c r="B6" s="113" t="str">
        <f>+'Input Tab'!C5</f>
        <v>Greenbrier GB</v>
      </c>
      <c r="C6" s="114"/>
      <c r="D6" s="114"/>
      <c r="E6" s="114"/>
      <c r="F6" s="114"/>
      <c r="G6" s="115"/>
    </row>
    <row r="7" spans="1:10" x14ac:dyDescent="0.2">
      <c r="A7" s="5" t="s">
        <v>13</v>
      </c>
      <c r="B7" s="113">
        <f>VLOOKUP(B6,PL!B:F,2,FALSE)</f>
        <v>152.43</v>
      </c>
      <c r="C7" s="114"/>
      <c r="D7" s="114"/>
      <c r="E7" s="114"/>
      <c r="F7" s="114"/>
      <c r="G7" s="115"/>
    </row>
    <row r="8" spans="1:10" x14ac:dyDescent="0.2">
      <c r="A8" s="5" t="s">
        <v>11</v>
      </c>
      <c r="B8" s="116">
        <f>VLOOKUP(B6,PL!B2:D2, 3, FALSE)</f>
        <v>17714600</v>
      </c>
      <c r="C8" s="117"/>
      <c r="D8" s="117"/>
      <c r="E8" s="117"/>
      <c r="F8" s="117"/>
      <c r="G8" s="118"/>
    </row>
    <row r="9" spans="1:10" x14ac:dyDescent="0.2">
      <c r="A9" s="6" t="s">
        <v>12</v>
      </c>
      <c r="B9" s="119" t="s">
        <v>171</v>
      </c>
      <c r="C9" s="120"/>
      <c r="D9" s="120"/>
      <c r="E9" s="120"/>
      <c r="F9" s="120"/>
      <c r="G9" s="121"/>
    </row>
    <row r="11" spans="1:10" x14ac:dyDescent="0.2">
      <c r="A11" s="3" t="s">
        <v>14</v>
      </c>
    </row>
    <row r="12" spans="1:10" x14ac:dyDescent="0.2">
      <c r="A12" s="1" t="s">
        <v>4</v>
      </c>
      <c r="C12" s="7">
        <f>B8</f>
        <v>17714600</v>
      </c>
      <c r="D12" s="7"/>
      <c r="E12" s="7"/>
      <c r="F12" s="100"/>
    </row>
    <row r="13" spans="1:10" x14ac:dyDescent="0.2">
      <c r="A13" s="1" t="s">
        <v>106</v>
      </c>
      <c r="C13" s="42">
        <v>650000</v>
      </c>
      <c r="D13" s="44"/>
      <c r="E13" s="44"/>
      <c r="F13" s="100"/>
    </row>
    <row r="14" spans="1:10" x14ac:dyDescent="0.2">
      <c r="C14" s="7">
        <f>C12-C13</f>
        <v>17064600</v>
      </c>
      <c r="D14" s="7"/>
      <c r="E14" s="7"/>
      <c r="F14" s="100"/>
    </row>
    <row r="15" spans="1:10" x14ac:dyDescent="0.2">
      <c r="A15" s="1" t="s">
        <v>94</v>
      </c>
      <c r="C15" s="42">
        <f>+PL!F2</f>
        <v>1050000</v>
      </c>
      <c r="D15" s="44"/>
      <c r="E15" s="44"/>
      <c r="F15" s="100"/>
    </row>
    <row r="16" spans="1:10" x14ac:dyDescent="0.2">
      <c r="B16" s="26"/>
      <c r="C16" s="7">
        <f>C14-C15</f>
        <v>16014600</v>
      </c>
      <c r="D16" s="7"/>
      <c r="E16" s="7"/>
      <c r="F16" s="100"/>
    </row>
    <row r="17" spans="1:10" x14ac:dyDescent="0.2">
      <c r="A17" s="1" t="s">
        <v>176</v>
      </c>
      <c r="B17" s="43">
        <v>0.12</v>
      </c>
      <c r="C17" s="42">
        <f>IF(B17&gt;VLOOKUP(B6,PL!B2:E2,4,0),"beyond maximum discount",(C16*B17))</f>
        <v>1921752</v>
      </c>
      <c r="D17" s="44"/>
      <c r="E17" s="44"/>
      <c r="F17" s="100"/>
    </row>
    <row r="18" spans="1:10" x14ac:dyDescent="0.2">
      <c r="B18" s="43"/>
      <c r="C18" s="44">
        <f>C16-C17</f>
        <v>14092848</v>
      </c>
      <c r="D18" s="44"/>
      <c r="E18" s="44"/>
      <c r="F18" s="100"/>
    </row>
    <row r="19" spans="1:10" x14ac:dyDescent="0.2">
      <c r="A19" s="1" t="s">
        <v>182</v>
      </c>
      <c r="B19" s="43">
        <v>0.02</v>
      </c>
      <c r="C19" s="42">
        <f>IF(B19&lt;=2%,(C18*B19),"BEYOND MAX DISC.")</f>
        <v>281856.96000000002</v>
      </c>
      <c r="D19" s="44"/>
      <c r="E19" s="44"/>
      <c r="F19" s="100"/>
    </row>
    <row r="20" spans="1:10" x14ac:dyDescent="0.2">
      <c r="B20" s="43"/>
      <c r="C20" s="44">
        <f>C18-C19</f>
        <v>13810991.039999999</v>
      </c>
      <c r="D20" s="44"/>
      <c r="E20" s="44"/>
      <c r="F20" s="100"/>
    </row>
    <row r="21" spans="1:10" x14ac:dyDescent="0.2">
      <c r="A21" s="1" t="s">
        <v>173</v>
      </c>
      <c r="B21" s="43"/>
      <c r="C21" s="42">
        <v>1050000</v>
      </c>
      <c r="D21" s="44"/>
      <c r="E21" s="44"/>
      <c r="F21" s="100"/>
    </row>
    <row r="22" spans="1:10" x14ac:dyDescent="0.2">
      <c r="B22" s="43"/>
      <c r="C22" s="44">
        <f>C20+C21</f>
        <v>14860991.039999999</v>
      </c>
      <c r="D22" s="44"/>
      <c r="E22" s="44"/>
      <c r="F22" s="100"/>
    </row>
    <row r="23" spans="1:10" x14ac:dyDescent="0.2">
      <c r="A23" s="1" t="s">
        <v>172</v>
      </c>
      <c r="B23" s="101">
        <v>0.05</v>
      </c>
      <c r="C23" s="42">
        <f>(C22/1.12)*B23</f>
        <v>663437.1</v>
      </c>
      <c r="D23" s="44"/>
      <c r="E23" s="44"/>
      <c r="F23" s="100"/>
    </row>
    <row r="24" spans="1:10" x14ac:dyDescent="0.2">
      <c r="B24" s="43"/>
      <c r="C24" s="44">
        <f>C22+C23</f>
        <v>15524428.139999999</v>
      </c>
      <c r="D24" s="44"/>
      <c r="E24" s="44"/>
      <c r="F24" s="100"/>
    </row>
    <row r="25" spans="1:10" x14ac:dyDescent="0.2">
      <c r="A25" s="1" t="s">
        <v>107</v>
      </c>
      <c r="B25" s="41"/>
      <c r="C25" s="44">
        <v>650000</v>
      </c>
      <c r="D25" s="44"/>
      <c r="E25" s="44"/>
      <c r="F25" s="100"/>
    </row>
    <row r="26" spans="1:10" ht="16" thickBot="1" x14ac:dyDescent="0.25">
      <c r="A26" s="3" t="s">
        <v>15</v>
      </c>
      <c r="C26" s="8">
        <f>C24+C25</f>
        <v>16174428.139999999</v>
      </c>
      <c r="D26" s="81"/>
      <c r="E26" s="81"/>
      <c r="F26" s="100"/>
      <c r="I26" s="1" t="s">
        <v>103</v>
      </c>
    </row>
    <row r="27" spans="1:10" ht="16" thickTop="1" x14ac:dyDescent="0.2">
      <c r="C27" s="7"/>
      <c r="D27" s="7"/>
      <c r="E27" s="7"/>
    </row>
    <row r="28" spans="1:10" s="10" customFormat="1" ht="30" x14ac:dyDescent="0.2">
      <c r="A28" s="98" t="s">
        <v>16</v>
      </c>
      <c r="B28" s="98" t="s">
        <v>17</v>
      </c>
      <c r="C28" s="98" t="s">
        <v>18</v>
      </c>
      <c r="D28" s="83" t="s">
        <v>174</v>
      </c>
      <c r="E28" s="83" t="s">
        <v>175</v>
      </c>
      <c r="F28" s="98" t="s">
        <v>186</v>
      </c>
      <c r="G28" s="98" t="s">
        <v>20</v>
      </c>
    </row>
    <row r="29" spans="1:10" s="14" customFormat="1" x14ac:dyDescent="0.2">
      <c r="A29" s="31">
        <v>0</v>
      </c>
      <c r="B29" s="32">
        <f>+'Input Tab'!C4</f>
        <v>44044</v>
      </c>
      <c r="C29" s="31" t="s">
        <v>21</v>
      </c>
      <c r="D29" s="84">
        <v>100000</v>
      </c>
      <c r="E29" s="84">
        <v>0</v>
      </c>
      <c r="F29" s="33">
        <f>SUM(D29:E29)</f>
        <v>100000</v>
      </c>
      <c r="G29" s="33">
        <f>C26-F29</f>
        <v>16074428.139999999</v>
      </c>
      <c r="J29" s="48"/>
    </row>
    <row r="30" spans="1:10" s="14" customFormat="1" x14ac:dyDescent="0.2">
      <c r="A30" s="28">
        <v>1</v>
      </c>
      <c r="B30" s="29">
        <f>EDATE(B29,1)</f>
        <v>44075</v>
      </c>
      <c r="C30" s="28" t="s">
        <v>77</v>
      </c>
      <c r="D30" s="85">
        <f>(((C22+C25)*100%)-D29)/1</f>
        <v>15410991.039999999</v>
      </c>
      <c r="E30" s="85">
        <f>((C23*100%)/1)</f>
        <v>663437.1</v>
      </c>
      <c r="F30" s="30">
        <f>SUM(D30:E30)</f>
        <v>16074428.139999999</v>
      </c>
      <c r="G30" s="30">
        <f>G29-F30</f>
        <v>0</v>
      </c>
    </row>
    <row r="31" spans="1:10" s="14" customFormat="1" x14ac:dyDescent="0.2">
      <c r="A31" s="15"/>
      <c r="B31" s="16"/>
      <c r="C31" s="17" t="s">
        <v>27</v>
      </c>
      <c r="D31" s="86">
        <f>SUM(D29:D30)</f>
        <v>15510991.039999999</v>
      </c>
      <c r="E31" s="86">
        <f>SUM(E29:E30)</f>
        <v>663437.1</v>
      </c>
      <c r="F31" s="18">
        <f>SUM(F29:F30)</f>
        <v>16174428.139999999</v>
      </c>
      <c r="G31" s="19"/>
    </row>
    <row r="32" spans="1:10" s="14" customFormat="1" x14ac:dyDescent="0.2">
      <c r="A32" s="22"/>
      <c r="B32" s="21"/>
      <c r="F32" s="7"/>
      <c r="G32" s="7"/>
    </row>
    <row r="33" spans="1:8" s="14" customFormat="1" ht="14" customHeight="1" x14ac:dyDescent="0.2">
      <c r="A33" s="89" t="s">
        <v>179</v>
      </c>
      <c r="B33" s="89"/>
      <c r="C33" s="90"/>
      <c r="D33" s="91"/>
      <c r="E33" s="91"/>
      <c r="F33" s="91"/>
      <c r="G33" s="91"/>
      <c r="H33" s="91"/>
    </row>
    <row r="34" spans="1:8" s="14" customFormat="1" ht="48" customHeight="1" x14ac:dyDescent="0.2">
      <c r="A34" s="123" t="s">
        <v>184</v>
      </c>
      <c r="B34" s="123"/>
      <c r="C34" s="123"/>
      <c r="D34" s="123"/>
      <c r="E34" s="123"/>
      <c r="F34" s="123"/>
      <c r="G34" s="123"/>
      <c r="H34" s="99"/>
    </row>
    <row r="35" spans="1:8" s="14" customFormat="1" ht="52" customHeight="1" x14ac:dyDescent="0.2">
      <c r="A35" s="123"/>
      <c r="B35" s="123"/>
      <c r="C35" s="123"/>
      <c r="D35" s="123"/>
      <c r="E35" s="123"/>
      <c r="F35" s="123"/>
      <c r="G35" s="123"/>
      <c r="H35" s="99"/>
    </row>
    <row r="36" spans="1:8" s="14" customFormat="1" ht="52" customHeight="1" x14ac:dyDescent="0.2">
      <c r="A36" s="123"/>
      <c r="B36" s="123"/>
      <c r="C36" s="123"/>
      <c r="D36" s="123"/>
      <c r="E36" s="123"/>
      <c r="F36" s="123"/>
      <c r="G36" s="123"/>
      <c r="H36" s="99"/>
    </row>
    <row r="37" spans="1:8" s="14" customFormat="1" ht="52" customHeight="1" x14ac:dyDescent="0.2">
      <c r="A37" s="123"/>
      <c r="B37" s="123"/>
      <c r="C37" s="123"/>
      <c r="D37" s="123"/>
      <c r="E37" s="123"/>
      <c r="F37" s="123"/>
      <c r="G37" s="123"/>
      <c r="H37" s="99"/>
    </row>
    <row r="38" spans="1:8" s="14" customFormat="1" ht="126" customHeight="1" x14ac:dyDescent="0.2">
      <c r="A38" s="123"/>
      <c r="B38" s="123"/>
      <c r="C38" s="123"/>
      <c r="D38" s="123"/>
      <c r="E38" s="123"/>
      <c r="F38" s="123"/>
      <c r="G38" s="123"/>
      <c r="H38" s="99"/>
    </row>
    <row r="39" spans="1:8" s="14" customFormat="1" x14ac:dyDescent="0.2">
      <c r="A39" s="22"/>
      <c r="B39" s="21"/>
      <c r="F39" s="7"/>
      <c r="G39" s="7"/>
    </row>
    <row r="40" spans="1:8" s="14" customFormat="1" x14ac:dyDescent="0.2">
      <c r="A40" s="23" t="s">
        <v>28</v>
      </c>
      <c r="B40" s="21"/>
      <c r="F40" s="7"/>
      <c r="G40" s="7"/>
    </row>
    <row r="41" spans="1:8" s="14" customFormat="1" x14ac:dyDescent="0.2">
      <c r="A41" s="22"/>
      <c r="B41" s="21"/>
      <c r="F41" s="7"/>
      <c r="G41" s="7"/>
    </row>
    <row r="42" spans="1:8" s="14" customFormat="1" x14ac:dyDescent="0.2">
      <c r="A42" s="24"/>
      <c r="B42" s="25"/>
      <c r="F42" s="24"/>
      <c r="G42" s="25"/>
    </row>
    <row r="43" spans="1:8" s="14" customFormat="1" x14ac:dyDescent="0.2">
      <c r="A43" s="122" t="s">
        <v>30</v>
      </c>
      <c r="B43" s="122"/>
      <c r="F43" s="122" t="s">
        <v>30</v>
      </c>
      <c r="G43" s="122"/>
    </row>
    <row r="44" spans="1:8" s="14" customFormat="1" x14ac:dyDescent="0.2">
      <c r="A44" s="109" t="s">
        <v>29</v>
      </c>
      <c r="B44" s="109"/>
      <c r="F44" s="109" t="s">
        <v>183</v>
      </c>
      <c r="G44" s="109"/>
    </row>
    <row r="45" spans="1:8" s="14" customFormat="1" x14ac:dyDescent="0.2">
      <c r="F45" s="7"/>
      <c r="G45" s="7"/>
    </row>
    <row r="46" spans="1:8" s="14" customFormat="1" x14ac:dyDescent="0.2">
      <c r="A46" s="22"/>
      <c r="B46" s="21"/>
      <c r="F46" s="7"/>
      <c r="G46" s="7"/>
    </row>
    <row r="47" spans="1:8" s="14" customFormat="1" x14ac:dyDescent="0.2">
      <c r="A47" s="22"/>
      <c r="B47" s="21"/>
      <c r="F47" s="7"/>
      <c r="G47" s="7"/>
    </row>
    <row r="48" spans="1:8" s="14" customFormat="1" x14ac:dyDescent="0.2">
      <c r="A48" s="22"/>
      <c r="B48" s="21"/>
      <c r="F48" s="7"/>
      <c r="G48" s="7"/>
    </row>
    <row r="49" spans="1:7" s="14" customFormat="1" x14ac:dyDescent="0.2">
      <c r="A49" s="22"/>
      <c r="B49" s="21"/>
      <c r="F49" s="7"/>
      <c r="G49" s="7"/>
    </row>
    <row r="50" spans="1:7" s="14" customFormat="1" x14ac:dyDescent="0.2">
      <c r="A50" s="22"/>
      <c r="B50" s="21"/>
      <c r="F50" s="7"/>
      <c r="G50" s="7"/>
    </row>
    <row r="51" spans="1:7" s="14" customFormat="1" x14ac:dyDescent="0.2">
      <c r="A51" s="22"/>
      <c r="B51" s="21"/>
      <c r="F51" s="7"/>
      <c r="G51" s="7"/>
    </row>
    <row r="52" spans="1:7" s="14" customFormat="1" x14ac:dyDescent="0.2">
      <c r="A52" s="22"/>
      <c r="B52" s="21"/>
      <c r="F52" s="7"/>
      <c r="G52" s="7"/>
    </row>
    <row r="53" spans="1:7" s="14" customFormat="1" x14ac:dyDescent="0.2">
      <c r="A53" s="22"/>
      <c r="B53" s="21"/>
      <c r="F53" s="7"/>
      <c r="G53" s="7"/>
    </row>
    <row r="54" spans="1:7" s="14" customFormat="1" x14ac:dyDescent="0.2">
      <c r="A54" s="22"/>
      <c r="B54" s="21"/>
      <c r="F54" s="7"/>
      <c r="G54" s="7"/>
    </row>
    <row r="55" spans="1:7" s="14" customFormat="1" x14ac:dyDescent="0.2">
      <c r="A55" s="22"/>
      <c r="B55" s="21"/>
      <c r="F55" s="7"/>
      <c r="G55" s="7"/>
    </row>
    <row r="56" spans="1:7" s="14" customFormat="1" x14ac:dyDescent="0.2">
      <c r="A56" s="22"/>
      <c r="B56" s="21"/>
      <c r="F56" s="7"/>
      <c r="G56" s="7"/>
    </row>
    <row r="57" spans="1:7" s="14" customFormat="1" x14ac:dyDescent="0.2">
      <c r="A57" s="22"/>
      <c r="B57" s="21"/>
      <c r="F57" s="7"/>
      <c r="G57" s="7"/>
    </row>
    <row r="58" spans="1:7" s="14" customFormat="1" x14ac:dyDescent="0.2">
      <c r="A58" s="22"/>
      <c r="B58" s="21"/>
      <c r="F58" s="7"/>
      <c r="G58" s="7"/>
    </row>
    <row r="59" spans="1:7" s="14" customFormat="1" x14ac:dyDescent="0.2">
      <c r="A59" s="22"/>
      <c r="B59" s="21"/>
      <c r="F59" s="7"/>
      <c r="G59" s="7"/>
    </row>
    <row r="60" spans="1:7" s="14" customFormat="1" x14ac:dyDescent="0.2">
      <c r="A60" s="22"/>
      <c r="B60" s="21"/>
      <c r="F60" s="7"/>
      <c r="G60" s="7"/>
    </row>
    <row r="61" spans="1:7" s="14" customFormat="1" x14ac:dyDescent="0.2">
      <c r="A61" s="22"/>
      <c r="B61" s="21"/>
      <c r="F61" s="7"/>
      <c r="G61" s="7"/>
    </row>
    <row r="62" spans="1:7" s="14" customFormat="1" x14ac:dyDescent="0.2">
      <c r="A62" s="22"/>
      <c r="B62" s="21"/>
      <c r="F62" s="7"/>
      <c r="G62" s="7"/>
    </row>
    <row r="63" spans="1:7" s="14" customFormat="1" x14ac:dyDescent="0.2">
      <c r="A63" s="22"/>
      <c r="B63" s="21"/>
      <c r="F63" s="7"/>
      <c r="G63" s="7"/>
    </row>
    <row r="64" spans="1:7" s="14" customFormat="1" x14ac:dyDescent="0.2">
      <c r="A64" s="22"/>
      <c r="B64" s="21"/>
      <c r="F64" s="7"/>
      <c r="G64" s="7"/>
    </row>
    <row r="65" spans="1:7" s="14" customFormat="1" x14ac:dyDescent="0.2">
      <c r="A65" s="22"/>
      <c r="B65" s="21"/>
      <c r="F65" s="7"/>
      <c r="G65" s="7"/>
    </row>
    <row r="66" spans="1:7" s="14" customFormat="1" x14ac:dyDescent="0.2">
      <c r="A66" s="22"/>
      <c r="B66" s="21"/>
      <c r="F66" s="7"/>
      <c r="G66" s="7"/>
    </row>
    <row r="67" spans="1:7" s="14" customFormat="1" x14ac:dyDescent="0.2">
      <c r="A67" s="22"/>
      <c r="B67" s="21"/>
      <c r="F67" s="7"/>
      <c r="G67" s="7"/>
    </row>
    <row r="68" spans="1:7" s="14" customFormat="1" x14ac:dyDescent="0.2">
      <c r="A68" s="22"/>
      <c r="B68" s="21"/>
      <c r="F68" s="7"/>
      <c r="G68" s="7"/>
    </row>
    <row r="69" spans="1:7" s="14" customFormat="1" x14ac:dyDescent="0.2">
      <c r="A69" s="22"/>
      <c r="B69" s="21"/>
      <c r="F69" s="7"/>
      <c r="G69" s="7"/>
    </row>
    <row r="70" spans="1:7" s="14" customFormat="1" x14ac:dyDescent="0.2">
      <c r="A70" s="22"/>
      <c r="B70" s="21"/>
      <c r="F70" s="7"/>
      <c r="G70" s="7"/>
    </row>
    <row r="71" spans="1:7" s="14" customFormat="1" x14ac:dyDescent="0.2">
      <c r="A71" s="22"/>
      <c r="B71" s="21"/>
      <c r="F71" s="7"/>
      <c r="G71" s="7"/>
    </row>
    <row r="72" spans="1:7" s="14" customFormat="1" x14ac:dyDescent="0.2">
      <c r="A72" s="22"/>
      <c r="B72" s="21"/>
      <c r="F72" s="7"/>
      <c r="G72" s="7"/>
    </row>
    <row r="73" spans="1:7" s="14" customFormat="1" x14ac:dyDescent="0.2">
      <c r="A73" s="22"/>
      <c r="B73" s="21"/>
      <c r="F73" s="7"/>
      <c r="G73" s="7"/>
    </row>
    <row r="74" spans="1:7" s="14" customFormat="1" x14ac:dyDescent="0.2">
      <c r="A74" s="22"/>
      <c r="B74" s="21"/>
      <c r="F74" s="7"/>
      <c r="G74" s="7"/>
    </row>
    <row r="75" spans="1:7" s="14" customFormat="1" x14ac:dyDescent="0.2">
      <c r="A75" s="22"/>
      <c r="B75" s="21"/>
      <c r="F75" s="7"/>
      <c r="G75" s="7"/>
    </row>
    <row r="76" spans="1:7" s="14" customFormat="1" x14ac:dyDescent="0.2">
      <c r="A76" s="22"/>
      <c r="B76" s="21"/>
      <c r="F76" s="7"/>
      <c r="G76" s="7"/>
    </row>
    <row r="77" spans="1:7" s="14" customFormat="1" x14ac:dyDescent="0.2">
      <c r="A77" s="22"/>
      <c r="B77" s="21"/>
      <c r="F77" s="7"/>
      <c r="G77" s="7"/>
    </row>
    <row r="78" spans="1:7" s="14" customFormat="1" x14ac:dyDescent="0.2">
      <c r="A78" s="22"/>
      <c r="B78" s="21"/>
      <c r="F78" s="7"/>
      <c r="G78" s="7"/>
    </row>
    <row r="79" spans="1:7" s="14" customFormat="1" x14ac:dyDescent="0.2">
      <c r="A79" s="22"/>
      <c r="B79" s="21"/>
      <c r="F79" s="7"/>
      <c r="G79" s="7"/>
    </row>
    <row r="80" spans="1:7" s="14" customFormat="1" x14ac:dyDescent="0.2">
      <c r="A80" s="22"/>
      <c r="B80" s="21"/>
      <c r="F80" s="7"/>
      <c r="G80" s="7"/>
    </row>
    <row r="81" spans="1:7" s="14" customFormat="1" x14ac:dyDescent="0.2">
      <c r="A81" s="22"/>
      <c r="B81" s="21"/>
      <c r="F81" s="7"/>
      <c r="G81" s="7"/>
    </row>
    <row r="82" spans="1:7" s="14" customFormat="1" x14ac:dyDescent="0.2">
      <c r="A82" s="22"/>
      <c r="B82" s="21"/>
      <c r="F82" s="7"/>
      <c r="G82" s="7"/>
    </row>
    <row r="83" spans="1:7" s="14" customFormat="1" x14ac:dyDescent="0.2">
      <c r="A83" s="22"/>
      <c r="B83" s="21"/>
      <c r="F83" s="7"/>
      <c r="G83" s="7"/>
    </row>
    <row r="84" spans="1:7" s="14" customFormat="1" x14ac:dyDescent="0.2">
      <c r="A84" s="22"/>
      <c r="B84" s="21"/>
      <c r="F84" s="7"/>
      <c r="G84" s="7"/>
    </row>
    <row r="85" spans="1:7" s="14" customFormat="1" x14ac:dyDescent="0.2">
      <c r="A85" s="22"/>
      <c r="B85" s="21"/>
      <c r="F85" s="7"/>
      <c r="G85" s="7"/>
    </row>
    <row r="86" spans="1:7" s="14" customFormat="1" x14ac:dyDescent="0.2">
      <c r="A86" s="22"/>
      <c r="B86" s="21"/>
      <c r="F86" s="7"/>
      <c r="G86" s="7"/>
    </row>
    <row r="87" spans="1:7" s="14" customFormat="1" x14ac:dyDescent="0.2">
      <c r="A87" s="22"/>
      <c r="B87" s="21"/>
      <c r="F87" s="7"/>
      <c r="G87" s="7"/>
    </row>
    <row r="88" spans="1:7" s="14" customFormat="1" x14ac:dyDescent="0.2">
      <c r="A88" s="22"/>
      <c r="B88" s="21"/>
      <c r="F88" s="7"/>
      <c r="G88" s="7"/>
    </row>
    <row r="89" spans="1:7" s="14" customFormat="1" x14ac:dyDescent="0.2">
      <c r="A89" s="22"/>
      <c r="B89" s="21"/>
      <c r="F89" s="7"/>
      <c r="G89" s="7"/>
    </row>
    <row r="90" spans="1:7" s="14" customFormat="1" x14ac:dyDescent="0.2">
      <c r="A90" s="22"/>
      <c r="B90" s="21"/>
      <c r="F90" s="7"/>
      <c r="G90" s="7"/>
    </row>
    <row r="91" spans="1:7" s="14" customFormat="1" x14ac:dyDescent="0.2">
      <c r="A91" s="22"/>
      <c r="B91" s="21"/>
      <c r="F91" s="7"/>
      <c r="G91" s="7"/>
    </row>
    <row r="92" spans="1:7" s="14" customFormat="1" x14ac:dyDescent="0.2">
      <c r="A92" s="22"/>
      <c r="B92" s="21"/>
      <c r="F92" s="7"/>
      <c r="G92" s="7"/>
    </row>
    <row r="93" spans="1:7" s="14" customFormat="1" x14ac:dyDescent="0.2">
      <c r="A93" s="22"/>
      <c r="B93" s="21"/>
      <c r="F93" s="7"/>
      <c r="G93" s="7"/>
    </row>
    <row r="94" spans="1:7" s="14" customFormat="1" x14ac:dyDescent="0.2">
      <c r="A94" s="22"/>
      <c r="B94" s="21"/>
      <c r="F94" s="7"/>
      <c r="G94" s="7"/>
    </row>
    <row r="95" spans="1:7" s="14" customFormat="1" x14ac:dyDescent="0.2">
      <c r="A95" s="22"/>
      <c r="B95" s="21"/>
      <c r="F95" s="7"/>
      <c r="G95" s="7"/>
    </row>
    <row r="96" spans="1:7" s="14" customFormat="1" x14ac:dyDescent="0.2">
      <c r="A96" s="22"/>
      <c r="B96" s="21"/>
      <c r="F96" s="7"/>
      <c r="G96" s="7"/>
    </row>
    <row r="97" spans="1:7" s="14" customFormat="1" x14ac:dyDescent="0.2">
      <c r="A97" s="22"/>
      <c r="B97" s="21"/>
      <c r="F97" s="7"/>
      <c r="G97" s="7"/>
    </row>
    <row r="98" spans="1:7" s="14" customFormat="1" x14ac:dyDescent="0.2">
      <c r="A98" s="22"/>
      <c r="B98" s="21"/>
      <c r="F98" s="7"/>
      <c r="G98" s="7"/>
    </row>
    <row r="99" spans="1:7" s="14" customFormat="1" x14ac:dyDescent="0.2">
      <c r="A99" s="22"/>
      <c r="B99" s="21"/>
      <c r="F99" s="7"/>
      <c r="G99" s="7"/>
    </row>
    <row r="100" spans="1:7" s="14" customFormat="1" x14ac:dyDescent="0.2">
      <c r="A100" s="22"/>
      <c r="B100" s="21"/>
      <c r="F100" s="7"/>
      <c r="G100" s="7"/>
    </row>
    <row r="101" spans="1:7" s="14" customFormat="1" x14ac:dyDescent="0.2">
      <c r="A101" s="22"/>
      <c r="B101" s="21"/>
      <c r="F101" s="7"/>
      <c r="G101" s="7"/>
    </row>
    <row r="102" spans="1:7" s="14" customFormat="1" x14ac:dyDescent="0.2">
      <c r="A102" s="22"/>
      <c r="B102" s="21"/>
      <c r="F102" s="7"/>
      <c r="G102" s="7"/>
    </row>
    <row r="103" spans="1:7" s="14" customFormat="1" x14ac:dyDescent="0.2">
      <c r="A103" s="22"/>
      <c r="B103" s="21"/>
      <c r="F103" s="7"/>
      <c r="G103" s="7"/>
    </row>
    <row r="104" spans="1:7" s="14" customFormat="1" x14ac:dyDescent="0.2">
      <c r="A104" s="22"/>
      <c r="B104" s="21"/>
      <c r="F104" s="7"/>
      <c r="G104" s="7"/>
    </row>
    <row r="105" spans="1:7" s="14" customFormat="1" x14ac:dyDescent="0.2">
      <c r="A105" s="22"/>
      <c r="B105" s="21"/>
      <c r="F105" s="7"/>
      <c r="G105" s="7"/>
    </row>
    <row r="106" spans="1:7" s="14" customFormat="1" x14ac:dyDescent="0.2">
      <c r="A106" s="22"/>
      <c r="B106" s="21"/>
      <c r="F106" s="7"/>
      <c r="G106" s="7"/>
    </row>
    <row r="107" spans="1:7" s="14" customFormat="1" x14ac:dyDescent="0.2">
      <c r="A107" s="22"/>
      <c r="B107" s="21"/>
      <c r="F107" s="7"/>
      <c r="G107" s="7"/>
    </row>
    <row r="108" spans="1:7" s="14" customFormat="1" x14ac:dyDescent="0.2">
      <c r="A108" s="22"/>
      <c r="B108" s="21"/>
      <c r="F108" s="7"/>
      <c r="G108" s="7"/>
    </row>
    <row r="109" spans="1:7" s="14" customFormat="1" x14ac:dyDescent="0.2">
      <c r="A109" s="22"/>
      <c r="B109" s="21"/>
      <c r="F109" s="7"/>
      <c r="G109" s="7"/>
    </row>
    <row r="110" spans="1:7" s="14" customFormat="1" x14ac:dyDescent="0.2">
      <c r="A110" s="22"/>
      <c r="B110" s="21"/>
      <c r="F110" s="7"/>
      <c r="G110" s="7"/>
    </row>
    <row r="111" spans="1:7" s="14" customFormat="1" x14ac:dyDescent="0.2">
      <c r="A111" s="22"/>
      <c r="B111" s="21"/>
      <c r="F111" s="7"/>
      <c r="G111" s="7"/>
    </row>
    <row r="112" spans="1:7" s="14" customFormat="1" x14ac:dyDescent="0.2">
      <c r="A112" s="22"/>
      <c r="B112" s="21"/>
      <c r="F112" s="7"/>
      <c r="G112" s="7"/>
    </row>
    <row r="113" spans="1:7" s="14" customFormat="1" x14ac:dyDescent="0.2">
      <c r="A113" s="22"/>
      <c r="B113" s="21"/>
      <c r="F113" s="7"/>
      <c r="G113" s="7"/>
    </row>
    <row r="114" spans="1:7" s="14" customFormat="1" x14ac:dyDescent="0.2">
      <c r="A114" s="22"/>
      <c r="B114" s="21"/>
      <c r="F114" s="7"/>
      <c r="G114" s="7"/>
    </row>
    <row r="115" spans="1:7" s="14" customFormat="1" x14ac:dyDescent="0.2">
      <c r="A115" s="22"/>
      <c r="B115" s="21"/>
      <c r="F115" s="7"/>
      <c r="G115" s="7"/>
    </row>
    <row r="116" spans="1:7" s="14" customFormat="1" x14ac:dyDescent="0.2">
      <c r="A116" s="22"/>
      <c r="B116" s="21"/>
      <c r="F116" s="7"/>
      <c r="G116" s="7"/>
    </row>
    <row r="117" spans="1:7" s="14" customFormat="1" x14ac:dyDescent="0.2">
      <c r="A117" s="22"/>
      <c r="B117" s="21"/>
      <c r="F117" s="7"/>
      <c r="G117" s="7"/>
    </row>
    <row r="118" spans="1:7" s="14" customFormat="1" x14ac:dyDescent="0.2">
      <c r="A118" s="22"/>
      <c r="B118" s="21"/>
      <c r="F118" s="7"/>
      <c r="G118" s="7"/>
    </row>
    <row r="119" spans="1:7" s="14" customFormat="1" x14ac:dyDescent="0.2">
      <c r="A119" s="22"/>
      <c r="B119" s="21"/>
      <c r="F119" s="7"/>
      <c r="G119" s="7"/>
    </row>
    <row r="120" spans="1:7" s="14" customFormat="1" x14ac:dyDescent="0.2">
      <c r="A120" s="22"/>
      <c r="B120" s="21"/>
      <c r="F120" s="7"/>
      <c r="G120" s="7"/>
    </row>
    <row r="121" spans="1:7" s="14" customFormat="1" x14ac:dyDescent="0.2">
      <c r="A121" s="22"/>
      <c r="B121" s="21"/>
      <c r="F121" s="7"/>
      <c r="G121" s="7"/>
    </row>
    <row r="122" spans="1:7" s="14" customFormat="1" x14ac:dyDescent="0.2">
      <c r="A122" s="22"/>
      <c r="B122" s="21"/>
      <c r="F122" s="7"/>
      <c r="G122" s="7"/>
    </row>
    <row r="123" spans="1:7" s="14" customFormat="1" x14ac:dyDescent="0.2">
      <c r="A123" s="22"/>
      <c r="B123" s="21"/>
      <c r="F123" s="7"/>
      <c r="G123" s="7"/>
    </row>
    <row r="124" spans="1:7" s="14" customFormat="1" x14ac:dyDescent="0.2">
      <c r="A124" s="22"/>
      <c r="B124" s="21"/>
      <c r="F124" s="7"/>
      <c r="G124" s="7"/>
    </row>
    <row r="125" spans="1:7" s="14" customFormat="1" x14ac:dyDescent="0.2">
      <c r="A125" s="22"/>
      <c r="B125" s="21"/>
      <c r="F125" s="7"/>
      <c r="G125" s="7"/>
    </row>
    <row r="126" spans="1:7" s="14" customFormat="1" x14ac:dyDescent="0.2">
      <c r="A126" s="22"/>
      <c r="B126" s="21"/>
      <c r="F126" s="7"/>
      <c r="G126" s="7"/>
    </row>
    <row r="127" spans="1:7" s="14" customFormat="1" x14ac:dyDescent="0.2">
      <c r="A127" s="22"/>
      <c r="B127" s="21"/>
      <c r="F127" s="7"/>
      <c r="G127" s="7"/>
    </row>
    <row r="128" spans="1:7" s="14" customFormat="1" x14ac:dyDescent="0.2">
      <c r="A128" s="22"/>
      <c r="B128" s="21"/>
      <c r="F128" s="7"/>
      <c r="G128" s="7"/>
    </row>
    <row r="129" spans="1:7" s="14" customFormat="1" x14ac:dyDescent="0.2">
      <c r="A129" s="22"/>
      <c r="B129" s="21"/>
      <c r="F129" s="7"/>
      <c r="G129" s="7"/>
    </row>
    <row r="130" spans="1:7" s="14" customFormat="1" x14ac:dyDescent="0.2">
      <c r="A130" s="22"/>
      <c r="B130" s="21"/>
      <c r="F130" s="7"/>
      <c r="G130" s="7"/>
    </row>
    <row r="131" spans="1:7" s="14" customFormat="1" x14ac:dyDescent="0.2">
      <c r="A131" s="22"/>
      <c r="B131" s="21"/>
      <c r="F131" s="7"/>
      <c r="G131" s="7"/>
    </row>
    <row r="132" spans="1:7" s="14" customFormat="1" x14ac:dyDescent="0.2">
      <c r="A132" s="22"/>
      <c r="B132" s="21"/>
      <c r="F132" s="7"/>
      <c r="G132" s="7"/>
    </row>
    <row r="133" spans="1:7" s="14" customFormat="1" x14ac:dyDescent="0.2">
      <c r="A133" s="22"/>
      <c r="B133" s="21"/>
      <c r="F133" s="7"/>
      <c r="G133" s="7"/>
    </row>
    <row r="134" spans="1:7" s="14" customFormat="1" x14ac:dyDescent="0.2">
      <c r="A134" s="22"/>
      <c r="B134" s="21"/>
      <c r="F134" s="7"/>
      <c r="G134" s="7"/>
    </row>
    <row r="135" spans="1:7" s="14" customFormat="1" x14ac:dyDescent="0.2">
      <c r="A135" s="22"/>
      <c r="B135" s="21"/>
      <c r="F135" s="7"/>
      <c r="G135" s="7"/>
    </row>
    <row r="136" spans="1:7" s="14" customFormat="1" x14ac:dyDescent="0.2">
      <c r="A136" s="22"/>
      <c r="B136" s="21"/>
      <c r="F136" s="7"/>
      <c r="G136" s="7"/>
    </row>
    <row r="137" spans="1:7" s="14" customFormat="1" x14ac:dyDescent="0.2">
      <c r="A137" s="22"/>
      <c r="B137" s="21"/>
      <c r="F137" s="7"/>
      <c r="G137" s="7"/>
    </row>
    <row r="138" spans="1:7" s="14" customFormat="1" x14ac:dyDescent="0.2">
      <c r="A138" s="22"/>
      <c r="B138" s="21"/>
      <c r="F138" s="7"/>
      <c r="G138" s="7"/>
    </row>
    <row r="139" spans="1:7" s="14" customFormat="1" x14ac:dyDescent="0.2">
      <c r="A139" s="22"/>
      <c r="B139" s="21"/>
      <c r="F139" s="7"/>
      <c r="G139" s="7"/>
    </row>
    <row r="140" spans="1:7" s="14" customFormat="1" x14ac:dyDescent="0.2">
      <c r="A140" s="22"/>
      <c r="B140" s="21"/>
      <c r="F140" s="7"/>
      <c r="G140" s="7"/>
    </row>
    <row r="141" spans="1:7" s="14" customFormat="1" x14ac:dyDescent="0.2">
      <c r="A141" s="22"/>
      <c r="B141" s="21"/>
      <c r="F141" s="7"/>
      <c r="G141" s="7"/>
    </row>
    <row r="142" spans="1:7" s="14" customFormat="1" x14ac:dyDescent="0.2">
      <c r="A142" s="22"/>
      <c r="B142" s="21"/>
      <c r="F142" s="7"/>
      <c r="G142" s="7"/>
    </row>
    <row r="143" spans="1:7" s="14" customFormat="1" x14ac:dyDescent="0.2">
      <c r="A143" s="22"/>
      <c r="B143" s="21"/>
      <c r="F143" s="7"/>
      <c r="G143" s="7"/>
    </row>
    <row r="144" spans="1:7" s="14" customFormat="1" x14ac:dyDescent="0.2">
      <c r="A144" s="22"/>
      <c r="B144" s="21"/>
      <c r="F144" s="7"/>
      <c r="G144" s="7"/>
    </row>
    <row r="145" spans="1:7" s="14" customFormat="1" x14ac:dyDescent="0.2">
      <c r="A145" s="22"/>
      <c r="B145" s="21"/>
      <c r="F145" s="7"/>
      <c r="G145" s="7"/>
    </row>
    <row r="146" spans="1:7" s="14" customFormat="1" x14ac:dyDescent="0.2">
      <c r="A146" s="22"/>
      <c r="B146" s="21"/>
      <c r="F146" s="7"/>
      <c r="G146" s="7"/>
    </row>
    <row r="147" spans="1:7" s="14" customFormat="1" x14ac:dyDescent="0.2">
      <c r="A147" s="22"/>
      <c r="B147" s="21"/>
      <c r="F147" s="7"/>
      <c r="G147" s="7"/>
    </row>
    <row r="148" spans="1:7" s="14" customFormat="1" x14ac:dyDescent="0.2">
      <c r="A148" s="22"/>
      <c r="B148" s="21"/>
      <c r="F148" s="7"/>
      <c r="G148" s="7"/>
    </row>
    <row r="149" spans="1:7" s="14" customFormat="1" x14ac:dyDescent="0.2">
      <c r="A149" s="22"/>
      <c r="B149" s="21"/>
      <c r="F149" s="7"/>
      <c r="G149" s="7"/>
    </row>
    <row r="150" spans="1:7" s="14" customFormat="1" x14ac:dyDescent="0.2">
      <c r="A150" s="22"/>
      <c r="B150" s="21"/>
      <c r="F150" s="7"/>
      <c r="G150" s="7"/>
    </row>
    <row r="151" spans="1:7" s="14" customFormat="1" x14ac:dyDescent="0.2">
      <c r="A151" s="22"/>
      <c r="B151" s="21"/>
      <c r="F151" s="7"/>
      <c r="G151" s="7"/>
    </row>
    <row r="152" spans="1:7" s="14" customFormat="1" x14ac:dyDescent="0.2">
      <c r="A152" s="22"/>
      <c r="B152" s="21"/>
      <c r="F152" s="7"/>
      <c r="G152" s="7"/>
    </row>
    <row r="153" spans="1:7" s="14" customFormat="1" x14ac:dyDescent="0.2">
      <c r="A153" s="22"/>
      <c r="B153" s="21"/>
      <c r="F153" s="7"/>
      <c r="G153" s="7"/>
    </row>
    <row r="154" spans="1:7" s="14" customFormat="1" x14ac:dyDescent="0.2">
      <c r="A154" s="22"/>
      <c r="B154" s="21"/>
      <c r="F154" s="7"/>
      <c r="G154" s="7"/>
    </row>
    <row r="155" spans="1:7" s="14" customFormat="1" x14ac:dyDescent="0.2">
      <c r="A155" s="22"/>
      <c r="B155" s="21"/>
      <c r="F155" s="7"/>
      <c r="G155" s="7"/>
    </row>
    <row r="156" spans="1:7" s="14" customFormat="1" x14ac:dyDescent="0.2">
      <c r="A156" s="22"/>
      <c r="B156" s="21"/>
      <c r="F156" s="7"/>
      <c r="G156" s="7"/>
    </row>
    <row r="157" spans="1:7" s="14" customFormat="1" x14ac:dyDescent="0.2">
      <c r="A157" s="22"/>
      <c r="B157" s="21"/>
      <c r="F157" s="7"/>
      <c r="G157" s="7"/>
    </row>
    <row r="158" spans="1:7" s="14" customFormat="1" x14ac:dyDescent="0.2">
      <c r="A158" s="22"/>
      <c r="B158" s="21"/>
      <c r="F158" s="7"/>
      <c r="G158" s="7"/>
    </row>
    <row r="159" spans="1:7" s="14" customFormat="1" x14ac:dyDescent="0.2">
      <c r="A159" s="22"/>
      <c r="B159" s="21"/>
      <c r="F159" s="7"/>
      <c r="G159" s="7"/>
    </row>
    <row r="160" spans="1:7" s="14" customFormat="1" x14ac:dyDescent="0.2">
      <c r="A160" s="22"/>
      <c r="B160" s="21"/>
      <c r="F160" s="7"/>
      <c r="G160" s="7"/>
    </row>
    <row r="161" spans="1:7" s="14" customFormat="1" x14ac:dyDescent="0.2">
      <c r="A161" s="22"/>
      <c r="B161" s="21"/>
      <c r="F161" s="7"/>
      <c r="G161" s="7"/>
    </row>
    <row r="162" spans="1:7" s="14" customFormat="1" x14ac:dyDescent="0.2">
      <c r="A162" s="22"/>
      <c r="B162" s="21"/>
      <c r="F162" s="7"/>
      <c r="G162" s="7"/>
    </row>
    <row r="163" spans="1:7" s="14" customFormat="1" x14ac:dyDescent="0.2">
      <c r="A163" s="22"/>
      <c r="B163" s="21"/>
      <c r="F163" s="7"/>
      <c r="G163" s="7"/>
    </row>
    <row r="164" spans="1:7" s="14" customFormat="1" x14ac:dyDescent="0.2">
      <c r="A164" s="22"/>
      <c r="B164" s="21"/>
      <c r="F164" s="7"/>
      <c r="G164" s="7"/>
    </row>
    <row r="165" spans="1:7" s="14" customFormat="1" x14ac:dyDescent="0.2">
      <c r="A165" s="22"/>
      <c r="B165" s="21"/>
      <c r="F165" s="7"/>
      <c r="G165" s="7"/>
    </row>
    <row r="166" spans="1:7" s="14" customFormat="1" x14ac:dyDescent="0.2">
      <c r="A166" s="22"/>
      <c r="B166" s="21"/>
      <c r="F166" s="7"/>
      <c r="G166" s="7"/>
    </row>
    <row r="167" spans="1:7" s="14" customFormat="1" x14ac:dyDescent="0.2">
      <c r="A167" s="22"/>
      <c r="B167" s="21"/>
      <c r="F167" s="7"/>
      <c r="G167" s="7"/>
    </row>
    <row r="168" spans="1:7" s="14" customFormat="1" x14ac:dyDescent="0.2">
      <c r="A168" s="22"/>
      <c r="B168" s="21"/>
      <c r="F168" s="7"/>
      <c r="G168" s="7"/>
    </row>
    <row r="169" spans="1:7" s="14" customFormat="1" x14ac:dyDescent="0.2">
      <c r="A169" s="22"/>
      <c r="B169" s="21"/>
      <c r="F169" s="7"/>
      <c r="G169" s="7"/>
    </row>
    <row r="170" spans="1:7" s="14" customFormat="1" x14ac:dyDescent="0.2">
      <c r="A170" s="22"/>
      <c r="B170" s="21"/>
      <c r="F170" s="7"/>
      <c r="G170" s="7"/>
    </row>
    <row r="171" spans="1:7" s="14" customFormat="1" x14ac:dyDescent="0.2">
      <c r="A171" s="22"/>
      <c r="B171" s="21"/>
      <c r="F171" s="7"/>
      <c r="G171" s="7"/>
    </row>
    <row r="172" spans="1:7" s="14" customFormat="1" x14ac:dyDescent="0.2">
      <c r="A172" s="22"/>
      <c r="B172" s="21"/>
      <c r="F172" s="7"/>
      <c r="G172" s="7"/>
    </row>
    <row r="173" spans="1:7" s="14" customFormat="1" x14ac:dyDescent="0.2">
      <c r="A173" s="22"/>
      <c r="B173" s="21"/>
      <c r="F173" s="7"/>
      <c r="G173" s="7"/>
    </row>
    <row r="174" spans="1:7" s="14" customFormat="1" x14ac:dyDescent="0.2">
      <c r="A174" s="22"/>
      <c r="B174" s="21"/>
      <c r="F174" s="7"/>
      <c r="G174" s="7"/>
    </row>
    <row r="175" spans="1:7" s="14" customFormat="1" x14ac:dyDescent="0.2">
      <c r="A175" s="22"/>
      <c r="B175" s="21"/>
      <c r="F175" s="7"/>
      <c r="G175" s="7"/>
    </row>
    <row r="176" spans="1:7" s="14" customFormat="1" x14ac:dyDescent="0.2">
      <c r="A176" s="22"/>
      <c r="B176" s="21"/>
      <c r="F176" s="7"/>
      <c r="G176" s="7"/>
    </row>
    <row r="177" spans="1:7" s="14" customFormat="1" x14ac:dyDescent="0.2">
      <c r="A177" s="22"/>
      <c r="B177" s="21"/>
      <c r="F177" s="7"/>
      <c r="G177" s="7"/>
    </row>
    <row r="178" spans="1:7" s="14" customFormat="1" x14ac:dyDescent="0.2">
      <c r="A178" s="22"/>
      <c r="B178" s="21"/>
      <c r="F178" s="7"/>
      <c r="G178" s="7"/>
    </row>
    <row r="179" spans="1:7" s="14" customFormat="1" x14ac:dyDescent="0.2">
      <c r="A179" s="22"/>
      <c r="B179" s="21"/>
      <c r="F179" s="7"/>
      <c r="G179" s="7"/>
    </row>
    <row r="180" spans="1:7" s="14" customFormat="1" x14ac:dyDescent="0.2">
      <c r="A180" s="22"/>
      <c r="B180" s="21"/>
      <c r="F180" s="7"/>
      <c r="G180" s="7"/>
    </row>
    <row r="181" spans="1:7" s="14" customFormat="1" x14ac:dyDescent="0.2">
      <c r="A181" s="22"/>
      <c r="B181" s="21"/>
      <c r="F181" s="7"/>
      <c r="G181" s="7"/>
    </row>
    <row r="182" spans="1:7" s="14" customFormat="1" x14ac:dyDescent="0.2">
      <c r="A182" s="22"/>
      <c r="B182" s="21"/>
      <c r="F182" s="7"/>
      <c r="G182" s="7"/>
    </row>
    <row r="183" spans="1:7" s="14" customFormat="1" x14ac:dyDescent="0.2">
      <c r="A183" s="22"/>
      <c r="B183" s="21"/>
      <c r="F183" s="7"/>
      <c r="G183" s="7"/>
    </row>
    <row r="184" spans="1:7" s="14" customFormat="1" x14ac:dyDescent="0.2">
      <c r="A184" s="22"/>
      <c r="B184" s="21"/>
      <c r="F184" s="7"/>
      <c r="G184" s="7"/>
    </row>
    <row r="185" spans="1:7" s="14" customFormat="1" x14ac:dyDescent="0.2">
      <c r="A185" s="22"/>
      <c r="B185" s="21"/>
      <c r="F185" s="7"/>
      <c r="G185" s="7"/>
    </row>
    <row r="186" spans="1:7" s="14" customFormat="1" x14ac:dyDescent="0.2">
      <c r="A186" s="22"/>
      <c r="B186" s="21"/>
      <c r="F186" s="7"/>
      <c r="G186" s="7"/>
    </row>
    <row r="187" spans="1:7" s="14" customFormat="1" x14ac:dyDescent="0.2">
      <c r="A187" s="22"/>
      <c r="B187" s="21"/>
      <c r="F187" s="7"/>
      <c r="G187" s="7"/>
    </row>
    <row r="188" spans="1:7" s="14" customFormat="1" x14ac:dyDescent="0.2">
      <c r="A188" s="22"/>
      <c r="B188" s="21"/>
      <c r="F188" s="7"/>
      <c r="G188" s="7"/>
    </row>
    <row r="189" spans="1:7" s="14" customFormat="1" x14ac:dyDescent="0.2">
      <c r="A189" s="22"/>
      <c r="B189" s="21"/>
      <c r="F189" s="7"/>
      <c r="G189" s="7"/>
    </row>
    <row r="190" spans="1:7" s="14" customFormat="1" x14ac:dyDescent="0.2">
      <c r="A190" s="22"/>
      <c r="B190" s="21"/>
      <c r="F190" s="7"/>
      <c r="G190" s="7"/>
    </row>
    <row r="191" spans="1:7" s="14" customFormat="1" x14ac:dyDescent="0.2">
      <c r="A191" s="22"/>
      <c r="B191" s="21"/>
      <c r="F191" s="7"/>
      <c r="G191" s="7"/>
    </row>
    <row r="192" spans="1:7" s="14" customFormat="1" x14ac:dyDescent="0.2">
      <c r="A192" s="22"/>
      <c r="B192" s="21"/>
      <c r="F192" s="7"/>
      <c r="G192" s="7"/>
    </row>
    <row r="193" spans="1:2" x14ac:dyDescent="0.2">
      <c r="A193" s="26"/>
      <c r="B193" s="27"/>
    </row>
    <row r="194" spans="1:2" x14ac:dyDescent="0.2">
      <c r="B194" s="27"/>
    </row>
  </sheetData>
  <sheetProtection password="C931" sheet="1" objects="1" scenarios="1" formatRows="0" selectLockedCells="1"/>
  <mergeCells count="10">
    <mergeCell ref="A44:B44"/>
    <mergeCell ref="F44:G44"/>
    <mergeCell ref="B5:G5"/>
    <mergeCell ref="B6:G6"/>
    <mergeCell ref="B7:G7"/>
    <mergeCell ref="B8:G8"/>
    <mergeCell ref="B9:G9"/>
    <mergeCell ref="A43:B43"/>
    <mergeCell ref="F43:G43"/>
    <mergeCell ref="A34:G38"/>
  </mergeCells>
  <phoneticPr fontId="25" type="noConversion"/>
  <hyperlinks>
    <hyperlink ref="B1" location="'Input Tab'!A1" display="HIGHLANDS PRIME, INC." xr:uid="{00000000-0004-0000-0200-000000000000}"/>
    <hyperlink ref="I3:J3" location="'Input Tab'!A1" display="back to input page" xr:uid="{00000000-0004-0000-0200-000001000000}"/>
  </hyperlinks>
  <printOptions horizontalCentered="1"/>
  <pageMargins left="0.45" right="0.45" top="0.75" bottom="0.5" header="0.3" footer="0.3"/>
  <pageSetup paperSize="258" scale="75" orientation="portrait" horizontalDpi="300" verticalDpi="300"/>
  <headerFooter>
    <oddFooter>&amp;L&amp;8A project of HIGHLANDS PRIME, INC. 
The Horizon, Brgy. Tranca, Talisay, Batangas
Project completed as of September 2006
HLURB License To Sell No. 26523&amp;RPage &amp;P of &amp;N</oddFooter>
  </headerFooter>
  <ignoredErrors>
    <ignoredError sqref="C15 C17 C23" formula="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00000"/>
    <pageSetUpPr fitToPage="1"/>
  </sheetPr>
  <dimension ref="A1:J239"/>
  <sheetViews>
    <sheetView zoomScale="125" zoomScaleNormal="125" zoomScalePageLayoutView="125" workbookViewId="0">
      <selection activeCell="I3" sqref="I3"/>
    </sheetView>
  </sheetViews>
  <sheetFormatPr baseColWidth="10" defaultColWidth="11.5" defaultRowHeight="15" x14ac:dyDescent="0.2"/>
  <cols>
    <col min="1" max="1" width="18.6640625" style="1" customWidth="1"/>
    <col min="2" max="2" width="13.33203125" style="1" customWidth="1"/>
    <col min="3" max="3" width="15.6640625" style="1" customWidth="1"/>
    <col min="4" max="5" width="15.6640625" style="1" hidden="1" customWidth="1"/>
    <col min="6" max="6" width="15.6640625" style="1" customWidth="1"/>
    <col min="7" max="7" width="17.6640625" style="1" customWidth="1"/>
    <col min="8" max="16384" width="11.5" style="1"/>
  </cols>
  <sheetData>
    <row r="1" spans="1:10" x14ac:dyDescent="0.2">
      <c r="B1" s="102" t="s">
        <v>7</v>
      </c>
      <c r="G1" s="2" t="s">
        <v>31</v>
      </c>
    </row>
    <row r="2" spans="1:10" x14ac:dyDescent="0.2">
      <c r="B2" s="3" t="s">
        <v>9</v>
      </c>
    </row>
    <row r="3" spans="1:10" x14ac:dyDescent="0.2">
      <c r="B3" s="3" t="s">
        <v>8</v>
      </c>
      <c r="I3" s="107" t="s">
        <v>101</v>
      </c>
      <c r="J3" s="103"/>
    </row>
    <row r="5" spans="1:10" x14ac:dyDescent="0.2">
      <c r="A5" s="4" t="s">
        <v>10</v>
      </c>
      <c r="B5" s="110" t="str">
        <f>'Input Tab'!C3</f>
        <v xml:space="preserve"> </v>
      </c>
      <c r="C5" s="111"/>
      <c r="D5" s="111"/>
      <c r="E5" s="111"/>
      <c r="F5" s="111"/>
      <c r="G5" s="112"/>
    </row>
    <row r="6" spans="1:10" x14ac:dyDescent="0.2">
      <c r="A6" s="5" t="s">
        <v>5</v>
      </c>
      <c r="B6" s="113" t="str">
        <f>+'Input Tab'!C5</f>
        <v>Greenbrier GB</v>
      </c>
      <c r="C6" s="114"/>
      <c r="D6" s="114"/>
      <c r="E6" s="114"/>
      <c r="F6" s="114"/>
      <c r="G6" s="115"/>
    </row>
    <row r="7" spans="1:10" x14ac:dyDescent="0.2">
      <c r="A7" s="5" t="s">
        <v>13</v>
      </c>
      <c r="B7" s="113">
        <f>VLOOKUP(B6,PL!B:F,2,FALSE)</f>
        <v>152.43</v>
      </c>
      <c r="C7" s="114"/>
      <c r="D7" s="114"/>
      <c r="E7" s="114"/>
      <c r="F7" s="114"/>
      <c r="G7" s="115"/>
    </row>
    <row r="8" spans="1:10" x14ac:dyDescent="0.2">
      <c r="A8" s="5" t="s">
        <v>11</v>
      </c>
      <c r="B8" s="116">
        <f>VLOOKUP(B6,PL!B2:D2, 3, FALSE)</f>
        <v>17714600</v>
      </c>
      <c r="C8" s="117"/>
      <c r="D8" s="117"/>
      <c r="E8" s="117"/>
      <c r="F8" s="117"/>
      <c r="G8" s="118"/>
    </row>
    <row r="9" spans="1:10" x14ac:dyDescent="0.2">
      <c r="A9" s="6" t="s">
        <v>12</v>
      </c>
      <c r="B9" s="119" t="s">
        <v>181</v>
      </c>
      <c r="C9" s="120"/>
      <c r="D9" s="120"/>
      <c r="E9" s="120"/>
      <c r="F9" s="120"/>
      <c r="G9" s="121"/>
    </row>
    <row r="11" spans="1:10" x14ac:dyDescent="0.2">
      <c r="A11" s="3" t="s">
        <v>14</v>
      </c>
    </row>
    <row r="12" spans="1:10" x14ac:dyDescent="0.2">
      <c r="A12" s="1" t="s">
        <v>4</v>
      </c>
      <c r="C12" s="7">
        <f>B8</f>
        <v>17714600</v>
      </c>
      <c r="D12" s="7"/>
      <c r="E12" s="7"/>
    </row>
    <row r="13" spans="1:10" x14ac:dyDescent="0.2">
      <c r="A13" s="1" t="s">
        <v>106</v>
      </c>
      <c r="C13" s="42">
        <v>650000</v>
      </c>
      <c r="D13" s="44"/>
      <c r="E13" s="44"/>
    </row>
    <row r="14" spans="1:10" x14ac:dyDescent="0.2">
      <c r="C14" s="7">
        <f>C12-C13</f>
        <v>17064600</v>
      </c>
      <c r="D14" s="7"/>
      <c r="E14" s="7"/>
    </row>
    <row r="15" spans="1:10" x14ac:dyDescent="0.2">
      <c r="A15" s="1" t="s">
        <v>94</v>
      </c>
      <c r="C15" s="42">
        <f>+PL!F2</f>
        <v>1050000</v>
      </c>
      <c r="D15" s="44"/>
      <c r="E15" s="44"/>
    </row>
    <row r="16" spans="1:10" x14ac:dyDescent="0.2">
      <c r="B16" s="26"/>
      <c r="C16" s="7">
        <f>C14-C15</f>
        <v>16014600</v>
      </c>
      <c r="D16" s="7"/>
      <c r="E16" s="7"/>
    </row>
    <row r="17" spans="1:10" x14ac:dyDescent="0.2">
      <c r="A17" s="1" t="s">
        <v>176</v>
      </c>
      <c r="B17" s="43">
        <v>0.03</v>
      </c>
      <c r="C17" s="42">
        <f>IF(B17&gt;VLOOKUP(B6,PL!B3:F3,4,0),"beyond maximum discount",(C16*B17))</f>
        <v>480438</v>
      </c>
      <c r="D17" s="44"/>
      <c r="E17" s="44"/>
    </row>
    <row r="18" spans="1:10" x14ac:dyDescent="0.2">
      <c r="B18" s="101"/>
      <c r="C18" s="44">
        <f>C16-C17</f>
        <v>15534162</v>
      </c>
      <c r="D18" s="44"/>
      <c r="E18" s="44"/>
    </row>
    <row r="19" spans="1:10" x14ac:dyDescent="0.2">
      <c r="A19" s="1" t="s">
        <v>182</v>
      </c>
      <c r="B19" s="43">
        <v>0.02</v>
      </c>
      <c r="C19" s="42">
        <f>IF(B19&lt;=2%,(C18*B19),"BEYOND MAX DISC.")</f>
        <v>310683.24</v>
      </c>
      <c r="D19" s="44"/>
      <c r="E19" s="44"/>
    </row>
    <row r="20" spans="1:10" x14ac:dyDescent="0.2">
      <c r="B20" s="101"/>
      <c r="C20" s="44">
        <f>C18-C19</f>
        <v>15223478.76</v>
      </c>
      <c r="D20" s="44"/>
      <c r="E20" s="44"/>
    </row>
    <row r="21" spans="1:10" x14ac:dyDescent="0.2">
      <c r="A21" s="1" t="s">
        <v>178</v>
      </c>
      <c r="B21" s="101"/>
      <c r="C21" s="42">
        <v>1050000</v>
      </c>
      <c r="D21" s="44"/>
      <c r="E21" s="44"/>
      <c r="F21" s="70"/>
    </row>
    <row r="22" spans="1:10" x14ac:dyDescent="0.2">
      <c r="B22" s="101"/>
      <c r="C22" s="44">
        <f>C20+C21</f>
        <v>16273478.76</v>
      </c>
      <c r="D22" s="44"/>
      <c r="E22" s="44"/>
    </row>
    <row r="23" spans="1:10" x14ac:dyDescent="0.2">
      <c r="A23" s="1" t="s">
        <v>172</v>
      </c>
      <c r="B23" s="101">
        <v>0.05</v>
      </c>
      <c r="C23" s="42">
        <f>(C22/1.12)*B23</f>
        <v>726494.58749999991</v>
      </c>
      <c r="D23" s="44"/>
      <c r="E23" s="44"/>
    </row>
    <row r="24" spans="1:10" x14ac:dyDescent="0.2">
      <c r="B24" s="101"/>
      <c r="C24" s="44">
        <f>C22+C23</f>
        <v>16999973.3475</v>
      </c>
      <c r="D24" s="44"/>
      <c r="E24" s="44"/>
    </row>
    <row r="25" spans="1:10" x14ac:dyDescent="0.2">
      <c r="A25" s="1" t="s">
        <v>107</v>
      </c>
      <c r="B25" s="104"/>
      <c r="C25" s="44">
        <v>650000</v>
      </c>
      <c r="D25" s="44"/>
      <c r="E25" s="44"/>
    </row>
    <row r="26" spans="1:10" ht="16" thickBot="1" x14ac:dyDescent="0.25">
      <c r="A26" s="3" t="s">
        <v>15</v>
      </c>
      <c r="C26" s="8">
        <f>C24+C25</f>
        <v>17649973.3475</v>
      </c>
      <c r="D26" s="81"/>
      <c r="E26" s="81"/>
      <c r="I26" s="1" t="s">
        <v>103</v>
      </c>
    </row>
    <row r="27" spans="1:10" ht="16" thickTop="1" x14ac:dyDescent="0.2">
      <c r="C27" s="7"/>
      <c r="D27" s="7"/>
      <c r="E27" s="7"/>
    </row>
    <row r="28" spans="1:10" s="10" customFormat="1" ht="30" x14ac:dyDescent="0.2">
      <c r="A28" s="87" t="s">
        <v>16</v>
      </c>
      <c r="B28" s="87" t="s">
        <v>17</v>
      </c>
      <c r="C28" s="87" t="s">
        <v>18</v>
      </c>
      <c r="D28" s="105" t="s">
        <v>174</v>
      </c>
      <c r="E28" s="105" t="s">
        <v>175</v>
      </c>
      <c r="F28" s="87" t="s">
        <v>19</v>
      </c>
      <c r="G28" s="87" t="s">
        <v>20</v>
      </c>
    </row>
    <row r="29" spans="1:10" s="14" customFormat="1" x14ac:dyDescent="0.2">
      <c r="A29" s="11">
        <v>0</v>
      </c>
      <c r="B29" s="29">
        <f>+'Input Tab'!C4</f>
        <v>44044</v>
      </c>
      <c r="C29" s="11" t="s">
        <v>21</v>
      </c>
      <c r="D29" s="88">
        <v>100000</v>
      </c>
      <c r="E29" s="88">
        <v>0</v>
      </c>
      <c r="F29" s="13">
        <v>100000</v>
      </c>
      <c r="G29" s="13">
        <f>C26-F29</f>
        <v>17549973.3475</v>
      </c>
      <c r="J29" s="48"/>
    </row>
    <row r="30" spans="1:10" s="14" customFormat="1" x14ac:dyDescent="0.2">
      <c r="A30" s="28">
        <v>1</v>
      </c>
      <c r="B30" s="29">
        <f>EDATE(B29,1)</f>
        <v>44075</v>
      </c>
      <c r="C30" s="28" t="s">
        <v>77</v>
      </c>
      <c r="D30" s="85">
        <f>(((C22+C25)*20%)-D29)/1</f>
        <v>3284695.7519999999</v>
      </c>
      <c r="E30" s="85">
        <f>((C23*20%)/1)</f>
        <v>145298.91749999998</v>
      </c>
      <c r="F30" s="30">
        <f>SUM(D30:E30)</f>
        <v>3429994.6694999998</v>
      </c>
      <c r="G30" s="30">
        <f>G29-F30</f>
        <v>14119978.677999999</v>
      </c>
    </row>
    <row r="31" spans="1:10" s="14" customFormat="1" x14ac:dyDescent="0.2">
      <c r="A31" s="28">
        <v>2</v>
      </c>
      <c r="B31" s="29">
        <f t="shared" ref="B31:B55" si="0">EDATE(B30,1)</f>
        <v>44105</v>
      </c>
      <c r="C31" s="28" t="s">
        <v>109</v>
      </c>
      <c r="D31" s="85">
        <f>(((C22+C25)*50%)/24)</f>
        <v>352572.47416666662</v>
      </c>
      <c r="E31" s="85">
        <f>((C23*50%)/24)</f>
        <v>15135.303906249997</v>
      </c>
      <c r="F31" s="30">
        <f t="shared" ref="F31:F55" si="1">SUM(D31:E31)</f>
        <v>367707.77807291661</v>
      </c>
      <c r="G31" s="30">
        <f>G30-F31</f>
        <v>13752270.899927083</v>
      </c>
    </row>
    <row r="32" spans="1:10" s="14" customFormat="1" x14ac:dyDescent="0.2">
      <c r="A32" s="28">
        <v>3</v>
      </c>
      <c r="B32" s="29">
        <f t="shared" si="0"/>
        <v>44136</v>
      </c>
      <c r="C32" s="28" t="s">
        <v>110</v>
      </c>
      <c r="D32" s="85">
        <f>D31</f>
        <v>352572.47416666662</v>
      </c>
      <c r="E32" s="85">
        <f>E31</f>
        <v>15135.303906249997</v>
      </c>
      <c r="F32" s="30">
        <f t="shared" si="1"/>
        <v>367707.77807291661</v>
      </c>
      <c r="G32" s="30">
        <f t="shared" ref="G32:G55" si="2">G31-F32</f>
        <v>13384563.121854167</v>
      </c>
    </row>
    <row r="33" spans="1:7" s="14" customFormat="1" x14ac:dyDescent="0.2">
      <c r="A33" s="28">
        <v>4</v>
      </c>
      <c r="B33" s="29">
        <f t="shared" si="0"/>
        <v>44166</v>
      </c>
      <c r="C33" s="28" t="s">
        <v>111</v>
      </c>
      <c r="D33" s="85">
        <f t="shared" ref="D33:D54" si="3">D32</f>
        <v>352572.47416666662</v>
      </c>
      <c r="E33" s="85">
        <f t="shared" ref="E33:E53" si="4">E32</f>
        <v>15135.303906249997</v>
      </c>
      <c r="F33" s="30">
        <f t="shared" si="1"/>
        <v>367707.77807291661</v>
      </c>
      <c r="G33" s="30">
        <f t="shared" si="2"/>
        <v>13016855.343781251</v>
      </c>
    </row>
    <row r="34" spans="1:7" s="14" customFormat="1" x14ac:dyDescent="0.2">
      <c r="A34" s="28">
        <v>5</v>
      </c>
      <c r="B34" s="29">
        <f t="shared" si="0"/>
        <v>44197</v>
      </c>
      <c r="C34" s="28" t="s">
        <v>112</v>
      </c>
      <c r="D34" s="85">
        <f t="shared" si="3"/>
        <v>352572.47416666662</v>
      </c>
      <c r="E34" s="85">
        <f t="shared" si="4"/>
        <v>15135.303906249997</v>
      </c>
      <c r="F34" s="30">
        <f t="shared" si="1"/>
        <v>367707.77807291661</v>
      </c>
      <c r="G34" s="30">
        <f t="shared" si="2"/>
        <v>12649147.565708335</v>
      </c>
    </row>
    <row r="35" spans="1:7" s="14" customFormat="1" x14ac:dyDescent="0.2">
      <c r="A35" s="28">
        <v>6</v>
      </c>
      <c r="B35" s="29">
        <f t="shared" si="0"/>
        <v>44228</v>
      </c>
      <c r="C35" s="28" t="s">
        <v>113</v>
      </c>
      <c r="D35" s="85">
        <f t="shared" si="3"/>
        <v>352572.47416666662</v>
      </c>
      <c r="E35" s="85">
        <f t="shared" si="4"/>
        <v>15135.303906249997</v>
      </c>
      <c r="F35" s="30">
        <f t="shared" si="1"/>
        <v>367707.77807291661</v>
      </c>
      <c r="G35" s="30">
        <f t="shared" si="2"/>
        <v>12281439.78763542</v>
      </c>
    </row>
    <row r="36" spans="1:7" s="14" customFormat="1" x14ac:dyDescent="0.2">
      <c r="A36" s="28">
        <v>7</v>
      </c>
      <c r="B36" s="29">
        <f t="shared" si="0"/>
        <v>44256</v>
      </c>
      <c r="C36" s="28" t="s">
        <v>114</v>
      </c>
      <c r="D36" s="85">
        <f t="shared" si="3"/>
        <v>352572.47416666662</v>
      </c>
      <c r="E36" s="85">
        <f t="shared" si="4"/>
        <v>15135.303906249997</v>
      </c>
      <c r="F36" s="30">
        <f t="shared" si="1"/>
        <v>367707.77807291661</v>
      </c>
      <c r="G36" s="30">
        <f t="shared" si="2"/>
        <v>11913732.009562504</v>
      </c>
    </row>
    <row r="37" spans="1:7" s="14" customFormat="1" x14ac:dyDescent="0.2">
      <c r="A37" s="28">
        <v>8</v>
      </c>
      <c r="B37" s="29">
        <f t="shared" si="0"/>
        <v>44287</v>
      </c>
      <c r="C37" s="28" t="s">
        <v>115</v>
      </c>
      <c r="D37" s="85">
        <f t="shared" si="3"/>
        <v>352572.47416666662</v>
      </c>
      <c r="E37" s="85">
        <f t="shared" si="4"/>
        <v>15135.303906249997</v>
      </c>
      <c r="F37" s="30">
        <f t="shared" si="1"/>
        <v>367707.77807291661</v>
      </c>
      <c r="G37" s="30">
        <f t="shared" si="2"/>
        <v>11546024.231489588</v>
      </c>
    </row>
    <row r="38" spans="1:7" s="14" customFormat="1" x14ac:dyDescent="0.2">
      <c r="A38" s="28">
        <v>9</v>
      </c>
      <c r="B38" s="29">
        <f t="shared" si="0"/>
        <v>44317</v>
      </c>
      <c r="C38" s="28" t="s">
        <v>116</v>
      </c>
      <c r="D38" s="85">
        <f t="shared" si="3"/>
        <v>352572.47416666662</v>
      </c>
      <c r="E38" s="85">
        <f t="shared" si="4"/>
        <v>15135.303906249997</v>
      </c>
      <c r="F38" s="30">
        <f t="shared" si="1"/>
        <v>367707.77807291661</v>
      </c>
      <c r="G38" s="30">
        <f t="shared" si="2"/>
        <v>11178316.453416672</v>
      </c>
    </row>
    <row r="39" spans="1:7" s="14" customFormat="1" x14ac:dyDescent="0.2">
      <c r="A39" s="28">
        <v>10</v>
      </c>
      <c r="B39" s="29">
        <f t="shared" si="0"/>
        <v>44348</v>
      </c>
      <c r="C39" s="28" t="s">
        <v>117</v>
      </c>
      <c r="D39" s="85">
        <f t="shared" si="3"/>
        <v>352572.47416666662</v>
      </c>
      <c r="E39" s="85">
        <f t="shared" si="4"/>
        <v>15135.303906249997</v>
      </c>
      <c r="F39" s="30">
        <f t="shared" si="1"/>
        <v>367707.77807291661</v>
      </c>
      <c r="G39" s="30">
        <f t="shared" si="2"/>
        <v>10810608.675343756</v>
      </c>
    </row>
    <row r="40" spans="1:7" s="14" customFormat="1" x14ac:dyDescent="0.2">
      <c r="A40" s="28">
        <v>11</v>
      </c>
      <c r="B40" s="29">
        <f t="shared" si="0"/>
        <v>44378</v>
      </c>
      <c r="C40" s="28" t="s">
        <v>118</v>
      </c>
      <c r="D40" s="85">
        <f t="shared" si="3"/>
        <v>352572.47416666662</v>
      </c>
      <c r="E40" s="85">
        <f t="shared" si="4"/>
        <v>15135.303906249997</v>
      </c>
      <c r="F40" s="30">
        <f t="shared" si="1"/>
        <v>367707.77807291661</v>
      </c>
      <c r="G40" s="30">
        <f t="shared" si="2"/>
        <v>10442900.89727084</v>
      </c>
    </row>
    <row r="41" spans="1:7" s="14" customFormat="1" x14ac:dyDescent="0.2">
      <c r="A41" s="28">
        <v>12</v>
      </c>
      <c r="B41" s="29">
        <f t="shared" si="0"/>
        <v>44409</v>
      </c>
      <c r="C41" s="28" t="s">
        <v>119</v>
      </c>
      <c r="D41" s="85">
        <f t="shared" si="3"/>
        <v>352572.47416666662</v>
      </c>
      <c r="E41" s="85">
        <f t="shared" si="4"/>
        <v>15135.303906249997</v>
      </c>
      <c r="F41" s="30">
        <f t="shared" si="1"/>
        <v>367707.77807291661</v>
      </c>
      <c r="G41" s="30">
        <f t="shared" si="2"/>
        <v>10075193.119197924</v>
      </c>
    </row>
    <row r="42" spans="1:7" s="14" customFormat="1" x14ac:dyDescent="0.2">
      <c r="A42" s="28">
        <v>13</v>
      </c>
      <c r="B42" s="29">
        <f t="shared" si="0"/>
        <v>44440</v>
      </c>
      <c r="C42" s="28" t="s">
        <v>120</v>
      </c>
      <c r="D42" s="85">
        <f t="shared" si="3"/>
        <v>352572.47416666662</v>
      </c>
      <c r="E42" s="85">
        <f t="shared" si="4"/>
        <v>15135.303906249997</v>
      </c>
      <c r="F42" s="30">
        <f t="shared" si="1"/>
        <v>367707.77807291661</v>
      </c>
      <c r="G42" s="30">
        <f t="shared" si="2"/>
        <v>9707485.3411250077</v>
      </c>
    </row>
    <row r="43" spans="1:7" s="14" customFormat="1" x14ac:dyDescent="0.2">
      <c r="A43" s="28">
        <v>14</v>
      </c>
      <c r="B43" s="29">
        <f t="shared" si="0"/>
        <v>44470</v>
      </c>
      <c r="C43" s="28" t="s">
        <v>121</v>
      </c>
      <c r="D43" s="85">
        <f t="shared" si="3"/>
        <v>352572.47416666662</v>
      </c>
      <c r="E43" s="85">
        <f t="shared" si="4"/>
        <v>15135.303906249997</v>
      </c>
      <c r="F43" s="30">
        <f t="shared" si="1"/>
        <v>367707.77807291661</v>
      </c>
      <c r="G43" s="30">
        <f t="shared" si="2"/>
        <v>9339777.5630520917</v>
      </c>
    </row>
    <row r="44" spans="1:7" s="14" customFormat="1" x14ac:dyDescent="0.2">
      <c r="A44" s="28">
        <v>15</v>
      </c>
      <c r="B44" s="29">
        <f t="shared" si="0"/>
        <v>44501</v>
      </c>
      <c r="C44" s="28" t="s">
        <v>122</v>
      </c>
      <c r="D44" s="85">
        <f t="shared" si="3"/>
        <v>352572.47416666662</v>
      </c>
      <c r="E44" s="85">
        <f t="shared" si="4"/>
        <v>15135.303906249997</v>
      </c>
      <c r="F44" s="30">
        <f t="shared" si="1"/>
        <v>367707.77807291661</v>
      </c>
      <c r="G44" s="30">
        <f t="shared" si="2"/>
        <v>8972069.7849791758</v>
      </c>
    </row>
    <row r="45" spans="1:7" s="14" customFormat="1" x14ac:dyDescent="0.2">
      <c r="A45" s="28">
        <v>16</v>
      </c>
      <c r="B45" s="29">
        <f t="shared" si="0"/>
        <v>44531</v>
      </c>
      <c r="C45" s="28" t="s">
        <v>123</v>
      </c>
      <c r="D45" s="85">
        <f t="shared" si="3"/>
        <v>352572.47416666662</v>
      </c>
      <c r="E45" s="85">
        <f t="shared" si="4"/>
        <v>15135.303906249997</v>
      </c>
      <c r="F45" s="30">
        <f t="shared" si="1"/>
        <v>367707.77807291661</v>
      </c>
      <c r="G45" s="30">
        <f t="shared" si="2"/>
        <v>8604362.0069062598</v>
      </c>
    </row>
    <row r="46" spans="1:7" s="14" customFormat="1" x14ac:dyDescent="0.2">
      <c r="A46" s="28">
        <v>17</v>
      </c>
      <c r="B46" s="29">
        <f t="shared" si="0"/>
        <v>44562</v>
      </c>
      <c r="C46" s="28" t="s">
        <v>124</v>
      </c>
      <c r="D46" s="85">
        <f t="shared" si="3"/>
        <v>352572.47416666662</v>
      </c>
      <c r="E46" s="85">
        <f t="shared" si="4"/>
        <v>15135.303906249997</v>
      </c>
      <c r="F46" s="30">
        <f t="shared" si="1"/>
        <v>367707.77807291661</v>
      </c>
      <c r="G46" s="30">
        <f t="shared" si="2"/>
        <v>8236654.2288333429</v>
      </c>
    </row>
    <row r="47" spans="1:7" s="14" customFormat="1" x14ac:dyDescent="0.2">
      <c r="A47" s="28">
        <v>18</v>
      </c>
      <c r="B47" s="29">
        <f t="shared" si="0"/>
        <v>44593</v>
      </c>
      <c r="C47" s="28" t="s">
        <v>125</v>
      </c>
      <c r="D47" s="85">
        <f t="shared" si="3"/>
        <v>352572.47416666662</v>
      </c>
      <c r="E47" s="85">
        <f t="shared" si="4"/>
        <v>15135.303906249997</v>
      </c>
      <c r="F47" s="30">
        <f t="shared" si="1"/>
        <v>367707.77807291661</v>
      </c>
      <c r="G47" s="30">
        <f t="shared" si="2"/>
        <v>7868946.450760426</v>
      </c>
    </row>
    <row r="48" spans="1:7" s="14" customFormat="1" x14ac:dyDescent="0.2">
      <c r="A48" s="28">
        <v>19</v>
      </c>
      <c r="B48" s="29">
        <f t="shared" si="0"/>
        <v>44621</v>
      </c>
      <c r="C48" s="28" t="s">
        <v>126</v>
      </c>
      <c r="D48" s="85">
        <f t="shared" si="3"/>
        <v>352572.47416666662</v>
      </c>
      <c r="E48" s="85">
        <f t="shared" si="4"/>
        <v>15135.303906249997</v>
      </c>
      <c r="F48" s="30">
        <f t="shared" si="1"/>
        <v>367707.77807291661</v>
      </c>
      <c r="G48" s="30">
        <f t="shared" si="2"/>
        <v>7501238.6726875091</v>
      </c>
    </row>
    <row r="49" spans="1:7" s="14" customFormat="1" x14ac:dyDescent="0.2">
      <c r="A49" s="28">
        <v>20</v>
      </c>
      <c r="B49" s="29">
        <f t="shared" si="0"/>
        <v>44652</v>
      </c>
      <c r="C49" s="28" t="s">
        <v>127</v>
      </c>
      <c r="D49" s="85">
        <f t="shared" si="3"/>
        <v>352572.47416666662</v>
      </c>
      <c r="E49" s="85">
        <f t="shared" si="4"/>
        <v>15135.303906249997</v>
      </c>
      <c r="F49" s="30">
        <f t="shared" si="1"/>
        <v>367707.77807291661</v>
      </c>
      <c r="G49" s="30">
        <f t="shared" si="2"/>
        <v>7133530.8946145922</v>
      </c>
    </row>
    <row r="50" spans="1:7" s="14" customFormat="1" x14ac:dyDescent="0.2">
      <c r="A50" s="28">
        <v>21</v>
      </c>
      <c r="B50" s="29">
        <f t="shared" si="0"/>
        <v>44682</v>
      </c>
      <c r="C50" s="28" t="s">
        <v>128</v>
      </c>
      <c r="D50" s="85">
        <f t="shared" si="3"/>
        <v>352572.47416666662</v>
      </c>
      <c r="E50" s="85">
        <f t="shared" si="4"/>
        <v>15135.303906249997</v>
      </c>
      <c r="F50" s="30">
        <f t="shared" si="1"/>
        <v>367707.77807291661</v>
      </c>
      <c r="G50" s="30">
        <f t="shared" si="2"/>
        <v>6765823.1165416753</v>
      </c>
    </row>
    <row r="51" spans="1:7" s="14" customFormat="1" x14ac:dyDescent="0.2">
      <c r="A51" s="28">
        <v>22</v>
      </c>
      <c r="B51" s="29">
        <f t="shared" si="0"/>
        <v>44713</v>
      </c>
      <c r="C51" s="28" t="s">
        <v>129</v>
      </c>
      <c r="D51" s="85">
        <f t="shared" si="3"/>
        <v>352572.47416666662</v>
      </c>
      <c r="E51" s="85">
        <f t="shared" si="4"/>
        <v>15135.303906249997</v>
      </c>
      <c r="F51" s="30">
        <f t="shared" si="1"/>
        <v>367707.77807291661</v>
      </c>
      <c r="G51" s="30">
        <f t="shared" si="2"/>
        <v>6398115.3384687584</v>
      </c>
    </row>
    <row r="52" spans="1:7" s="14" customFormat="1" x14ac:dyDescent="0.2">
      <c r="A52" s="28">
        <v>23</v>
      </c>
      <c r="B52" s="29">
        <f t="shared" si="0"/>
        <v>44743</v>
      </c>
      <c r="C52" s="28" t="s">
        <v>130</v>
      </c>
      <c r="D52" s="85">
        <f t="shared" si="3"/>
        <v>352572.47416666662</v>
      </c>
      <c r="E52" s="85">
        <f t="shared" si="4"/>
        <v>15135.303906249997</v>
      </c>
      <c r="F52" s="30">
        <f t="shared" si="1"/>
        <v>367707.77807291661</v>
      </c>
      <c r="G52" s="30">
        <f t="shared" si="2"/>
        <v>6030407.5603958415</v>
      </c>
    </row>
    <row r="53" spans="1:7" s="14" customFormat="1" x14ac:dyDescent="0.2">
      <c r="A53" s="28">
        <v>24</v>
      </c>
      <c r="B53" s="29">
        <f t="shared" si="0"/>
        <v>44774</v>
      </c>
      <c r="C53" s="28" t="s">
        <v>131</v>
      </c>
      <c r="D53" s="85">
        <f t="shared" si="3"/>
        <v>352572.47416666662</v>
      </c>
      <c r="E53" s="85">
        <f t="shared" si="4"/>
        <v>15135.303906249997</v>
      </c>
      <c r="F53" s="30">
        <f t="shared" si="1"/>
        <v>367707.77807291661</v>
      </c>
      <c r="G53" s="30">
        <f t="shared" si="2"/>
        <v>5662699.7823229246</v>
      </c>
    </row>
    <row r="54" spans="1:7" s="14" customFormat="1" x14ac:dyDescent="0.2">
      <c r="A54" s="28">
        <v>25</v>
      </c>
      <c r="B54" s="29">
        <f t="shared" si="0"/>
        <v>44805</v>
      </c>
      <c r="C54" s="28" t="s">
        <v>132</v>
      </c>
      <c r="D54" s="85">
        <f t="shared" si="3"/>
        <v>352572.47416666662</v>
      </c>
      <c r="E54" s="85">
        <f>E53</f>
        <v>15135.303906249997</v>
      </c>
      <c r="F54" s="30">
        <f t="shared" si="1"/>
        <v>367707.77807291661</v>
      </c>
      <c r="G54" s="30">
        <f t="shared" si="2"/>
        <v>5294992.0042500077</v>
      </c>
    </row>
    <row r="55" spans="1:7" s="14" customFormat="1" x14ac:dyDescent="0.2">
      <c r="A55" s="28">
        <v>26</v>
      </c>
      <c r="B55" s="29">
        <f t="shared" si="0"/>
        <v>44835</v>
      </c>
      <c r="C55" s="31" t="s">
        <v>177</v>
      </c>
      <c r="D55" s="84">
        <f>((C22+C25)*30%)/1</f>
        <v>5077043.6279999996</v>
      </c>
      <c r="E55" s="84">
        <f>((C23*30%)/1)</f>
        <v>217948.37624999997</v>
      </c>
      <c r="F55" s="30">
        <f t="shared" si="1"/>
        <v>5294992.0042499993</v>
      </c>
      <c r="G55" s="30">
        <f t="shared" si="2"/>
        <v>8.3819031715393066E-9</v>
      </c>
    </row>
    <row r="56" spans="1:7" s="14" customFormat="1" x14ac:dyDescent="0.2">
      <c r="A56" s="15"/>
      <c r="B56" s="16"/>
      <c r="C56" s="17" t="s">
        <v>27</v>
      </c>
      <c r="D56" s="86">
        <f>SUM(D29:D55)</f>
        <v>16923478.760000009</v>
      </c>
      <c r="E56" s="86">
        <f>SUM(E29:E55)</f>
        <v>726494.58749999967</v>
      </c>
      <c r="F56" s="18">
        <f>SUM(F29:F55)</f>
        <v>17649973.347499996</v>
      </c>
      <c r="G56" s="19"/>
    </row>
    <row r="57" spans="1:7" s="14" customFormat="1" x14ac:dyDescent="0.2">
      <c r="A57" s="22"/>
      <c r="B57" s="21"/>
      <c r="F57" s="7"/>
      <c r="G57" s="7"/>
    </row>
    <row r="58" spans="1:7" s="14" customFormat="1" ht="14" customHeight="1" x14ac:dyDescent="0.2">
      <c r="A58" s="92"/>
      <c r="B58" s="92"/>
      <c r="C58" s="92"/>
      <c r="D58" s="92"/>
      <c r="E58" s="92"/>
      <c r="F58" s="92"/>
      <c r="G58" s="92"/>
    </row>
    <row r="59" spans="1:7" s="14" customFormat="1" x14ac:dyDescent="0.2">
      <c r="A59" s="106" t="s">
        <v>179</v>
      </c>
      <c r="B59" s="92"/>
      <c r="C59" s="92"/>
      <c r="D59" s="92"/>
      <c r="E59" s="92"/>
      <c r="F59" s="92"/>
      <c r="G59" s="92"/>
    </row>
    <row r="60" spans="1:7" s="14" customFormat="1" x14ac:dyDescent="0.2">
      <c r="A60" s="124" t="s">
        <v>184</v>
      </c>
      <c r="B60" s="124"/>
      <c r="C60" s="124"/>
      <c r="D60" s="124"/>
      <c r="E60" s="124"/>
      <c r="F60" s="124"/>
      <c r="G60" s="124"/>
    </row>
    <row r="61" spans="1:7" s="14" customFormat="1" x14ac:dyDescent="0.2">
      <c r="A61" s="124"/>
      <c r="B61" s="124"/>
      <c r="C61" s="124"/>
      <c r="D61" s="124"/>
      <c r="E61" s="124"/>
      <c r="F61" s="124"/>
      <c r="G61" s="124"/>
    </row>
    <row r="62" spans="1:7" s="14" customFormat="1" x14ac:dyDescent="0.2">
      <c r="A62" s="124"/>
      <c r="B62" s="124"/>
      <c r="C62" s="124"/>
      <c r="D62" s="124"/>
      <c r="E62" s="124"/>
      <c r="F62" s="124"/>
      <c r="G62" s="124"/>
    </row>
    <row r="63" spans="1:7" s="14" customFormat="1" x14ac:dyDescent="0.2">
      <c r="A63" s="124"/>
      <c r="B63" s="124"/>
      <c r="C63" s="124"/>
      <c r="D63" s="124"/>
      <c r="E63" s="124"/>
      <c r="F63" s="124"/>
      <c r="G63" s="124"/>
    </row>
    <row r="64" spans="1:7" s="14" customFormat="1" x14ac:dyDescent="0.2">
      <c r="A64" s="124"/>
      <c r="B64" s="124"/>
      <c r="C64" s="124"/>
      <c r="D64" s="124"/>
      <c r="E64" s="124"/>
      <c r="F64" s="124"/>
      <c r="G64" s="124"/>
    </row>
    <row r="65" spans="1:7" s="14" customFormat="1" x14ac:dyDescent="0.2">
      <c r="A65" s="124"/>
      <c r="B65" s="124"/>
      <c r="C65" s="124"/>
      <c r="D65" s="124"/>
      <c r="E65" s="124"/>
      <c r="F65" s="124"/>
      <c r="G65" s="124"/>
    </row>
    <row r="66" spans="1:7" s="14" customFormat="1" x14ac:dyDescent="0.2">
      <c r="A66" s="124"/>
      <c r="B66" s="124"/>
      <c r="C66" s="124"/>
      <c r="D66" s="124"/>
      <c r="E66" s="124"/>
      <c r="F66" s="124"/>
      <c r="G66" s="124"/>
    </row>
    <row r="67" spans="1:7" s="14" customFormat="1" x14ac:dyDescent="0.2">
      <c r="A67" s="124"/>
      <c r="B67" s="124"/>
      <c r="C67" s="124"/>
      <c r="D67" s="124"/>
      <c r="E67" s="124"/>
      <c r="F67" s="124"/>
      <c r="G67" s="124"/>
    </row>
    <row r="68" spans="1:7" s="14" customFormat="1" x14ac:dyDescent="0.2">
      <c r="A68" s="124"/>
      <c r="B68" s="124"/>
      <c r="C68" s="124"/>
      <c r="D68" s="124"/>
      <c r="E68" s="124"/>
      <c r="F68" s="124"/>
      <c r="G68" s="124"/>
    </row>
    <row r="69" spans="1:7" s="14" customFormat="1" x14ac:dyDescent="0.2">
      <c r="A69" s="124"/>
      <c r="B69" s="124"/>
      <c r="C69" s="124"/>
      <c r="D69" s="124"/>
      <c r="E69" s="124"/>
      <c r="F69" s="124"/>
      <c r="G69" s="124"/>
    </row>
    <row r="70" spans="1:7" s="14" customFormat="1" x14ac:dyDescent="0.2">
      <c r="A70" s="124"/>
      <c r="B70" s="124"/>
      <c r="C70" s="124"/>
      <c r="D70" s="124"/>
      <c r="E70" s="124"/>
      <c r="F70" s="124"/>
      <c r="G70" s="124"/>
    </row>
    <row r="71" spans="1:7" s="14" customFormat="1" x14ac:dyDescent="0.2">
      <c r="A71" s="124"/>
      <c r="B71" s="124"/>
      <c r="C71" s="124"/>
      <c r="D71" s="124"/>
      <c r="E71" s="124"/>
      <c r="F71" s="124"/>
      <c r="G71" s="124"/>
    </row>
    <row r="72" spans="1:7" s="14" customFormat="1" x14ac:dyDescent="0.2">
      <c r="A72" s="124"/>
      <c r="B72" s="124"/>
      <c r="C72" s="124"/>
      <c r="D72" s="124"/>
      <c r="E72" s="124"/>
      <c r="F72" s="124"/>
      <c r="G72" s="124"/>
    </row>
    <row r="73" spans="1:7" s="14" customFormat="1" x14ac:dyDescent="0.2">
      <c r="A73" s="124"/>
      <c r="B73" s="124"/>
      <c r="C73" s="124"/>
      <c r="D73" s="124"/>
      <c r="E73" s="124"/>
      <c r="F73" s="124"/>
      <c r="G73" s="124"/>
    </row>
    <row r="74" spans="1:7" s="14" customFormat="1" x14ac:dyDescent="0.2">
      <c r="A74" s="124"/>
      <c r="B74" s="124"/>
      <c r="C74" s="124"/>
      <c r="D74" s="124"/>
      <c r="E74" s="124"/>
      <c r="F74" s="124"/>
      <c r="G74" s="124"/>
    </row>
    <row r="75" spans="1:7" s="14" customFormat="1" x14ac:dyDescent="0.2">
      <c r="A75" s="124"/>
      <c r="B75" s="124"/>
      <c r="C75" s="124"/>
      <c r="D75" s="124"/>
      <c r="E75" s="124"/>
      <c r="F75" s="124"/>
      <c r="G75" s="124"/>
    </row>
    <row r="76" spans="1:7" s="14" customFormat="1" x14ac:dyDescent="0.2">
      <c r="A76" s="124"/>
      <c r="B76" s="124"/>
      <c r="C76" s="124"/>
      <c r="D76" s="124"/>
      <c r="E76" s="124"/>
      <c r="F76" s="124"/>
      <c r="G76" s="124"/>
    </row>
    <row r="77" spans="1:7" s="14" customFormat="1" x14ac:dyDescent="0.2">
      <c r="A77" s="124"/>
      <c r="B77" s="124"/>
      <c r="C77" s="124"/>
      <c r="D77" s="124"/>
      <c r="E77" s="124"/>
      <c r="F77" s="124"/>
      <c r="G77" s="124"/>
    </row>
    <row r="78" spans="1:7" s="14" customFormat="1" x14ac:dyDescent="0.2">
      <c r="A78" s="124"/>
      <c r="B78" s="124"/>
      <c r="C78" s="124"/>
      <c r="D78" s="124"/>
      <c r="E78" s="124"/>
      <c r="F78" s="124"/>
      <c r="G78" s="124"/>
    </row>
    <row r="79" spans="1:7" s="14" customFormat="1" x14ac:dyDescent="0.2">
      <c r="A79" s="124"/>
      <c r="B79" s="124"/>
      <c r="C79" s="124"/>
      <c r="D79" s="124"/>
      <c r="E79" s="124"/>
      <c r="F79" s="124"/>
      <c r="G79" s="124"/>
    </row>
    <row r="80" spans="1:7" s="14" customFormat="1" x14ac:dyDescent="0.2">
      <c r="A80" s="124"/>
      <c r="B80" s="124"/>
      <c r="C80" s="124"/>
      <c r="D80" s="124"/>
      <c r="E80" s="124"/>
      <c r="F80" s="124"/>
      <c r="G80" s="124"/>
    </row>
    <row r="81" spans="1:7" s="14" customFormat="1" ht="56.5" customHeight="1" x14ac:dyDescent="0.2">
      <c r="A81" s="124"/>
      <c r="B81" s="124"/>
      <c r="C81" s="124"/>
      <c r="D81" s="124"/>
      <c r="E81" s="124"/>
      <c r="F81" s="124"/>
      <c r="G81" s="124"/>
    </row>
    <row r="82" spans="1:7" s="14" customFormat="1" x14ac:dyDescent="0.2">
      <c r="A82" s="124"/>
      <c r="B82" s="124"/>
      <c r="C82" s="124"/>
      <c r="D82" s="124"/>
      <c r="E82" s="124"/>
      <c r="F82" s="124"/>
      <c r="G82" s="124"/>
    </row>
    <row r="83" spans="1:7" s="14" customFormat="1" ht="34" customHeight="1" x14ac:dyDescent="0.2">
      <c r="A83" s="124"/>
      <c r="B83" s="124"/>
      <c r="C83" s="124"/>
      <c r="D83" s="124"/>
      <c r="E83" s="124"/>
      <c r="F83" s="124"/>
      <c r="G83" s="124"/>
    </row>
    <row r="84" spans="1:7" s="14" customFormat="1" x14ac:dyDescent="0.2">
      <c r="A84" s="22"/>
      <c r="B84" s="21"/>
      <c r="F84" s="7"/>
      <c r="G84" s="7"/>
    </row>
    <row r="85" spans="1:7" s="14" customFormat="1" x14ac:dyDescent="0.2">
      <c r="A85" s="23" t="s">
        <v>28</v>
      </c>
      <c r="B85" s="21"/>
      <c r="F85" s="7"/>
      <c r="G85" s="7"/>
    </row>
    <row r="86" spans="1:7" s="14" customFormat="1" x14ac:dyDescent="0.2">
      <c r="A86" s="22"/>
      <c r="B86" s="21"/>
      <c r="F86" s="7"/>
      <c r="G86" s="7"/>
    </row>
    <row r="87" spans="1:7" s="14" customFormat="1" x14ac:dyDescent="0.2">
      <c r="A87" s="24"/>
      <c r="B87" s="25"/>
      <c r="F87" s="24"/>
      <c r="G87" s="25"/>
    </row>
    <row r="88" spans="1:7" s="14" customFormat="1" x14ac:dyDescent="0.2">
      <c r="A88" s="122" t="s">
        <v>30</v>
      </c>
      <c r="B88" s="122"/>
      <c r="F88" s="122" t="s">
        <v>30</v>
      </c>
      <c r="G88" s="122"/>
    </row>
    <row r="89" spans="1:7" s="14" customFormat="1" x14ac:dyDescent="0.2">
      <c r="A89" s="109" t="s">
        <v>29</v>
      </c>
      <c r="B89" s="109"/>
      <c r="F89" s="109" t="s">
        <v>183</v>
      </c>
      <c r="G89" s="109"/>
    </row>
    <row r="90" spans="1:7" s="14" customFormat="1" x14ac:dyDescent="0.2">
      <c r="F90" s="7"/>
      <c r="G90" s="7"/>
    </row>
    <row r="91" spans="1:7" s="14" customFormat="1" x14ac:dyDescent="0.2">
      <c r="A91" s="22"/>
      <c r="B91" s="21"/>
      <c r="F91" s="7"/>
      <c r="G91" s="7"/>
    </row>
    <row r="92" spans="1:7" s="14" customFormat="1" x14ac:dyDescent="0.2">
      <c r="A92" s="22"/>
      <c r="B92" s="21"/>
      <c r="F92" s="7"/>
      <c r="G92" s="7"/>
    </row>
    <row r="93" spans="1:7" s="14" customFormat="1" x14ac:dyDescent="0.2">
      <c r="A93" s="22"/>
      <c r="B93" s="21"/>
      <c r="F93" s="7"/>
      <c r="G93" s="7"/>
    </row>
    <row r="94" spans="1:7" s="14" customFormat="1" x14ac:dyDescent="0.2">
      <c r="A94" s="22"/>
      <c r="B94" s="21"/>
      <c r="F94" s="7"/>
      <c r="G94" s="7"/>
    </row>
    <row r="95" spans="1:7" s="14" customFormat="1" x14ac:dyDescent="0.2">
      <c r="A95" s="22"/>
      <c r="B95" s="21"/>
      <c r="F95" s="7"/>
      <c r="G95" s="7"/>
    </row>
    <row r="96" spans="1:7" s="14" customFormat="1" x14ac:dyDescent="0.2">
      <c r="A96" s="22"/>
      <c r="B96" s="21"/>
      <c r="F96" s="7"/>
      <c r="G96" s="7"/>
    </row>
    <row r="97" spans="1:7" s="14" customFormat="1" x14ac:dyDescent="0.2">
      <c r="A97" s="22"/>
      <c r="B97" s="21"/>
      <c r="F97" s="7"/>
      <c r="G97" s="7"/>
    </row>
    <row r="98" spans="1:7" s="14" customFormat="1" x14ac:dyDescent="0.2">
      <c r="A98" s="22"/>
      <c r="B98" s="21"/>
      <c r="F98" s="7"/>
      <c r="G98" s="7"/>
    </row>
    <row r="99" spans="1:7" s="14" customFormat="1" x14ac:dyDescent="0.2">
      <c r="A99" s="22"/>
      <c r="B99" s="21"/>
      <c r="F99" s="7"/>
      <c r="G99" s="7"/>
    </row>
    <row r="100" spans="1:7" s="14" customFormat="1" x14ac:dyDescent="0.2">
      <c r="A100" s="22"/>
      <c r="B100" s="21"/>
      <c r="F100" s="7"/>
      <c r="G100" s="7"/>
    </row>
    <row r="101" spans="1:7" s="14" customFormat="1" x14ac:dyDescent="0.2">
      <c r="A101" s="22"/>
      <c r="B101" s="21"/>
      <c r="F101" s="7"/>
      <c r="G101" s="7"/>
    </row>
    <row r="102" spans="1:7" s="14" customFormat="1" x14ac:dyDescent="0.2">
      <c r="A102" s="22"/>
      <c r="B102" s="21"/>
      <c r="F102" s="7"/>
      <c r="G102" s="7"/>
    </row>
    <row r="103" spans="1:7" s="14" customFormat="1" x14ac:dyDescent="0.2">
      <c r="A103" s="22"/>
      <c r="B103" s="21"/>
      <c r="F103" s="7"/>
      <c r="G103" s="7"/>
    </row>
    <row r="104" spans="1:7" s="14" customFormat="1" x14ac:dyDescent="0.2">
      <c r="A104" s="22"/>
      <c r="B104" s="21"/>
      <c r="F104" s="7"/>
      <c r="G104" s="7"/>
    </row>
    <row r="105" spans="1:7" s="14" customFormat="1" x14ac:dyDescent="0.2">
      <c r="A105" s="22"/>
      <c r="B105" s="21"/>
      <c r="F105" s="7"/>
      <c r="G105" s="7"/>
    </row>
    <row r="106" spans="1:7" s="14" customFormat="1" x14ac:dyDescent="0.2">
      <c r="A106" s="22"/>
      <c r="B106" s="21"/>
      <c r="F106" s="7"/>
      <c r="G106" s="7"/>
    </row>
    <row r="107" spans="1:7" s="14" customFormat="1" x14ac:dyDescent="0.2">
      <c r="A107" s="22"/>
      <c r="B107" s="21"/>
      <c r="F107" s="7"/>
      <c r="G107" s="7"/>
    </row>
    <row r="108" spans="1:7" s="14" customFormat="1" x14ac:dyDescent="0.2">
      <c r="A108" s="22"/>
      <c r="B108" s="21"/>
      <c r="F108" s="7"/>
      <c r="G108" s="7"/>
    </row>
    <row r="109" spans="1:7" s="14" customFormat="1" x14ac:dyDescent="0.2">
      <c r="A109" s="22"/>
      <c r="B109" s="21"/>
      <c r="F109" s="7"/>
      <c r="G109" s="7"/>
    </row>
    <row r="110" spans="1:7" s="14" customFormat="1" x14ac:dyDescent="0.2">
      <c r="A110" s="22"/>
      <c r="B110" s="21"/>
      <c r="F110" s="7"/>
      <c r="G110" s="7"/>
    </row>
    <row r="111" spans="1:7" s="14" customFormat="1" x14ac:dyDescent="0.2">
      <c r="A111" s="22"/>
      <c r="B111" s="21"/>
      <c r="F111" s="7"/>
      <c r="G111" s="7"/>
    </row>
    <row r="112" spans="1:7" s="14" customFormat="1" x14ac:dyDescent="0.2">
      <c r="A112" s="22"/>
      <c r="B112" s="21"/>
      <c r="F112" s="7"/>
      <c r="G112" s="7"/>
    </row>
    <row r="113" spans="1:7" s="14" customFormat="1" x14ac:dyDescent="0.2">
      <c r="A113" s="22"/>
      <c r="B113" s="21"/>
      <c r="F113" s="7"/>
      <c r="G113" s="7"/>
    </row>
    <row r="114" spans="1:7" s="14" customFormat="1" x14ac:dyDescent="0.2">
      <c r="A114" s="22"/>
      <c r="B114" s="21"/>
      <c r="F114" s="7"/>
      <c r="G114" s="7"/>
    </row>
    <row r="115" spans="1:7" s="14" customFormat="1" x14ac:dyDescent="0.2">
      <c r="A115" s="22"/>
      <c r="B115" s="21"/>
      <c r="F115" s="7"/>
      <c r="G115" s="7"/>
    </row>
    <row r="116" spans="1:7" s="14" customFormat="1" x14ac:dyDescent="0.2">
      <c r="A116" s="22"/>
      <c r="B116" s="21"/>
      <c r="F116" s="7"/>
      <c r="G116" s="7"/>
    </row>
    <row r="117" spans="1:7" s="14" customFormat="1" x14ac:dyDescent="0.2">
      <c r="A117" s="22"/>
      <c r="B117" s="21"/>
      <c r="F117" s="7"/>
      <c r="G117" s="7"/>
    </row>
    <row r="118" spans="1:7" s="14" customFormat="1" x14ac:dyDescent="0.2">
      <c r="A118" s="22"/>
      <c r="B118" s="21"/>
      <c r="F118" s="7"/>
      <c r="G118" s="7"/>
    </row>
    <row r="119" spans="1:7" s="14" customFormat="1" x14ac:dyDescent="0.2">
      <c r="A119" s="22"/>
      <c r="B119" s="21"/>
      <c r="F119" s="7"/>
      <c r="G119" s="7"/>
    </row>
    <row r="120" spans="1:7" s="14" customFormat="1" x14ac:dyDescent="0.2">
      <c r="A120" s="22"/>
      <c r="B120" s="21"/>
      <c r="F120" s="7"/>
      <c r="G120" s="7"/>
    </row>
    <row r="121" spans="1:7" s="14" customFormat="1" x14ac:dyDescent="0.2">
      <c r="A121" s="22"/>
      <c r="B121" s="21"/>
      <c r="F121" s="7"/>
      <c r="G121" s="7"/>
    </row>
    <row r="122" spans="1:7" s="14" customFormat="1" x14ac:dyDescent="0.2">
      <c r="A122" s="22"/>
      <c r="B122" s="21"/>
      <c r="F122" s="7"/>
      <c r="G122" s="7"/>
    </row>
    <row r="123" spans="1:7" s="14" customFormat="1" x14ac:dyDescent="0.2">
      <c r="A123" s="22"/>
      <c r="B123" s="21"/>
      <c r="F123" s="7"/>
      <c r="G123" s="7"/>
    </row>
    <row r="124" spans="1:7" s="14" customFormat="1" x14ac:dyDescent="0.2">
      <c r="A124" s="22"/>
      <c r="B124" s="21"/>
      <c r="F124" s="7"/>
      <c r="G124" s="7"/>
    </row>
    <row r="125" spans="1:7" s="14" customFormat="1" x14ac:dyDescent="0.2">
      <c r="A125" s="22"/>
      <c r="B125" s="21"/>
      <c r="F125" s="7"/>
      <c r="G125" s="7"/>
    </row>
    <row r="126" spans="1:7" s="14" customFormat="1" x14ac:dyDescent="0.2">
      <c r="A126" s="22"/>
      <c r="B126" s="21"/>
      <c r="F126" s="7"/>
      <c r="G126" s="7"/>
    </row>
    <row r="127" spans="1:7" s="14" customFormat="1" x14ac:dyDescent="0.2">
      <c r="A127" s="22"/>
      <c r="B127" s="21"/>
      <c r="F127" s="7"/>
      <c r="G127" s="7"/>
    </row>
    <row r="128" spans="1:7" s="14" customFormat="1" x14ac:dyDescent="0.2">
      <c r="A128" s="22"/>
      <c r="B128" s="21"/>
      <c r="F128" s="7"/>
      <c r="G128" s="7"/>
    </row>
    <row r="129" spans="1:7" s="14" customFormat="1" x14ac:dyDescent="0.2">
      <c r="A129" s="22"/>
      <c r="B129" s="21"/>
      <c r="F129" s="7"/>
      <c r="G129" s="7"/>
    </row>
    <row r="130" spans="1:7" s="14" customFormat="1" x14ac:dyDescent="0.2">
      <c r="A130" s="22"/>
      <c r="B130" s="21"/>
      <c r="F130" s="7"/>
      <c r="G130" s="7"/>
    </row>
    <row r="131" spans="1:7" s="14" customFormat="1" x14ac:dyDescent="0.2">
      <c r="A131" s="22"/>
      <c r="B131" s="21"/>
      <c r="F131" s="7"/>
      <c r="G131" s="7"/>
    </row>
    <row r="132" spans="1:7" s="14" customFormat="1" x14ac:dyDescent="0.2">
      <c r="A132" s="22"/>
      <c r="B132" s="21"/>
      <c r="F132" s="7"/>
      <c r="G132" s="7"/>
    </row>
    <row r="133" spans="1:7" s="14" customFormat="1" x14ac:dyDescent="0.2">
      <c r="A133" s="22"/>
      <c r="B133" s="21"/>
      <c r="F133" s="7"/>
      <c r="G133" s="7"/>
    </row>
    <row r="134" spans="1:7" s="14" customFormat="1" x14ac:dyDescent="0.2">
      <c r="A134" s="22"/>
      <c r="B134" s="21"/>
      <c r="F134" s="7"/>
      <c r="G134" s="7"/>
    </row>
    <row r="135" spans="1:7" s="14" customFormat="1" x14ac:dyDescent="0.2">
      <c r="A135" s="22"/>
      <c r="B135" s="21"/>
      <c r="F135" s="7"/>
      <c r="G135" s="7"/>
    </row>
    <row r="136" spans="1:7" s="14" customFormat="1" x14ac:dyDescent="0.2">
      <c r="A136" s="22"/>
      <c r="B136" s="21"/>
      <c r="F136" s="7"/>
      <c r="G136" s="7"/>
    </row>
    <row r="137" spans="1:7" s="14" customFormat="1" x14ac:dyDescent="0.2">
      <c r="A137" s="22"/>
      <c r="B137" s="21"/>
      <c r="F137" s="7"/>
      <c r="G137" s="7"/>
    </row>
    <row r="138" spans="1:7" s="14" customFormat="1" x14ac:dyDescent="0.2">
      <c r="A138" s="22"/>
      <c r="B138" s="21"/>
      <c r="F138" s="7"/>
      <c r="G138" s="7"/>
    </row>
    <row r="139" spans="1:7" s="14" customFormat="1" x14ac:dyDescent="0.2">
      <c r="A139" s="22"/>
      <c r="B139" s="21"/>
      <c r="F139" s="7"/>
      <c r="G139" s="7"/>
    </row>
    <row r="140" spans="1:7" s="14" customFormat="1" x14ac:dyDescent="0.2">
      <c r="A140" s="22"/>
      <c r="B140" s="21"/>
      <c r="F140" s="7"/>
      <c r="G140" s="7"/>
    </row>
    <row r="141" spans="1:7" s="14" customFormat="1" x14ac:dyDescent="0.2">
      <c r="A141" s="22"/>
      <c r="B141" s="21"/>
      <c r="F141" s="7"/>
      <c r="G141" s="7"/>
    </row>
    <row r="142" spans="1:7" s="14" customFormat="1" x14ac:dyDescent="0.2">
      <c r="A142" s="22"/>
      <c r="B142" s="21"/>
      <c r="F142" s="7"/>
      <c r="G142" s="7"/>
    </row>
    <row r="143" spans="1:7" s="14" customFormat="1" x14ac:dyDescent="0.2">
      <c r="A143" s="22"/>
      <c r="B143" s="21"/>
      <c r="F143" s="7"/>
      <c r="G143" s="7"/>
    </row>
    <row r="144" spans="1:7" s="14" customFormat="1" x14ac:dyDescent="0.2">
      <c r="A144" s="22"/>
      <c r="B144" s="21"/>
      <c r="F144" s="7"/>
      <c r="G144" s="7"/>
    </row>
    <row r="145" spans="1:7" s="14" customFormat="1" x14ac:dyDescent="0.2">
      <c r="A145" s="22"/>
      <c r="B145" s="21"/>
      <c r="F145" s="7"/>
      <c r="G145" s="7"/>
    </row>
    <row r="146" spans="1:7" s="14" customFormat="1" x14ac:dyDescent="0.2">
      <c r="A146" s="22"/>
      <c r="B146" s="21"/>
      <c r="F146" s="7"/>
      <c r="G146" s="7"/>
    </row>
    <row r="147" spans="1:7" s="14" customFormat="1" x14ac:dyDescent="0.2">
      <c r="A147" s="22"/>
      <c r="B147" s="21"/>
      <c r="F147" s="7"/>
      <c r="G147" s="7"/>
    </row>
    <row r="148" spans="1:7" s="14" customFormat="1" x14ac:dyDescent="0.2">
      <c r="A148" s="22"/>
      <c r="B148" s="21"/>
      <c r="F148" s="7"/>
      <c r="G148" s="7"/>
    </row>
    <row r="149" spans="1:7" s="14" customFormat="1" x14ac:dyDescent="0.2">
      <c r="A149" s="22"/>
      <c r="B149" s="21"/>
      <c r="F149" s="7"/>
      <c r="G149" s="7"/>
    </row>
    <row r="150" spans="1:7" s="14" customFormat="1" x14ac:dyDescent="0.2">
      <c r="A150" s="22"/>
      <c r="B150" s="21"/>
      <c r="F150" s="7"/>
      <c r="G150" s="7"/>
    </row>
    <row r="151" spans="1:7" s="14" customFormat="1" x14ac:dyDescent="0.2">
      <c r="A151" s="22"/>
      <c r="B151" s="21"/>
      <c r="F151" s="7"/>
      <c r="G151" s="7"/>
    </row>
    <row r="152" spans="1:7" s="14" customFormat="1" x14ac:dyDescent="0.2">
      <c r="A152" s="22"/>
      <c r="B152" s="21"/>
      <c r="F152" s="7"/>
      <c r="G152" s="7"/>
    </row>
    <row r="153" spans="1:7" s="14" customFormat="1" x14ac:dyDescent="0.2">
      <c r="A153" s="22"/>
      <c r="B153" s="21"/>
      <c r="F153" s="7"/>
      <c r="G153" s="7"/>
    </row>
    <row r="154" spans="1:7" s="14" customFormat="1" x14ac:dyDescent="0.2">
      <c r="A154" s="22"/>
      <c r="B154" s="21"/>
      <c r="F154" s="7"/>
      <c r="G154" s="7"/>
    </row>
    <row r="155" spans="1:7" s="14" customFormat="1" x14ac:dyDescent="0.2">
      <c r="A155" s="22"/>
      <c r="B155" s="21"/>
      <c r="F155" s="7"/>
      <c r="G155" s="7"/>
    </row>
    <row r="156" spans="1:7" s="14" customFormat="1" x14ac:dyDescent="0.2">
      <c r="A156" s="22"/>
      <c r="B156" s="21"/>
      <c r="F156" s="7"/>
      <c r="G156" s="7"/>
    </row>
    <row r="157" spans="1:7" s="14" customFormat="1" x14ac:dyDescent="0.2">
      <c r="A157" s="22"/>
      <c r="B157" s="21"/>
      <c r="F157" s="7"/>
      <c r="G157" s="7"/>
    </row>
    <row r="158" spans="1:7" s="14" customFormat="1" x14ac:dyDescent="0.2">
      <c r="A158" s="22"/>
      <c r="B158" s="21"/>
      <c r="F158" s="7"/>
      <c r="G158" s="7"/>
    </row>
    <row r="159" spans="1:7" s="14" customFormat="1" x14ac:dyDescent="0.2">
      <c r="A159" s="22"/>
      <c r="B159" s="21"/>
      <c r="F159" s="7"/>
      <c r="G159" s="7"/>
    </row>
    <row r="160" spans="1:7" s="14" customFormat="1" x14ac:dyDescent="0.2">
      <c r="A160" s="22"/>
      <c r="B160" s="21"/>
      <c r="F160" s="7"/>
      <c r="G160" s="7"/>
    </row>
    <row r="161" spans="1:7" s="14" customFormat="1" x14ac:dyDescent="0.2">
      <c r="A161" s="22"/>
      <c r="B161" s="21"/>
      <c r="F161" s="7"/>
      <c r="G161" s="7"/>
    </row>
    <row r="162" spans="1:7" s="14" customFormat="1" x14ac:dyDescent="0.2">
      <c r="A162" s="22"/>
      <c r="B162" s="21"/>
      <c r="F162" s="7"/>
      <c r="G162" s="7"/>
    </row>
    <row r="163" spans="1:7" s="14" customFormat="1" x14ac:dyDescent="0.2">
      <c r="A163" s="22"/>
      <c r="B163" s="21"/>
      <c r="F163" s="7"/>
      <c r="G163" s="7"/>
    </row>
    <row r="164" spans="1:7" s="14" customFormat="1" x14ac:dyDescent="0.2">
      <c r="A164" s="22"/>
      <c r="B164" s="21"/>
      <c r="F164" s="7"/>
      <c r="G164" s="7"/>
    </row>
    <row r="165" spans="1:7" s="14" customFormat="1" x14ac:dyDescent="0.2">
      <c r="A165" s="22"/>
      <c r="B165" s="21"/>
      <c r="F165" s="7"/>
      <c r="G165" s="7"/>
    </row>
    <row r="166" spans="1:7" s="14" customFormat="1" x14ac:dyDescent="0.2">
      <c r="A166" s="22"/>
      <c r="B166" s="21"/>
      <c r="F166" s="7"/>
      <c r="G166" s="7"/>
    </row>
    <row r="167" spans="1:7" s="14" customFormat="1" x14ac:dyDescent="0.2">
      <c r="A167" s="22"/>
      <c r="B167" s="21"/>
      <c r="F167" s="7"/>
      <c r="G167" s="7"/>
    </row>
    <row r="168" spans="1:7" s="14" customFormat="1" x14ac:dyDescent="0.2">
      <c r="A168" s="22"/>
      <c r="B168" s="21"/>
      <c r="F168" s="7"/>
      <c r="G168" s="7"/>
    </row>
    <row r="169" spans="1:7" s="14" customFormat="1" x14ac:dyDescent="0.2">
      <c r="A169" s="22"/>
      <c r="B169" s="21"/>
      <c r="F169" s="7"/>
      <c r="G169" s="7"/>
    </row>
    <row r="170" spans="1:7" s="14" customFormat="1" x14ac:dyDescent="0.2">
      <c r="A170" s="22"/>
      <c r="B170" s="21"/>
      <c r="F170" s="7"/>
      <c r="G170" s="7"/>
    </row>
    <row r="171" spans="1:7" s="14" customFormat="1" x14ac:dyDescent="0.2">
      <c r="A171" s="22"/>
      <c r="B171" s="21"/>
      <c r="F171" s="7"/>
      <c r="G171" s="7"/>
    </row>
    <row r="172" spans="1:7" s="14" customFormat="1" x14ac:dyDescent="0.2">
      <c r="A172" s="22"/>
      <c r="B172" s="21"/>
      <c r="F172" s="7"/>
      <c r="G172" s="7"/>
    </row>
    <row r="173" spans="1:7" s="14" customFormat="1" x14ac:dyDescent="0.2">
      <c r="A173" s="22"/>
      <c r="B173" s="21"/>
      <c r="F173" s="7"/>
      <c r="G173" s="7"/>
    </row>
    <row r="174" spans="1:7" s="14" customFormat="1" x14ac:dyDescent="0.2">
      <c r="A174" s="22"/>
      <c r="B174" s="21"/>
      <c r="F174" s="7"/>
      <c r="G174" s="7"/>
    </row>
    <row r="175" spans="1:7" s="14" customFormat="1" x14ac:dyDescent="0.2">
      <c r="A175" s="22"/>
      <c r="B175" s="21"/>
      <c r="F175" s="7"/>
      <c r="G175" s="7"/>
    </row>
    <row r="176" spans="1:7" s="14" customFormat="1" x14ac:dyDescent="0.2">
      <c r="A176" s="22"/>
      <c r="B176" s="21"/>
      <c r="F176" s="7"/>
      <c r="G176" s="7"/>
    </row>
    <row r="177" spans="1:7" s="14" customFormat="1" x14ac:dyDescent="0.2">
      <c r="A177" s="22"/>
      <c r="B177" s="21"/>
      <c r="F177" s="7"/>
      <c r="G177" s="7"/>
    </row>
    <row r="178" spans="1:7" s="14" customFormat="1" x14ac:dyDescent="0.2">
      <c r="A178" s="22"/>
      <c r="B178" s="21"/>
      <c r="F178" s="7"/>
      <c r="G178" s="7"/>
    </row>
    <row r="179" spans="1:7" s="14" customFormat="1" x14ac:dyDescent="0.2">
      <c r="A179" s="22"/>
      <c r="B179" s="21"/>
      <c r="F179" s="7"/>
      <c r="G179" s="7"/>
    </row>
    <row r="180" spans="1:7" s="14" customFormat="1" x14ac:dyDescent="0.2">
      <c r="A180" s="22"/>
      <c r="B180" s="21"/>
      <c r="F180" s="7"/>
      <c r="G180" s="7"/>
    </row>
    <row r="181" spans="1:7" s="14" customFormat="1" x14ac:dyDescent="0.2">
      <c r="A181" s="22"/>
      <c r="B181" s="21"/>
      <c r="F181" s="7"/>
      <c r="G181" s="7"/>
    </row>
    <row r="182" spans="1:7" s="14" customFormat="1" x14ac:dyDescent="0.2">
      <c r="A182" s="22"/>
      <c r="B182" s="21"/>
      <c r="F182" s="7"/>
      <c r="G182" s="7"/>
    </row>
    <row r="183" spans="1:7" s="14" customFormat="1" x14ac:dyDescent="0.2">
      <c r="A183" s="22"/>
      <c r="B183" s="21"/>
      <c r="F183" s="7"/>
      <c r="G183" s="7"/>
    </row>
    <row r="184" spans="1:7" s="14" customFormat="1" x14ac:dyDescent="0.2">
      <c r="A184" s="22"/>
      <c r="B184" s="21"/>
      <c r="F184" s="7"/>
      <c r="G184" s="7"/>
    </row>
    <row r="185" spans="1:7" s="14" customFormat="1" x14ac:dyDescent="0.2">
      <c r="A185" s="22"/>
      <c r="B185" s="21"/>
      <c r="F185" s="7"/>
      <c r="G185" s="7"/>
    </row>
    <row r="186" spans="1:7" s="14" customFormat="1" x14ac:dyDescent="0.2">
      <c r="A186" s="22"/>
      <c r="B186" s="21"/>
      <c r="F186" s="7"/>
      <c r="G186" s="7"/>
    </row>
    <row r="187" spans="1:7" s="14" customFormat="1" x14ac:dyDescent="0.2">
      <c r="A187" s="22"/>
      <c r="B187" s="21"/>
      <c r="F187" s="7"/>
      <c r="G187" s="7"/>
    </row>
    <row r="188" spans="1:7" s="14" customFormat="1" x14ac:dyDescent="0.2">
      <c r="A188" s="22"/>
      <c r="B188" s="21"/>
      <c r="F188" s="7"/>
      <c r="G188" s="7"/>
    </row>
    <row r="189" spans="1:7" s="14" customFormat="1" x14ac:dyDescent="0.2">
      <c r="A189" s="22"/>
      <c r="B189" s="21"/>
      <c r="F189" s="7"/>
      <c r="G189" s="7"/>
    </row>
    <row r="190" spans="1:7" s="14" customFormat="1" x14ac:dyDescent="0.2">
      <c r="A190" s="22"/>
      <c r="B190" s="21"/>
      <c r="F190" s="7"/>
      <c r="G190" s="7"/>
    </row>
    <row r="191" spans="1:7" s="14" customFormat="1" x14ac:dyDescent="0.2">
      <c r="A191" s="22"/>
      <c r="B191" s="21"/>
      <c r="F191" s="7"/>
      <c r="G191" s="7"/>
    </row>
    <row r="192" spans="1:7" s="14" customFormat="1" x14ac:dyDescent="0.2">
      <c r="A192" s="22"/>
      <c r="B192" s="21"/>
      <c r="F192" s="7"/>
      <c r="G192" s="7"/>
    </row>
    <row r="193" spans="1:7" s="14" customFormat="1" x14ac:dyDescent="0.2">
      <c r="A193" s="22"/>
      <c r="B193" s="21"/>
      <c r="F193" s="7"/>
      <c r="G193" s="7"/>
    </row>
    <row r="194" spans="1:7" s="14" customFormat="1" x14ac:dyDescent="0.2">
      <c r="A194" s="22"/>
      <c r="B194" s="21"/>
      <c r="F194" s="7"/>
      <c r="G194" s="7"/>
    </row>
    <row r="195" spans="1:7" s="14" customFormat="1" x14ac:dyDescent="0.2">
      <c r="A195" s="22"/>
      <c r="B195" s="21"/>
      <c r="F195" s="7"/>
      <c r="G195" s="7"/>
    </row>
    <row r="196" spans="1:7" s="14" customFormat="1" x14ac:dyDescent="0.2">
      <c r="A196" s="22"/>
      <c r="B196" s="21"/>
      <c r="F196" s="7"/>
      <c r="G196" s="7"/>
    </row>
    <row r="197" spans="1:7" s="14" customFormat="1" x14ac:dyDescent="0.2">
      <c r="A197" s="22"/>
      <c r="B197" s="21"/>
      <c r="F197" s="7"/>
      <c r="G197" s="7"/>
    </row>
    <row r="198" spans="1:7" s="14" customFormat="1" x14ac:dyDescent="0.2">
      <c r="A198" s="22"/>
      <c r="B198" s="21"/>
      <c r="F198" s="7"/>
      <c r="G198" s="7"/>
    </row>
    <row r="199" spans="1:7" s="14" customFormat="1" x14ac:dyDescent="0.2">
      <c r="A199" s="22"/>
      <c r="B199" s="21"/>
      <c r="F199" s="7"/>
      <c r="G199" s="7"/>
    </row>
    <row r="200" spans="1:7" s="14" customFormat="1" x14ac:dyDescent="0.2">
      <c r="A200" s="22"/>
      <c r="B200" s="21"/>
      <c r="F200" s="7"/>
      <c r="G200" s="7"/>
    </row>
    <row r="201" spans="1:7" s="14" customFormat="1" x14ac:dyDescent="0.2">
      <c r="A201" s="22"/>
      <c r="B201" s="21"/>
      <c r="F201" s="7"/>
      <c r="G201" s="7"/>
    </row>
    <row r="202" spans="1:7" s="14" customFormat="1" x14ac:dyDescent="0.2">
      <c r="A202" s="22"/>
      <c r="B202" s="21"/>
      <c r="F202" s="7"/>
      <c r="G202" s="7"/>
    </row>
    <row r="203" spans="1:7" s="14" customFormat="1" x14ac:dyDescent="0.2">
      <c r="A203" s="22"/>
      <c r="B203" s="21"/>
      <c r="F203" s="7"/>
      <c r="G203" s="7"/>
    </row>
    <row r="204" spans="1:7" s="14" customFormat="1" x14ac:dyDescent="0.2">
      <c r="A204" s="22"/>
      <c r="B204" s="21"/>
      <c r="F204" s="7"/>
      <c r="G204" s="7"/>
    </row>
    <row r="205" spans="1:7" s="14" customFormat="1" x14ac:dyDescent="0.2">
      <c r="A205" s="22"/>
      <c r="B205" s="21"/>
      <c r="F205" s="7"/>
      <c r="G205" s="7"/>
    </row>
    <row r="206" spans="1:7" s="14" customFormat="1" x14ac:dyDescent="0.2">
      <c r="A206" s="22"/>
      <c r="B206" s="21"/>
      <c r="F206" s="7"/>
      <c r="G206" s="7"/>
    </row>
    <row r="207" spans="1:7" s="14" customFormat="1" x14ac:dyDescent="0.2">
      <c r="A207" s="22"/>
      <c r="B207" s="21"/>
      <c r="F207" s="7"/>
      <c r="G207" s="7"/>
    </row>
    <row r="208" spans="1:7" s="14" customFormat="1" x14ac:dyDescent="0.2">
      <c r="A208" s="22"/>
      <c r="B208" s="21"/>
      <c r="F208" s="7"/>
      <c r="G208" s="7"/>
    </row>
    <row r="209" spans="1:7" s="14" customFormat="1" x14ac:dyDescent="0.2">
      <c r="A209" s="22"/>
      <c r="B209" s="21"/>
      <c r="F209" s="7"/>
      <c r="G209" s="7"/>
    </row>
    <row r="210" spans="1:7" s="14" customFormat="1" x14ac:dyDescent="0.2">
      <c r="A210" s="22"/>
      <c r="B210" s="21"/>
      <c r="F210" s="7"/>
      <c r="G210" s="7"/>
    </row>
    <row r="211" spans="1:7" s="14" customFormat="1" x14ac:dyDescent="0.2">
      <c r="A211" s="22"/>
      <c r="B211" s="21"/>
      <c r="F211" s="7"/>
      <c r="G211" s="7"/>
    </row>
    <row r="212" spans="1:7" s="14" customFormat="1" x14ac:dyDescent="0.2">
      <c r="A212" s="22"/>
      <c r="B212" s="21"/>
      <c r="F212" s="7"/>
      <c r="G212" s="7"/>
    </row>
    <row r="213" spans="1:7" s="14" customFormat="1" x14ac:dyDescent="0.2">
      <c r="A213" s="22"/>
      <c r="B213" s="21"/>
      <c r="F213" s="7"/>
      <c r="G213" s="7"/>
    </row>
    <row r="214" spans="1:7" s="14" customFormat="1" x14ac:dyDescent="0.2">
      <c r="A214" s="22"/>
      <c r="B214" s="21"/>
      <c r="F214" s="7"/>
      <c r="G214" s="7"/>
    </row>
    <row r="215" spans="1:7" s="14" customFormat="1" x14ac:dyDescent="0.2">
      <c r="A215" s="22"/>
      <c r="B215" s="21"/>
      <c r="F215" s="7"/>
      <c r="G215" s="7"/>
    </row>
    <row r="216" spans="1:7" s="14" customFormat="1" x14ac:dyDescent="0.2">
      <c r="A216" s="22"/>
      <c r="B216" s="21"/>
      <c r="F216" s="7"/>
      <c r="G216" s="7"/>
    </row>
    <row r="217" spans="1:7" s="14" customFormat="1" x14ac:dyDescent="0.2">
      <c r="A217" s="22"/>
      <c r="B217" s="21"/>
      <c r="F217" s="7"/>
      <c r="G217" s="7"/>
    </row>
    <row r="218" spans="1:7" s="14" customFormat="1" x14ac:dyDescent="0.2">
      <c r="A218" s="22"/>
      <c r="B218" s="21"/>
      <c r="F218" s="7"/>
      <c r="G218" s="7"/>
    </row>
    <row r="219" spans="1:7" s="14" customFormat="1" x14ac:dyDescent="0.2">
      <c r="A219" s="22"/>
      <c r="B219" s="21"/>
      <c r="F219" s="7"/>
      <c r="G219" s="7"/>
    </row>
    <row r="220" spans="1:7" s="14" customFormat="1" x14ac:dyDescent="0.2">
      <c r="A220" s="22"/>
      <c r="B220" s="21"/>
      <c r="F220" s="7"/>
      <c r="G220" s="7"/>
    </row>
    <row r="221" spans="1:7" s="14" customFormat="1" x14ac:dyDescent="0.2">
      <c r="A221" s="22"/>
      <c r="B221" s="21"/>
      <c r="F221" s="7"/>
      <c r="G221" s="7"/>
    </row>
    <row r="222" spans="1:7" s="14" customFormat="1" x14ac:dyDescent="0.2">
      <c r="A222" s="22"/>
      <c r="B222" s="21"/>
      <c r="F222" s="7"/>
      <c r="G222" s="7"/>
    </row>
    <row r="223" spans="1:7" s="14" customFormat="1" x14ac:dyDescent="0.2">
      <c r="A223" s="22"/>
      <c r="B223" s="21"/>
      <c r="F223" s="7"/>
      <c r="G223" s="7"/>
    </row>
    <row r="224" spans="1:7" s="14" customFormat="1" x14ac:dyDescent="0.2">
      <c r="A224" s="22"/>
      <c r="B224" s="21"/>
      <c r="F224" s="7"/>
      <c r="G224" s="7"/>
    </row>
    <row r="225" spans="1:7" s="14" customFormat="1" x14ac:dyDescent="0.2">
      <c r="A225" s="22"/>
      <c r="B225" s="21"/>
      <c r="F225" s="7"/>
      <c r="G225" s="7"/>
    </row>
    <row r="226" spans="1:7" s="14" customFormat="1" x14ac:dyDescent="0.2">
      <c r="A226" s="22"/>
      <c r="B226" s="21"/>
      <c r="F226" s="7"/>
      <c r="G226" s="7"/>
    </row>
    <row r="227" spans="1:7" s="14" customFormat="1" x14ac:dyDescent="0.2">
      <c r="A227" s="22"/>
      <c r="B227" s="21"/>
      <c r="F227" s="7"/>
      <c r="G227" s="7"/>
    </row>
    <row r="228" spans="1:7" s="14" customFormat="1" x14ac:dyDescent="0.2">
      <c r="A228" s="22"/>
      <c r="B228" s="21"/>
      <c r="F228" s="7"/>
      <c r="G228" s="7"/>
    </row>
    <row r="229" spans="1:7" s="14" customFormat="1" x14ac:dyDescent="0.2">
      <c r="A229" s="22"/>
      <c r="B229" s="21"/>
      <c r="F229" s="7"/>
      <c r="G229" s="7"/>
    </row>
    <row r="230" spans="1:7" s="14" customFormat="1" x14ac:dyDescent="0.2">
      <c r="A230" s="22"/>
      <c r="B230" s="21"/>
      <c r="F230" s="7"/>
      <c r="G230" s="7"/>
    </row>
    <row r="231" spans="1:7" s="14" customFormat="1" x14ac:dyDescent="0.2">
      <c r="A231" s="22"/>
      <c r="B231" s="21"/>
      <c r="F231" s="7"/>
      <c r="G231" s="7"/>
    </row>
    <row r="232" spans="1:7" s="14" customFormat="1" x14ac:dyDescent="0.2">
      <c r="A232" s="22"/>
      <c r="B232" s="21"/>
      <c r="F232" s="7"/>
      <c r="G232" s="7"/>
    </row>
    <row r="233" spans="1:7" s="14" customFormat="1" x14ac:dyDescent="0.2">
      <c r="A233" s="22"/>
      <c r="B233" s="21"/>
      <c r="F233" s="7"/>
      <c r="G233" s="7"/>
    </row>
    <row r="234" spans="1:7" s="14" customFormat="1" x14ac:dyDescent="0.2">
      <c r="A234" s="22"/>
      <c r="B234" s="21"/>
      <c r="F234" s="7"/>
      <c r="G234" s="7"/>
    </row>
    <row r="235" spans="1:7" s="14" customFormat="1" x14ac:dyDescent="0.2">
      <c r="A235" s="22"/>
      <c r="B235" s="21"/>
      <c r="F235" s="7"/>
      <c r="G235" s="7"/>
    </row>
    <row r="236" spans="1:7" s="14" customFormat="1" x14ac:dyDescent="0.2">
      <c r="A236" s="22"/>
      <c r="B236" s="21"/>
      <c r="F236" s="7"/>
      <c r="G236" s="7"/>
    </row>
    <row r="237" spans="1:7" s="14" customFormat="1" x14ac:dyDescent="0.2">
      <c r="A237" s="22"/>
      <c r="B237" s="21"/>
      <c r="F237" s="7"/>
      <c r="G237" s="7"/>
    </row>
    <row r="238" spans="1:7" x14ac:dyDescent="0.2">
      <c r="A238" s="26"/>
      <c r="B238" s="27"/>
    </row>
    <row r="239" spans="1:7" x14ac:dyDescent="0.2">
      <c r="B239" s="27"/>
    </row>
  </sheetData>
  <sheetProtection password="C931" sheet="1" objects="1" scenarios="1" formatRows="0" selectLockedCells="1"/>
  <mergeCells count="10">
    <mergeCell ref="A89:B89"/>
    <mergeCell ref="F89:G89"/>
    <mergeCell ref="B5:G5"/>
    <mergeCell ref="B6:G6"/>
    <mergeCell ref="B7:G7"/>
    <mergeCell ref="B8:G8"/>
    <mergeCell ref="B9:G9"/>
    <mergeCell ref="A88:B88"/>
    <mergeCell ref="F88:G88"/>
    <mergeCell ref="A60:G83"/>
  </mergeCells>
  <phoneticPr fontId="25" type="noConversion"/>
  <hyperlinks>
    <hyperlink ref="B1" location="'Input Tab'!A1" display="HIGHLANDS PRIME, INC." xr:uid="{00000000-0004-0000-0300-000000000000}"/>
    <hyperlink ref="I3:J3" location="'Input Tab'!A1" display="back to input page" xr:uid="{00000000-0004-0000-0300-000001000000}"/>
  </hyperlinks>
  <printOptions horizontalCentered="1"/>
  <pageMargins left="0.45" right="0.45" top="0.75" bottom="0.5" header="0.3" footer="0.3"/>
  <pageSetup paperSize="258" scale="52" orientation="portrait" horizontalDpi="300" verticalDpi="300"/>
  <headerFooter>
    <oddFooter>&amp;L&amp;8A project of HIGHLANDS PRIME, INC. 
The Horizon, Brgy. Tranca, Talisay, Batangas
Project completed as of September 2006
HLURB License To Sell No. 26523&amp;RPage &amp;P of &amp;N</oddFooter>
  </headerFooter>
  <ignoredErrors>
    <ignoredError sqref="C15 C17 C23" formula="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J204"/>
  <sheetViews>
    <sheetView zoomScale="125" zoomScaleNormal="125" zoomScalePageLayoutView="125" workbookViewId="0">
      <selection activeCell="I3" sqref="I3"/>
    </sheetView>
  </sheetViews>
  <sheetFormatPr baseColWidth="10" defaultColWidth="11.5" defaultRowHeight="15" x14ac:dyDescent="0.2"/>
  <cols>
    <col min="1" max="1" width="18.6640625" style="1" customWidth="1"/>
    <col min="2" max="2" width="13.33203125" style="1" customWidth="1"/>
    <col min="3" max="3" width="18.83203125" style="1" customWidth="1"/>
    <col min="4" max="5" width="15.6640625" style="1" hidden="1" customWidth="1"/>
    <col min="6" max="6" width="15.6640625" style="1" customWidth="1"/>
    <col min="7" max="7" width="16.33203125" style="1" customWidth="1"/>
    <col min="8" max="16384" width="11.5" style="1"/>
  </cols>
  <sheetData>
    <row r="1" spans="1:10" x14ac:dyDescent="0.2">
      <c r="B1" s="102" t="s">
        <v>7</v>
      </c>
      <c r="G1" s="2" t="s">
        <v>31</v>
      </c>
    </row>
    <row r="2" spans="1:10" x14ac:dyDescent="0.2">
      <c r="B2" s="3" t="s">
        <v>9</v>
      </c>
    </row>
    <row r="3" spans="1:10" x14ac:dyDescent="0.2">
      <c r="B3" s="3" t="s">
        <v>8</v>
      </c>
      <c r="I3" s="107" t="s">
        <v>101</v>
      </c>
      <c r="J3" s="103"/>
    </row>
    <row r="5" spans="1:10" x14ac:dyDescent="0.2">
      <c r="A5" s="4" t="s">
        <v>10</v>
      </c>
      <c r="B5" s="110" t="str">
        <f>'Input Tab'!C3</f>
        <v xml:space="preserve"> </v>
      </c>
      <c r="C5" s="111"/>
      <c r="D5" s="111"/>
      <c r="E5" s="111"/>
      <c r="F5" s="111"/>
      <c r="G5" s="112"/>
    </row>
    <row r="6" spans="1:10" x14ac:dyDescent="0.2">
      <c r="A6" s="5" t="s">
        <v>5</v>
      </c>
      <c r="B6" s="113" t="str">
        <f>+'Input Tab'!C5</f>
        <v>Greenbrier GB</v>
      </c>
      <c r="C6" s="114"/>
      <c r="D6" s="114"/>
      <c r="E6" s="114"/>
      <c r="F6" s="114"/>
      <c r="G6" s="115"/>
    </row>
    <row r="7" spans="1:10" x14ac:dyDescent="0.2">
      <c r="A7" s="5" t="s">
        <v>13</v>
      </c>
      <c r="B7" s="113">
        <f>VLOOKUP(B6,PL!B:F,2,FALSE)</f>
        <v>152.43</v>
      </c>
      <c r="C7" s="114"/>
      <c r="D7" s="114"/>
      <c r="E7" s="114"/>
      <c r="F7" s="114"/>
      <c r="G7" s="115"/>
    </row>
    <row r="8" spans="1:10" x14ac:dyDescent="0.2">
      <c r="A8" s="5" t="s">
        <v>11</v>
      </c>
      <c r="B8" s="116">
        <f>VLOOKUP(B6,PL!B2:D2, 3, FALSE)</f>
        <v>17714600</v>
      </c>
      <c r="C8" s="117"/>
      <c r="D8" s="117"/>
      <c r="E8" s="117"/>
      <c r="F8" s="117"/>
      <c r="G8" s="118"/>
    </row>
    <row r="9" spans="1:10" x14ac:dyDescent="0.2">
      <c r="A9" s="6" t="s">
        <v>12</v>
      </c>
      <c r="B9" s="119" t="s">
        <v>171</v>
      </c>
      <c r="C9" s="120"/>
      <c r="D9" s="120"/>
      <c r="E9" s="120"/>
      <c r="F9" s="120"/>
      <c r="G9" s="121"/>
    </row>
    <row r="11" spans="1:10" x14ac:dyDescent="0.2">
      <c r="A11" s="3" t="s">
        <v>14</v>
      </c>
    </row>
    <row r="12" spans="1:10" x14ac:dyDescent="0.2">
      <c r="A12" s="1" t="s">
        <v>4</v>
      </c>
      <c r="C12" s="7">
        <f>B8</f>
        <v>17714600</v>
      </c>
      <c r="D12" s="7"/>
      <c r="E12" s="7"/>
    </row>
    <row r="13" spans="1:10" x14ac:dyDescent="0.2">
      <c r="A13" s="1" t="s">
        <v>106</v>
      </c>
      <c r="C13" s="42">
        <v>650000</v>
      </c>
      <c r="D13" s="44"/>
      <c r="E13" s="44"/>
    </row>
    <row r="14" spans="1:10" x14ac:dyDescent="0.2">
      <c r="C14" s="7">
        <f>C12-C13</f>
        <v>17064600</v>
      </c>
      <c r="D14" s="7"/>
      <c r="E14" s="7"/>
    </row>
    <row r="15" spans="1:10" x14ac:dyDescent="0.2">
      <c r="A15" s="1" t="s">
        <v>94</v>
      </c>
      <c r="C15" s="42">
        <f>+PL!F2</f>
        <v>1050000</v>
      </c>
      <c r="D15" s="44"/>
      <c r="E15" s="44"/>
    </row>
    <row r="16" spans="1:10" x14ac:dyDescent="0.2">
      <c r="C16" s="7">
        <f>C14-C15</f>
        <v>16014600</v>
      </c>
      <c r="D16" s="7"/>
      <c r="E16" s="7"/>
    </row>
    <row r="17" spans="1:10" x14ac:dyDescent="0.2">
      <c r="A17" s="1" t="s">
        <v>62</v>
      </c>
      <c r="B17" s="43">
        <v>0.12</v>
      </c>
      <c r="C17" s="42">
        <f>IF(B17&gt;VLOOKUP(B6,PL!B:E,4,0),"beyond maximum discount",(C16*B17))</f>
        <v>1921752</v>
      </c>
      <c r="D17" s="44"/>
      <c r="E17" s="44"/>
    </row>
    <row r="18" spans="1:10" x14ac:dyDescent="0.2">
      <c r="B18" s="101"/>
      <c r="C18" s="44">
        <f>C16-C17</f>
        <v>14092848</v>
      </c>
      <c r="D18" s="44"/>
      <c r="E18" s="44"/>
    </row>
    <row r="19" spans="1:10" x14ac:dyDescent="0.2">
      <c r="A19" s="1" t="s">
        <v>182</v>
      </c>
      <c r="B19" s="43">
        <v>0.02</v>
      </c>
      <c r="C19" s="42">
        <f>IF(B19&lt;=2%,(C18*B19),"BEYOND MAX DISC.")</f>
        <v>281856.96000000002</v>
      </c>
      <c r="D19" s="44"/>
      <c r="E19" s="44"/>
    </row>
    <row r="20" spans="1:10" x14ac:dyDescent="0.2">
      <c r="B20" s="101"/>
      <c r="C20" s="44">
        <f>C18-C19</f>
        <v>13810991.039999999</v>
      </c>
      <c r="D20" s="44"/>
      <c r="E20" s="44"/>
    </row>
    <row r="21" spans="1:10" x14ac:dyDescent="0.2">
      <c r="A21" s="1" t="s">
        <v>173</v>
      </c>
      <c r="B21" s="101"/>
      <c r="C21" s="42">
        <v>1050000</v>
      </c>
      <c r="D21" s="44"/>
      <c r="E21" s="44"/>
    </row>
    <row r="22" spans="1:10" x14ac:dyDescent="0.2">
      <c r="B22" s="101"/>
      <c r="C22" s="44">
        <f>C20+C21</f>
        <v>14860991.039999999</v>
      </c>
      <c r="D22" s="44"/>
      <c r="E22" s="44"/>
    </row>
    <row r="23" spans="1:10" x14ac:dyDescent="0.2">
      <c r="A23" s="1" t="s">
        <v>172</v>
      </c>
      <c r="B23" s="101">
        <v>0.05</v>
      </c>
      <c r="C23" s="42">
        <f>(C22/1.12)*B23</f>
        <v>663437.1</v>
      </c>
      <c r="D23" s="44"/>
      <c r="E23" s="44"/>
      <c r="F23" s="70"/>
    </row>
    <row r="24" spans="1:10" ht="16" thickBot="1" x14ac:dyDescent="0.25">
      <c r="A24" s="3" t="s">
        <v>15</v>
      </c>
      <c r="C24" s="8">
        <f>SUM(C22:C23)</f>
        <v>15524428.139999999</v>
      </c>
      <c r="D24" s="81"/>
      <c r="E24" s="81"/>
      <c r="I24" s="1" t="s">
        <v>103</v>
      </c>
    </row>
    <row r="25" spans="1:10" ht="16" thickTop="1" x14ac:dyDescent="0.2">
      <c r="C25" s="7"/>
      <c r="D25" s="7"/>
      <c r="E25" s="7"/>
    </row>
    <row r="26" spans="1:10" s="10" customFormat="1" ht="30" x14ac:dyDescent="0.2">
      <c r="A26" s="82" t="s">
        <v>16</v>
      </c>
      <c r="B26" s="82" t="s">
        <v>17</v>
      </c>
      <c r="C26" s="82" t="s">
        <v>18</v>
      </c>
      <c r="D26" s="105" t="s">
        <v>174</v>
      </c>
      <c r="E26" s="105" t="s">
        <v>175</v>
      </c>
      <c r="F26" s="82" t="s">
        <v>19</v>
      </c>
      <c r="G26" s="82" t="s">
        <v>20</v>
      </c>
    </row>
    <row r="27" spans="1:10" s="14" customFormat="1" x14ac:dyDescent="0.2">
      <c r="A27" s="31">
        <v>0</v>
      </c>
      <c r="B27" s="32">
        <f>+'Input Tab'!C4</f>
        <v>44044</v>
      </c>
      <c r="C27" s="31" t="s">
        <v>21</v>
      </c>
      <c r="D27" s="84">
        <v>100000</v>
      </c>
      <c r="E27" s="84">
        <v>0</v>
      </c>
      <c r="F27" s="33">
        <f>SUM(D27:E27)</f>
        <v>100000</v>
      </c>
      <c r="G27" s="33">
        <f>C24-F27</f>
        <v>15424428.139999999</v>
      </c>
      <c r="J27" s="48"/>
    </row>
    <row r="28" spans="1:10" s="14" customFormat="1" x14ac:dyDescent="0.2">
      <c r="A28" s="28">
        <v>1</v>
      </c>
      <c r="B28" s="29">
        <f>EDATE(B27,1)</f>
        <v>44075</v>
      </c>
      <c r="C28" s="28" t="s">
        <v>77</v>
      </c>
      <c r="D28" s="85">
        <f>(((C22*100%)-D27)/1)</f>
        <v>14760991.039999999</v>
      </c>
      <c r="E28" s="85">
        <f>((C23*100%)/1)</f>
        <v>663437.1</v>
      </c>
      <c r="F28" s="30">
        <f>SUM(D28:E28)</f>
        <v>15424428.139999999</v>
      </c>
      <c r="G28" s="30">
        <f>G27-F28</f>
        <v>0</v>
      </c>
    </row>
    <row r="29" spans="1:10" s="14" customFormat="1" x14ac:dyDescent="0.2">
      <c r="A29" s="15"/>
      <c r="B29" s="16"/>
      <c r="C29" s="17" t="s">
        <v>27</v>
      </c>
      <c r="D29" s="86">
        <f>SUM(D27:D28)</f>
        <v>14860991.039999999</v>
      </c>
      <c r="E29" s="86">
        <f>SUM(E27:E28)</f>
        <v>663437.1</v>
      </c>
      <c r="F29" s="18">
        <f>SUM(F27:F28)</f>
        <v>15524428.139999999</v>
      </c>
      <c r="G29" s="19"/>
    </row>
    <row r="30" spans="1:10" s="14" customFormat="1" x14ac:dyDescent="0.2">
      <c r="A30" s="20"/>
      <c r="B30" s="21"/>
      <c r="F30" s="7"/>
      <c r="G30" s="7"/>
    </row>
    <row r="31" spans="1:10" s="14" customFormat="1" ht="14" customHeight="1" x14ac:dyDescent="0.2">
      <c r="A31" s="108" t="s">
        <v>179</v>
      </c>
      <c r="B31" s="21"/>
      <c r="F31" s="7"/>
      <c r="G31" s="7"/>
    </row>
    <row r="32" spans="1:10" s="14" customFormat="1" x14ac:dyDescent="0.2">
      <c r="A32" s="125" t="s">
        <v>184</v>
      </c>
      <c r="B32" s="125"/>
      <c r="C32" s="125"/>
      <c r="D32" s="125"/>
      <c r="E32" s="125"/>
      <c r="F32" s="125"/>
      <c r="G32" s="125"/>
    </row>
    <row r="33" spans="1:7" s="14" customFormat="1" x14ac:dyDescent="0.2">
      <c r="A33" s="125"/>
      <c r="B33" s="125"/>
      <c r="C33" s="125"/>
      <c r="D33" s="125"/>
      <c r="E33" s="125"/>
      <c r="F33" s="125"/>
      <c r="G33" s="125"/>
    </row>
    <row r="34" spans="1:7" s="14" customFormat="1" x14ac:dyDescent="0.2">
      <c r="A34" s="125"/>
      <c r="B34" s="125"/>
      <c r="C34" s="125"/>
      <c r="D34" s="125"/>
      <c r="E34" s="125"/>
      <c r="F34" s="125"/>
      <c r="G34" s="125"/>
    </row>
    <row r="35" spans="1:7" s="14" customFormat="1" x14ac:dyDescent="0.2">
      <c r="A35" s="125"/>
      <c r="B35" s="125"/>
      <c r="C35" s="125"/>
      <c r="D35" s="125"/>
      <c r="E35" s="125"/>
      <c r="F35" s="125"/>
      <c r="G35" s="125"/>
    </row>
    <row r="36" spans="1:7" s="14" customFormat="1" x14ac:dyDescent="0.2">
      <c r="A36" s="125"/>
      <c r="B36" s="125"/>
      <c r="C36" s="125"/>
      <c r="D36" s="125"/>
      <c r="E36" s="125"/>
      <c r="F36" s="125"/>
      <c r="G36" s="125"/>
    </row>
    <row r="37" spans="1:7" s="14" customFormat="1" x14ac:dyDescent="0.2">
      <c r="A37" s="125"/>
      <c r="B37" s="125"/>
      <c r="C37" s="125"/>
      <c r="D37" s="125"/>
      <c r="E37" s="125"/>
      <c r="F37" s="125"/>
      <c r="G37" s="125"/>
    </row>
    <row r="38" spans="1:7" s="14" customFormat="1" x14ac:dyDescent="0.2">
      <c r="A38" s="125"/>
      <c r="B38" s="125"/>
      <c r="C38" s="125"/>
      <c r="D38" s="125"/>
      <c r="E38" s="125"/>
      <c r="F38" s="125"/>
      <c r="G38" s="125"/>
    </row>
    <row r="39" spans="1:7" s="14" customFormat="1" x14ac:dyDescent="0.2">
      <c r="A39" s="125"/>
      <c r="B39" s="125"/>
      <c r="C39" s="125"/>
      <c r="D39" s="125"/>
      <c r="E39" s="125"/>
      <c r="F39" s="125"/>
      <c r="G39" s="125"/>
    </row>
    <row r="40" spans="1:7" s="14" customFormat="1" x14ac:dyDescent="0.2">
      <c r="A40" s="125"/>
      <c r="B40" s="125"/>
      <c r="C40" s="125"/>
      <c r="D40" s="125"/>
      <c r="E40" s="125"/>
      <c r="F40" s="125"/>
      <c r="G40" s="125"/>
    </row>
    <row r="41" spans="1:7" s="14" customFormat="1" x14ac:dyDescent="0.2">
      <c r="A41" s="125"/>
      <c r="B41" s="125"/>
      <c r="C41" s="125"/>
      <c r="D41" s="125"/>
      <c r="E41" s="125"/>
      <c r="F41" s="125"/>
      <c r="G41" s="125"/>
    </row>
    <row r="42" spans="1:7" s="14" customFormat="1" x14ac:dyDescent="0.2">
      <c r="A42" s="125"/>
      <c r="B42" s="125"/>
      <c r="C42" s="125"/>
      <c r="D42" s="125"/>
      <c r="E42" s="125"/>
      <c r="F42" s="125"/>
      <c r="G42" s="125"/>
    </row>
    <row r="43" spans="1:7" s="14" customFormat="1" x14ac:dyDescent="0.2">
      <c r="A43" s="125"/>
      <c r="B43" s="125"/>
      <c r="C43" s="125"/>
      <c r="D43" s="125"/>
      <c r="E43" s="125"/>
      <c r="F43" s="125"/>
      <c r="G43" s="125"/>
    </row>
    <row r="44" spans="1:7" s="14" customFormat="1" x14ac:dyDescent="0.2">
      <c r="A44" s="125"/>
      <c r="B44" s="125"/>
      <c r="C44" s="125"/>
      <c r="D44" s="125"/>
      <c r="E44" s="125"/>
      <c r="F44" s="125"/>
      <c r="G44" s="125"/>
    </row>
    <row r="45" spans="1:7" s="14" customFormat="1" x14ac:dyDescent="0.2">
      <c r="A45" s="125"/>
      <c r="B45" s="125"/>
      <c r="C45" s="125"/>
      <c r="D45" s="125"/>
      <c r="E45" s="125"/>
      <c r="F45" s="125"/>
      <c r="G45" s="125"/>
    </row>
    <row r="46" spans="1:7" s="14" customFormat="1" x14ac:dyDescent="0.2">
      <c r="A46" s="125"/>
      <c r="B46" s="125"/>
      <c r="C46" s="125"/>
      <c r="D46" s="125"/>
      <c r="E46" s="125"/>
      <c r="F46" s="125"/>
      <c r="G46" s="125"/>
    </row>
    <row r="47" spans="1:7" s="14" customFormat="1" x14ac:dyDescent="0.2">
      <c r="A47" s="125"/>
      <c r="B47" s="125"/>
      <c r="C47" s="125"/>
      <c r="D47" s="125"/>
      <c r="E47" s="125"/>
      <c r="F47" s="125"/>
      <c r="G47" s="125"/>
    </row>
    <row r="48" spans="1:7" s="14" customFormat="1" ht="57.5" customHeight="1" x14ac:dyDescent="0.2">
      <c r="A48" s="125"/>
      <c r="B48" s="125"/>
      <c r="C48" s="125"/>
      <c r="D48" s="125"/>
      <c r="E48" s="125"/>
      <c r="F48" s="125"/>
      <c r="G48" s="125"/>
    </row>
    <row r="49" spans="1:7" s="14" customFormat="1" ht="57.5" customHeight="1" x14ac:dyDescent="0.2">
      <c r="A49" s="125"/>
      <c r="B49" s="125"/>
      <c r="C49" s="125"/>
      <c r="D49" s="125"/>
      <c r="E49" s="125"/>
      <c r="F49" s="125"/>
      <c r="G49" s="125"/>
    </row>
    <row r="50" spans="1:7" s="14" customFormat="1" x14ac:dyDescent="0.2">
      <c r="A50" s="23" t="s">
        <v>28</v>
      </c>
      <c r="B50" s="21"/>
      <c r="F50" s="7"/>
      <c r="G50" s="7"/>
    </row>
    <row r="51" spans="1:7" s="14" customFormat="1" x14ac:dyDescent="0.2">
      <c r="A51" s="22"/>
      <c r="B51" s="21"/>
      <c r="F51" s="7"/>
      <c r="G51" s="7"/>
    </row>
    <row r="52" spans="1:7" s="14" customFormat="1" x14ac:dyDescent="0.2">
      <c r="A52" s="24"/>
      <c r="B52" s="25"/>
      <c r="F52" s="24"/>
      <c r="G52" s="25"/>
    </row>
    <row r="53" spans="1:7" s="14" customFormat="1" x14ac:dyDescent="0.2">
      <c r="A53" s="122" t="s">
        <v>30</v>
      </c>
      <c r="B53" s="122"/>
      <c r="F53" s="122" t="s">
        <v>30</v>
      </c>
      <c r="G53" s="122"/>
    </row>
    <row r="54" spans="1:7" s="14" customFormat="1" x14ac:dyDescent="0.2">
      <c r="A54" s="109" t="s">
        <v>29</v>
      </c>
      <c r="B54" s="109"/>
      <c r="F54" s="109" t="s">
        <v>183</v>
      </c>
      <c r="G54" s="109"/>
    </row>
    <row r="55" spans="1:7" s="14" customFormat="1" x14ac:dyDescent="0.2">
      <c r="F55" s="7"/>
      <c r="G55" s="7"/>
    </row>
    <row r="56" spans="1:7" s="14" customFormat="1" x14ac:dyDescent="0.2">
      <c r="A56" s="22"/>
      <c r="B56" s="21"/>
      <c r="F56" s="7"/>
      <c r="G56" s="7"/>
    </row>
    <row r="57" spans="1:7" s="14" customFormat="1" x14ac:dyDescent="0.2">
      <c r="A57" s="22"/>
      <c r="B57" s="21"/>
      <c r="F57" s="7"/>
      <c r="G57" s="7"/>
    </row>
    <row r="58" spans="1:7" s="14" customFormat="1" x14ac:dyDescent="0.2">
      <c r="A58" s="22"/>
      <c r="B58" s="21"/>
      <c r="F58" s="7"/>
      <c r="G58" s="7"/>
    </row>
    <row r="59" spans="1:7" s="14" customFormat="1" x14ac:dyDescent="0.2">
      <c r="A59" s="22"/>
      <c r="B59" s="21"/>
      <c r="F59" s="7"/>
      <c r="G59" s="7"/>
    </row>
    <row r="60" spans="1:7" s="14" customFormat="1" x14ac:dyDescent="0.2">
      <c r="A60" s="22"/>
      <c r="B60" s="21"/>
      <c r="F60" s="7"/>
      <c r="G60" s="7"/>
    </row>
    <row r="61" spans="1:7" s="14" customFormat="1" x14ac:dyDescent="0.2">
      <c r="A61" s="22"/>
      <c r="B61" s="21"/>
      <c r="F61" s="7"/>
      <c r="G61" s="7"/>
    </row>
    <row r="62" spans="1:7" s="14" customFormat="1" x14ac:dyDescent="0.2">
      <c r="A62" s="22"/>
      <c r="B62" s="21"/>
      <c r="F62" s="7"/>
      <c r="G62" s="7"/>
    </row>
    <row r="63" spans="1:7" s="14" customFormat="1" x14ac:dyDescent="0.2">
      <c r="A63" s="22"/>
      <c r="B63" s="21"/>
      <c r="F63" s="7"/>
      <c r="G63" s="7"/>
    </row>
    <row r="64" spans="1:7" s="14" customFormat="1" x14ac:dyDescent="0.2">
      <c r="A64" s="22"/>
      <c r="B64" s="21"/>
      <c r="F64" s="7"/>
      <c r="G64" s="7"/>
    </row>
    <row r="65" spans="1:7" s="14" customFormat="1" x14ac:dyDescent="0.2">
      <c r="A65" s="22"/>
      <c r="B65" s="21"/>
      <c r="F65" s="7"/>
      <c r="G65" s="7"/>
    </row>
    <row r="66" spans="1:7" s="14" customFormat="1" x14ac:dyDescent="0.2">
      <c r="A66" s="22"/>
      <c r="B66" s="21"/>
      <c r="F66" s="7"/>
      <c r="G66" s="7"/>
    </row>
    <row r="67" spans="1:7" s="14" customFormat="1" x14ac:dyDescent="0.2">
      <c r="A67" s="22"/>
      <c r="B67" s="21"/>
      <c r="F67" s="7"/>
      <c r="G67" s="7"/>
    </row>
    <row r="68" spans="1:7" s="14" customFormat="1" x14ac:dyDescent="0.2">
      <c r="A68" s="22"/>
      <c r="B68" s="21"/>
      <c r="F68" s="7"/>
      <c r="G68" s="7"/>
    </row>
    <row r="69" spans="1:7" s="14" customFormat="1" x14ac:dyDescent="0.2">
      <c r="A69" s="22"/>
      <c r="B69" s="21"/>
      <c r="F69" s="7"/>
      <c r="G69" s="7"/>
    </row>
    <row r="70" spans="1:7" s="14" customFormat="1" x14ac:dyDescent="0.2">
      <c r="A70" s="22"/>
      <c r="B70" s="21"/>
      <c r="F70" s="7"/>
      <c r="G70" s="7"/>
    </row>
    <row r="71" spans="1:7" s="14" customFormat="1" x14ac:dyDescent="0.2">
      <c r="A71" s="22"/>
      <c r="B71" s="21"/>
      <c r="F71" s="7"/>
      <c r="G71" s="7"/>
    </row>
    <row r="72" spans="1:7" s="14" customFormat="1" x14ac:dyDescent="0.2">
      <c r="A72" s="22"/>
      <c r="B72" s="21"/>
      <c r="F72" s="7"/>
      <c r="G72" s="7"/>
    </row>
    <row r="73" spans="1:7" s="14" customFormat="1" x14ac:dyDescent="0.2">
      <c r="A73" s="22"/>
      <c r="B73" s="21"/>
      <c r="F73" s="7"/>
      <c r="G73" s="7"/>
    </row>
    <row r="74" spans="1:7" s="14" customFormat="1" x14ac:dyDescent="0.2">
      <c r="A74" s="22"/>
      <c r="B74" s="21"/>
      <c r="F74" s="7"/>
      <c r="G74" s="7"/>
    </row>
    <row r="75" spans="1:7" s="14" customFormat="1" x14ac:dyDescent="0.2">
      <c r="A75" s="22"/>
      <c r="B75" s="21"/>
      <c r="F75" s="7"/>
      <c r="G75" s="7"/>
    </row>
    <row r="76" spans="1:7" s="14" customFormat="1" x14ac:dyDescent="0.2">
      <c r="A76" s="22"/>
      <c r="B76" s="21"/>
      <c r="F76" s="7"/>
      <c r="G76" s="7"/>
    </row>
    <row r="77" spans="1:7" s="14" customFormat="1" x14ac:dyDescent="0.2">
      <c r="A77" s="22"/>
      <c r="B77" s="21"/>
      <c r="F77" s="7"/>
      <c r="G77" s="7"/>
    </row>
    <row r="78" spans="1:7" s="14" customFormat="1" x14ac:dyDescent="0.2">
      <c r="A78" s="22"/>
      <c r="B78" s="21"/>
      <c r="F78" s="7"/>
      <c r="G78" s="7"/>
    </row>
    <row r="79" spans="1:7" s="14" customFormat="1" x14ac:dyDescent="0.2">
      <c r="A79" s="22"/>
      <c r="B79" s="21"/>
      <c r="F79" s="7"/>
      <c r="G79" s="7"/>
    </row>
    <row r="80" spans="1:7" s="14" customFormat="1" x14ac:dyDescent="0.2">
      <c r="A80" s="22"/>
      <c r="B80" s="21"/>
      <c r="F80" s="7"/>
      <c r="G80" s="7"/>
    </row>
    <row r="81" spans="1:7" s="14" customFormat="1" x14ac:dyDescent="0.2">
      <c r="A81" s="22"/>
      <c r="B81" s="21"/>
      <c r="F81" s="7"/>
      <c r="G81" s="7"/>
    </row>
    <row r="82" spans="1:7" s="14" customFormat="1" x14ac:dyDescent="0.2">
      <c r="A82" s="22"/>
      <c r="B82" s="21"/>
      <c r="F82" s="7"/>
      <c r="G82" s="7"/>
    </row>
    <row r="83" spans="1:7" s="14" customFormat="1" x14ac:dyDescent="0.2">
      <c r="A83" s="22"/>
      <c r="B83" s="21"/>
      <c r="F83" s="7"/>
      <c r="G83" s="7"/>
    </row>
    <row r="84" spans="1:7" s="14" customFormat="1" x14ac:dyDescent="0.2">
      <c r="A84" s="22"/>
      <c r="B84" s="21"/>
      <c r="F84" s="7"/>
      <c r="G84" s="7"/>
    </row>
    <row r="85" spans="1:7" s="14" customFormat="1" x14ac:dyDescent="0.2">
      <c r="A85" s="22"/>
      <c r="B85" s="21"/>
      <c r="F85" s="7"/>
      <c r="G85" s="7"/>
    </row>
    <row r="86" spans="1:7" s="14" customFormat="1" x14ac:dyDescent="0.2">
      <c r="A86" s="22"/>
      <c r="B86" s="21"/>
      <c r="F86" s="7"/>
      <c r="G86" s="7"/>
    </row>
    <row r="87" spans="1:7" s="14" customFormat="1" x14ac:dyDescent="0.2">
      <c r="A87" s="22"/>
      <c r="B87" s="21"/>
      <c r="F87" s="7"/>
      <c r="G87" s="7"/>
    </row>
    <row r="88" spans="1:7" s="14" customFormat="1" x14ac:dyDescent="0.2">
      <c r="A88" s="22"/>
      <c r="B88" s="21"/>
      <c r="F88" s="7"/>
      <c r="G88" s="7"/>
    </row>
    <row r="89" spans="1:7" s="14" customFormat="1" x14ac:dyDescent="0.2">
      <c r="A89" s="22"/>
      <c r="B89" s="21"/>
      <c r="F89" s="7"/>
      <c r="G89" s="7"/>
    </row>
    <row r="90" spans="1:7" s="14" customFormat="1" x14ac:dyDescent="0.2">
      <c r="A90" s="22"/>
      <c r="B90" s="21"/>
      <c r="F90" s="7"/>
      <c r="G90" s="7"/>
    </row>
    <row r="91" spans="1:7" s="14" customFormat="1" x14ac:dyDescent="0.2">
      <c r="A91" s="22"/>
      <c r="B91" s="21"/>
      <c r="F91" s="7"/>
      <c r="G91" s="7"/>
    </row>
    <row r="92" spans="1:7" s="14" customFormat="1" x14ac:dyDescent="0.2">
      <c r="A92" s="22"/>
      <c r="B92" s="21"/>
      <c r="F92" s="7"/>
      <c r="G92" s="7"/>
    </row>
    <row r="93" spans="1:7" s="14" customFormat="1" x14ac:dyDescent="0.2">
      <c r="A93" s="22"/>
      <c r="B93" s="21"/>
      <c r="F93" s="7"/>
      <c r="G93" s="7"/>
    </row>
    <row r="94" spans="1:7" s="14" customFormat="1" x14ac:dyDescent="0.2">
      <c r="A94" s="22"/>
      <c r="B94" s="21"/>
      <c r="F94" s="7"/>
      <c r="G94" s="7"/>
    </row>
    <row r="95" spans="1:7" s="14" customFormat="1" x14ac:dyDescent="0.2">
      <c r="A95" s="22"/>
      <c r="B95" s="21"/>
      <c r="F95" s="7"/>
      <c r="G95" s="7"/>
    </row>
    <row r="96" spans="1:7" s="14" customFormat="1" x14ac:dyDescent="0.2">
      <c r="A96" s="22"/>
      <c r="B96" s="21"/>
      <c r="F96" s="7"/>
      <c r="G96" s="7"/>
    </row>
    <row r="97" spans="1:7" s="14" customFormat="1" x14ac:dyDescent="0.2">
      <c r="A97" s="22"/>
      <c r="B97" s="21"/>
      <c r="F97" s="7"/>
      <c r="G97" s="7"/>
    </row>
    <row r="98" spans="1:7" s="14" customFormat="1" x14ac:dyDescent="0.2">
      <c r="A98" s="22"/>
      <c r="B98" s="21"/>
      <c r="F98" s="7"/>
      <c r="G98" s="7"/>
    </row>
    <row r="99" spans="1:7" s="14" customFormat="1" x14ac:dyDescent="0.2">
      <c r="A99" s="22"/>
      <c r="B99" s="21"/>
      <c r="F99" s="7"/>
      <c r="G99" s="7"/>
    </row>
    <row r="100" spans="1:7" s="14" customFormat="1" x14ac:dyDescent="0.2">
      <c r="A100" s="22"/>
      <c r="B100" s="21"/>
      <c r="F100" s="7"/>
      <c r="G100" s="7"/>
    </row>
    <row r="101" spans="1:7" s="14" customFormat="1" x14ac:dyDescent="0.2">
      <c r="A101" s="22"/>
      <c r="B101" s="21"/>
      <c r="F101" s="7"/>
      <c r="G101" s="7"/>
    </row>
    <row r="102" spans="1:7" s="14" customFormat="1" x14ac:dyDescent="0.2">
      <c r="A102" s="22"/>
      <c r="B102" s="21"/>
      <c r="F102" s="7"/>
      <c r="G102" s="7"/>
    </row>
    <row r="103" spans="1:7" s="14" customFormat="1" x14ac:dyDescent="0.2">
      <c r="A103" s="22"/>
      <c r="B103" s="21"/>
      <c r="F103" s="7"/>
      <c r="G103" s="7"/>
    </row>
    <row r="104" spans="1:7" s="14" customFormat="1" x14ac:dyDescent="0.2">
      <c r="A104" s="22"/>
      <c r="B104" s="21"/>
      <c r="F104" s="7"/>
      <c r="G104" s="7"/>
    </row>
    <row r="105" spans="1:7" s="14" customFormat="1" x14ac:dyDescent="0.2">
      <c r="A105" s="22"/>
      <c r="B105" s="21"/>
      <c r="F105" s="7"/>
      <c r="G105" s="7"/>
    </row>
    <row r="106" spans="1:7" s="14" customFormat="1" x14ac:dyDescent="0.2">
      <c r="A106" s="22"/>
      <c r="B106" s="21"/>
      <c r="F106" s="7"/>
      <c r="G106" s="7"/>
    </row>
    <row r="107" spans="1:7" s="14" customFormat="1" x14ac:dyDescent="0.2">
      <c r="A107" s="22"/>
      <c r="B107" s="21"/>
      <c r="F107" s="7"/>
      <c r="G107" s="7"/>
    </row>
    <row r="108" spans="1:7" s="14" customFormat="1" x14ac:dyDescent="0.2">
      <c r="A108" s="22"/>
      <c r="B108" s="21"/>
      <c r="F108" s="7"/>
      <c r="G108" s="7"/>
    </row>
    <row r="109" spans="1:7" s="14" customFormat="1" x14ac:dyDescent="0.2">
      <c r="A109" s="22"/>
      <c r="B109" s="21"/>
      <c r="F109" s="7"/>
      <c r="G109" s="7"/>
    </row>
    <row r="110" spans="1:7" s="14" customFormat="1" x14ac:dyDescent="0.2">
      <c r="A110" s="22"/>
      <c r="B110" s="21"/>
      <c r="F110" s="7"/>
      <c r="G110" s="7"/>
    </row>
    <row r="111" spans="1:7" s="14" customFormat="1" x14ac:dyDescent="0.2">
      <c r="A111" s="22"/>
      <c r="B111" s="21"/>
      <c r="F111" s="7"/>
      <c r="G111" s="7"/>
    </row>
    <row r="112" spans="1:7" s="14" customFormat="1" x14ac:dyDescent="0.2">
      <c r="A112" s="22"/>
      <c r="B112" s="21"/>
      <c r="F112" s="7"/>
      <c r="G112" s="7"/>
    </row>
    <row r="113" spans="1:7" s="14" customFormat="1" x14ac:dyDescent="0.2">
      <c r="A113" s="22"/>
      <c r="B113" s="21"/>
      <c r="F113" s="7"/>
      <c r="G113" s="7"/>
    </row>
    <row r="114" spans="1:7" s="14" customFormat="1" x14ac:dyDescent="0.2">
      <c r="A114" s="22"/>
      <c r="B114" s="21"/>
      <c r="F114" s="7"/>
      <c r="G114" s="7"/>
    </row>
    <row r="115" spans="1:7" s="14" customFormat="1" x14ac:dyDescent="0.2">
      <c r="A115" s="22"/>
      <c r="B115" s="21"/>
      <c r="F115" s="7"/>
      <c r="G115" s="7"/>
    </row>
    <row r="116" spans="1:7" s="14" customFormat="1" x14ac:dyDescent="0.2">
      <c r="A116" s="22"/>
      <c r="B116" s="21"/>
      <c r="F116" s="7"/>
      <c r="G116" s="7"/>
    </row>
    <row r="117" spans="1:7" s="14" customFormat="1" x14ac:dyDescent="0.2">
      <c r="A117" s="22"/>
      <c r="B117" s="21"/>
      <c r="F117" s="7"/>
      <c r="G117" s="7"/>
    </row>
    <row r="118" spans="1:7" s="14" customFormat="1" x14ac:dyDescent="0.2">
      <c r="A118" s="22"/>
      <c r="B118" s="21"/>
      <c r="F118" s="7"/>
      <c r="G118" s="7"/>
    </row>
    <row r="119" spans="1:7" s="14" customFormat="1" x14ac:dyDescent="0.2">
      <c r="A119" s="22"/>
      <c r="B119" s="21"/>
      <c r="F119" s="7"/>
      <c r="G119" s="7"/>
    </row>
    <row r="120" spans="1:7" s="14" customFormat="1" x14ac:dyDescent="0.2">
      <c r="A120" s="22"/>
      <c r="B120" s="21"/>
      <c r="F120" s="7"/>
      <c r="G120" s="7"/>
    </row>
    <row r="121" spans="1:7" s="14" customFormat="1" x14ac:dyDescent="0.2">
      <c r="A121" s="22"/>
      <c r="B121" s="21"/>
      <c r="F121" s="7"/>
      <c r="G121" s="7"/>
    </row>
    <row r="122" spans="1:7" s="14" customFormat="1" x14ac:dyDescent="0.2">
      <c r="A122" s="22"/>
      <c r="B122" s="21"/>
      <c r="F122" s="7"/>
      <c r="G122" s="7"/>
    </row>
    <row r="123" spans="1:7" s="14" customFormat="1" x14ac:dyDescent="0.2">
      <c r="A123" s="22"/>
      <c r="B123" s="21"/>
      <c r="F123" s="7"/>
      <c r="G123" s="7"/>
    </row>
    <row r="124" spans="1:7" s="14" customFormat="1" x14ac:dyDescent="0.2">
      <c r="A124" s="22"/>
      <c r="B124" s="21"/>
      <c r="F124" s="7"/>
      <c r="G124" s="7"/>
    </row>
    <row r="125" spans="1:7" s="14" customFormat="1" x14ac:dyDescent="0.2">
      <c r="A125" s="22"/>
      <c r="B125" s="21"/>
      <c r="F125" s="7"/>
      <c r="G125" s="7"/>
    </row>
    <row r="126" spans="1:7" s="14" customFormat="1" x14ac:dyDescent="0.2">
      <c r="A126" s="22"/>
      <c r="B126" s="21"/>
      <c r="F126" s="7"/>
      <c r="G126" s="7"/>
    </row>
    <row r="127" spans="1:7" s="14" customFormat="1" x14ac:dyDescent="0.2">
      <c r="A127" s="22"/>
      <c r="B127" s="21"/>
      <c r="F127" s="7"/>
      <c r="G127" s="7"/>
    </row>
    <row r="128" spans="1:7" s="14" customFormat="1" x14ac:dyDescent="0.2">
      <c r="A128" s="22"/>
      <c r="B128" s="21"/>
      <c r="F128" s="7"/>
      <c r="G128" s="7"/>
    </row>
    <row r="129" spans="1:7" s="14" customFormat="1" x14ac:dyDescent="0.2">
      <c r="A129" s="22"/>
      <c r="B129" s="21"/>
      <c r="F129" s="7"/>
      <c r="G129" s="7"/>
    </row>
    <row r="130" spans="1:7" s="14" customFormat="1" x14ac:dyDescent="0.2">
      <c r="A130" s="22"/>
      <c r="B130" s="21"/>
      <c r="F130" s="7"/>
      <c r="G130" s="7"/>
    </row>
    <row r="131" spans="1:7" s="14" customFormat="1" x14ac:dyDescent="0.2">
      <c r="A131" s="22"/>
      <c r="B131" s="21"/>
      <c r="F131" s="7"/>
      <c r="G131" s="7"/>
    </row>
    <row r="132" spans="1:7" s="14" customFormat="1" x14ac:dyDescent="0.2">
      <c r="A132" s="22"/>
      <c r="B132" s="21"/>
      <c r="F132" s="7"/>
      <c r="G132" s="7"/>
    </row>
    <row r="133" spans="1:7" s="14" customFormat="1" x14ac:dyDescent="0.2">
      <c r="A133" s="22"/>
      <c r="B133" s="21"/>
      <c r="F133" s="7"/>
      <c r="G133" s="7"/>
    </row>
    <row r="134" spans="1:7" s="14" customFormat="1" x14ac:dyDescent="0.2">
      <c r="A134" s="22"/>
      <c r="B134" s="21"/>
      <c r="F134" s="7"/>
      <c r="G134" s="7"/>
    </row>
    <row r="135" spans="1:7" s="14" customFormat="1" x14ac:dyDescent="0.2">
      <c r="A135" s="22"/>
      <c r="B135" s="21"/>
      <c r="F135" s="7"/>
      <c r="G135" s="7"/>
    </row>
    <row r="136" spans="1:7" s="14" customFormat="1" x14ac:dyDescent="0.2">
      <c r="A136" s="22"/>
      <c r="B136" s="21"/>
      <c r="F136" s="7"/>
      <c r="G136" s="7"/>
    </row>
    <row r="137" spans="1:7" s="14" customFormat="1" x14ac:dyDescent="0.2">
      <c r="A137" s="22"/>
      <c r="B137" s="21"/>
      <c r="F137" s="7"/>
      <c r="G137" s="7"/>
    </row>
    <row r="138" spans="1:7" s="14" customFormat="1" x14ac:dyDescent="0.2">
      <c r="A138" s="22"/>
      <c r="B138" s="21"/>
      <c r="F138" s="7"/>
      <c r="G138" s="7"/>
    </row>
    <row r="139" spans="1:7" s="14" customFormat="1" x14ac:dyDescent="0.2">
      <c r="A139" s="22"/>
      <c r="B139" s="21"/>
      <c r="F139" s="7"/>
      <c r="G139" s="7"/>
    </row>
    <row r="140" spans="1:7" s="14" customFormat="1" x14ac:dyDescent="0.2">
      <c r="A140" s="22"/>
      <c r="B140" s="21"/>
      <c r="F140" s="7"/>
      <c r="G140" s="7"/>
    </row>
    <row r="141" spans="1:7" s="14" customFormat="1" x14ac:dyDescent="0.2">
      <c r="A141" s="22"/>
      <c r="B141" s="21"/>
      <c r="F141" s="7"/>
      <c r="G141" s="7"/>
    </row>
    <row r="142" spans="1:7" s="14" customFormat="1" x14ac:dyDescent="0.2">
      <c r="A142" s="22"/>
      <c r="B142" s="21"/>
      <c r="F142" s="7"/>
      <c r="G142" s="7"/>
    </row>
    <row r="143" spans="1:7" s="14" customFormat="1" x14ac:dyDescent="0.2">
      <c r="A143" s="22"/>
      <c r="B143" s="21"/>
      <c r="F143" s="7"/>
      <c r="G143" s="7"/>
    </row>
    <row r="144" spans="1:7" s="14" customFormat="1" x14ac:dyDescent="0.2">
      <c r="A144" s="22"/>
      <c r="B144" s="21"/>
      <c r="F144" s="7"/>
      <c r="G144" s="7"/>
    </row>
    <row r="145" spans="1:7" s="14" customFormat="1" x14ac:dyDescent="0.2">
      <c r="A145" s="22"/>
      <c r="B145" s="21"/>
      <c r="F145" s="7"/>
      <c r="G145" s="7"/>
    </row>
    <row r="146" spans="1:7" s="14" customFormat="1" x14ac:dyDescent="0.2">
      <c r="A146" s="22"/>
      <c r="B146" s="21"/>
      <c r="F146" s="7"/>
      <c r="G146" s="7"/>
    </row>
    <row r="147" spans="1:7" s="14" customFormat="1" x14ac:dyDescent="0.2">
      <c r="A147" s="22"/>
      <c r="B147" s="21"/>
      <c r="F147" s="7"/>
      <c r="G147" s="7"/>
    </row>
    <row r="148" spans="1:7" s="14" customFormat="1" x14ac:dyDescent="0.2">
      <c r="A148" s="22"/>
      <c r="B148" s="21"/>
      <c r="F148" s="7"/>
      <c r="G148" s="7"/>
    </row>
    <row r="149" spans="1:7" s="14" customFormat="1" x14ac:dyDescent="0.2">
      <c r="A149" s="22"/>
      <c r="B149" s="21"/>
      <c r="F149" s="7"/>
      <c r="G149" s="7"/>
    </row>
    <row r="150" spans="1:7" s="14" customFormat="1" x14ac:dyDescent="0.2">
      <c r="A150" s="22"/>
      <c r="B150" s="21"/>
      <c r="F150" s="7"/>
      <c r="G150" s="7"/>
    </row>
    <row r="151" spans="1:7" s="14" customFormat="1" x14ac:dyDescent="0.2">
      <c r="A151" s="22"/>
      <c r="B151" s="21"/>
      <c r="F151" s="7"/>
      <c r="G151" s="7"/>
    </row>
    <row r="152" spans="1:7" s="14" customFormat="1" x14ac:dyDescent="0.2">
      <c r="A152" s="22"/>
      <c r="B152" s="21"/>
      <c r="F152" s="7"/>
      <c r="G152" s="7"/>
    </row>
    <row r="153" spans="1:7" s="14" customFormat="1" x14ac:dyDescent="0.2">
      <c r="A153" s="22"/>
      <c r="B153" s="21"/>
      <c r="F153" s="7"/>
      <c r="G153" s="7"/>
    </row>
    <row r="154" spans="1:7" s="14" customFormat="1" x14ac:dyDescent="0.2">
      <c r="A154" s="22"/>
      <c r="B154" s="21"/>
      <c r="F154" s="7"/>
      <c r="G154" s="7"/>
    </row>
    <row r="155" spans="1:7" s="14" customFormat="1" x14ac:dyDescent="0.2">
      <c r="A155" s="22"/>
      <c r="B155" s="21"/>
      <c r="F155" s="7"/>
      <c r="G155" s="7"/>
    </row>
    <row r="156" spans="1:7" s="14" customFormat="1" x14ac:dyDescent="0.2">
      <c r="A156" s="22"/>
      <c r="B156" s="21"/>
      <c r="F156" s="7"/>
      <c r="G156" s="7"/>
    </row>
    <row r="157" spans="1:7" s="14" customFormat="1" x14ac:dyDescent="0.2">
      <c r="A157" s="22"/>
      <c r="B157" s="21"/>
      <c r="F157" s="7"/>
      <c r="G157" s="7"/>
    </row>
    <row r="158" spans="1:7" s="14" customFormat="1" x14ac:dyDescent="0.2">
      <c r="A158" s="22"/>
      <c r="B158" s="21"/>
      <c r="F158" s="7"/>
      <c r="G158" s="7"/>
    </row>
    <row r="159" spans="1:7" s="14" customFormat="1" x14ac:dyDescent="0.2">
      <c r="A159" s="22"/>
      <c r="B159" s="21"/>
      <c r="F159" s="7"/>
      <c r="G159" s="7"/>
    </row>
    <row r="160" spans="1:7" s="14" customFormat="1" x14ac:dyDescent="0.2">
      <c r="A160" s="22"/>
      <c r="B160" s="21"/>
      <c r="F160" s="7"/>
      <c r="G160" s="7"/>
    </row>
    <row r="161" spans="1:7" s="14" customFormat="1" x14ac:dyDescent="0.2">
      <c r="A161" s="22"/>
      <c r="B161" s="21"/>
      <c r="F161" s="7"/>
      <c r="G161" s="7"/>
    </row>
    <row r="162" spans="1:7" s="14" customFormat="1" x14ac:dyDescent="0.2">
      <c r="A162" s="22"/>
      <c r="B162" s="21"/>
      <c r="F162" s="7"/>
      <c r="G162" s="7"/>
    </row>
    <row r="163" spans="1:7" s="14" customFormat="1" x14ac:dyDescent="0.2">
      <c r="A163" s="22"/>
      <c r="B163" s="21"/>
      <c r="F163" s="7"/>
      <c r="G163" s="7"/>
    </row>
    <row r="164" spans="1:7" s="14" customFormat="1" x14ac:dyDescent="0.2">
      <c r="A164" s="22"/>
      <c r="B164" s="21"/>
      <c r="F164" s="7"/>
      <c r="G164" s="7"/>
    </row>
    <row r="165" spans="1:7" s="14" customFormat="1" x14ac:dyDescent="0.2">
      <c r="A165" s="22"/>
      <c r="B165" s="21"/>
      <c r="F165" s="7"/>
      <c r="G165" s="7"/>
    </row>
    <row r="166" spans="1:7" s="14" customFormat="1" x14ac:dyDescent="0.2">
      <c r="A166" s="22"/>
      <c r="B166" s="21"/>
      <c r="F166" s="7"/>
      <c r="G166" s="7"/>
    </row>
    <row r="167" spans="1:7" s="14" customFormat="1" x14ac:dyDescent="0.2">
      <c r="A167" s="22"/>
      <c r="B167" s="21"/>
      <c r="F167" s="7"/>
      <c r="G167" s="7"/>
    </row>
    <row r="168" spans="1:7" s="14" customFormat="1" x14ac:dyDescent="0.2">
      <c r="A168" s="22"/>
      <c r="B168" s="21"/>
      <c r="F168" s="7"/>
      <c r="G168" s="7"/>
    </row>
    <row r="169" spans="1:7" s="14" customFormat="1" x14ac:dyDescent="0.2">
      <c r="A169" s="22"/>
      <c r="B169" s="21"/>
      <c r="F169" s="7"/>
      <c r="G169" s="7"/>
    </row>
    <row r="170" spans="1:7" s="14" customFormat="1" x14ac:dyDescent="0.2">
      <c r="A170" s="22"/>
      <c r="B170" s="21"/>
      <c r="F170" s="7"/>
      <c r="G170" s="7"/>
    </row>
    <row r="171" spans="1:7" s="14" customFormat="1" x14ac:dyDescent="0.2">
      <c r="A171" s="22"/>
      <c r="B171" s="21"/>
      <c r="F171" s="7"/>
      <c r="G171" s="7"/>
    </row>
    <row r="172" spans="1:7" s="14" customFormat="1" x14ac:dyDescent="0.2">
      <c r="A172" s="22"/>
      <c r="B172" s="21"/>
      <c r="F172" s="7"/>
      <c r="G172" s="7"/>
    </row>
    <row r="173" spans="1:7" s="14" customFormat="1" x14ac:dyDescent="0.2">
      <c r="A173" s="22"/>
      <c r="B173" s="21"/>
      <c r="F173" s="7"/>
      <c r="G173" s="7"/>
    </row>
    <row r="174" spans="1:7" s="14" customFormat="1" x14ac:dyDescent="0.2">
      <c r="A174" s="22"/>
      <c r="B174" s="21"/>
      <c r="F174" s="7"/>
      <c r="G174" s="7"/>
    </row>
    <row r="175" spans="1:7" s="14" customFormat="1" x14ac:dyDescent="0.2">
      <c r="A175" s="22"/>
      <c r="B175" s="21"/>
      <c r="F175" s="7"/>
      <c r="G175" s="7"/>
    </row>
    <row r="176" spans="1:7" s="14" customFormat="1" x14ac:dyDescent="0.2">
      <c r="A176" s="22"/>
      <c r="B176" s="21"/>
      <c r="F176" s="7"/>
      <c r="G176" s="7"/>
    </row>
    <row r="177" spans="1:7" s="14" customFormat="1" x14ac:dyDescent="0.2">
      <c r="A177" s="22"/>
      <c r="B177" s="21"/>
      <c r="F177" s="7"/>
      <c r="G177" s="7"/>
    </row>
    <row r="178" spans="1:7" s="14" customFormat="1" x14ac:dyDescent="0.2">
      <c r="A178" s="22"/>
      <c r="B178" s="21"/>
      <c r="F178" s="7"/>
      <c r="G178" s="7"/>
    </row>
    <row r="179" spans="1:7" s="14" customFormat="1" x14ac:dyDescent="0.2">
      <c r="A179" s="22"/>
      <c r="B179" s="21"/>
      <c r="F179" s="7"/>
      <c r="G179" s="7"/>
    </row>
    <row r="180" spans="1:7" s="14" customFormat="1" x14ac:dyDescent="0.2">
      <c r="A180" s="22"/>
      <c r="B180" s="21"/>
      <c r="F180" s="7"/>
      <c r="G180" s="7"/>
    </row>
    <row r="181" spans="1:7" s="14" customFormat="1" x14ac:dyDescent="0.2">
      <c r="A181" s="22"/>
      <c r="B181" s="21"/>
      <c r="F181" s="7"/>
      <c r="G181" s="7"/>
    </row>
    <row r="182" spans="1:7" s="14" customFormat="1" x14ac:dyDescent="0.2">
      <c r="A182" s="22"/>
      <c r="B182" s="21"/>
      <c r="F182" s="7"/>
      <c r="G182" s="7"/>
    </row>
    <row r="183" spans="1:7" s="14" customFormat="1" x14ac:dyDescent="0.2">
      <c r="A183" s="22"/>
      <c r="B183" s="21"/>
      <c r="F183" s="7"/>
      <c r="G183" s="7"/>
    </row>
    <row r="184" spans="1:7" s="14" customFormat="1" x14ac:dyDescent="0.2">
      <c r="A184" s="22"/>
      <c r="B184" s="21"/>
      <c r="F184" s="7"/>
      <c r="G184" s="7"/>
    </row>
    <row r="185" spans="1:7" s="14" customFormat="1" x14ac:dyDescent="0.2">
      <c r="A185" s="22"/>
      <c r="B185" s="21"/>
      <c r="F185" s="7"/>
      <c r="G185" s="7"/>
    </row>
    <row r="186" spans="1:7" s="14" customFormat="1" x14ac:dyDescent="0.2">
      <c r="A186" s="22"/>
      <c r="B186" s="21"/>
      <c r="F186" s="7"/>
      <c r="G186" s="7"/>
    </row>
    <row r="187" spans="1:7" s="14" customFormat="1" x14ac:dyDescent="0.2">
      <c r="A187" s="22"/>
      <c r="B187" s="21"/>
      <c r="F187" s="7"/>
      <c r="G187" s="7"/>
    </row>
    <row r="188" spans="1:7" s="14" customFormat="1" x14ac:dyDescent="0.2">
      <c r="A188" s="22"/>
      <c r="B188" s="21"/>
      <c r="F188" s="7"/>
      <c r="G188" s="7"/>
    </row>
    <row r="189" spans="1:7" s="14" customFormat="1" x14ac:dyDescent="0.2">
      <c r="A189" s="22"/>
      <c r="B189" s="21"/>
      <c r="F189" s="7"/>
      <c r="G189" s="7"/>
    </row>
    <row r="190" spans="1:7" s="14" customFormat="1" x14ac:dyDescent="0.2">
      <c r="A190" s="22"/>
      <c r="B190" s="21"/>
      <c r="F190" s="7"/>
      <c r="G190" s="7"/>
    </row>
    <row r="191" spans="1:7" s="14" customFormat="1" x14ac:dyDescent="0.2">
      <c r="A191" s="22"/>
      <c r="B191" s="21"/>
      <c r="F191" s="7"/>
      <c r="G191" s="7"/>
    </row>
    <row r="192" spans="1:7" s="14" customFormat="1" x14ac:dyDescent="0.2">
      <c r="A192" s="22"/>
      <c r="B192" s="21"/>
      <c r="F192" s="7"/>
      <c r="G192" s="7"/>
    </row>
    <row r="193" spans="1:7" s="14" customFormat="1" x14ac:dyDescent="0.2">
      <c r="A193" s="22"/>
      <c r="B193" s="21"/>
      <c r="F193" s="7"/>
      <c r="G193" s="7"/>
    </row>
    <row r="194" spans="1:7" s="14" customFormat="1" x14ac:dyDescent="0.2">
      <c r="A194" s="22"/>
      <c r="B194" s="21"/>
      <c r="F194" s="7"/>
      <c r="G194" s="7"/>
    </row>
    <row r="195" spans="1:7" s="14" customFormat="1" x14ac:dyDescent="0.2">
      <c r="A195" s="22"/>
      <c r="B195" s="21"/>
      <c r="F195" s="7"/>
      <c r="G195" s="7"/>
    </row>
    <row r="196" spans="1:7" s="14" customFormat="1" x14ac:dyDescent="0.2">
      <c r="A196" s="22"/>
      <c r="B196" s="21"/>
      <c r="F196" s="7"/>
      <c r="G196" s="7"/>
    </row>
    <row r="197" spans="1:7" s="14" customFormat="1" x14ac:dyDescent="0.2">
      <c r="A197" s="22"/>
      <c r="B197" s="21"/>
      <c r="F197" s="7"/>
      <c r="G197" s="7"/>
    </row>
    <row r="198" spans="1:7" s="14" customFormat="1" x14ac:dyDescent="0.2">
      <c r="A198" s="22"/>
      <c r="B198" s="21"/>
      <c r="F198" s="7"/>
      <c r="G198" s="7"/>
    </row>
    <row r="199" spans="1:7" s="14" customFormat="1" x14ac:dyDescent="0.2">
      <c r="A199" s="22"/>
      <c r="B199" s="21"/>
      <c r="F199" s="7"/>
      <c r="G199" s="7"/>
    </row>
    <row r="200" spans="1:7" s="14" customFormat="1" x14ac:dyDescent="0.2">
      <c r="A200" s="22"/>
      <c r="B200" s="21"/>
      <c r="F200" s="7"/>
      <c r="G200" s="7"/>
    </row>
    <row r="201" spans="1:7" s="14" customFormat="1" x14ac:dyDescent="0.2">
      <c r="A201" s="22"/>
      <c r="B201" s="21"/>
      <c r="F201" s="7"/>
      <c r="G201" s="7"/>
    </row>
    <row r="202" spans="1:7" s="14" customFormat="1" x14ac:dyDescent="0.2">
      <c r="A202" s="22"/>
      <c r="B202" s="21"/>
      <c r="F202" s="7"/>
      <c r="G202" s="7"/>
    </row>
    <row r="203" spans="1:7" x14ac:dyDescent="0.2">
      <c r="A203" s="26"/>
      <c r="B203" s="27"/>
    </row>
    <row r="204" spans="1:7" x14ac:dyDescent="0.2">
      <c r="B204" s="27"/>
    </row>
  </sheetData>
  <sheetProtection password="C931" sheet="1" objects="1" scenarios="1" formatRows="0" selectLockedCells="1"/>
  <mergeCells count="10">
    <mergeCell ref="A54:B54"/>
    <mergeCell ref="F54:G54"/>
    <mergeCell ref="B5:G5"/>
    <mergeCell ref="B6:G6"/>
    <mergeCell ref="B7:G7"/>
    <mergeCell ref="B8:G8"/>
    <mergeCell ref="B9:G9"/>
    <mergeCell ref="A53:B53"/>
    <mergeCell ref="F53:G53"/>
    <mergeCell ref="A32:G49"/>
  </mergeCells>
  <phoneticPr fontId="25" type="noConversion"/>
  <hyperlinks>
    <hyperlink ref="B1" location="'Input Tab'!A1" display="HIGHLANDS PRIME, INC." xr:uid="{00000000-0004-0000-0400-000000000000}"/>
    <hyperlink ref="I3:J3" location="'Input Tab'!A1" display="back to input page" xr:uid="{00000000-0004-0000-0400-000001000000}"/>
  </hyperlinks>
  <printOptions horizontalCentered="1"/>
  <pageMargins left="0.45" right="0.45" top="0.75" bottom="0.5" header="0.3" footer="0.3"/>
  <pageSetup paperSize="258" scale="79" orientation="portrait" horizontalDpi="300" verticalDpi="300"/>
  <headerFooter>
    <oddFooter>&amp;L&amp;8A project of HIGHLANDS PRIME, INC. 
The Horizon, Brgy. Tranca, Talisay, Batangas
Project completed as of September 2006
HLURB License To Sell No. 26523&amp;RPage &amp;P of &amp;N</oddFooter>
  </headerFooter>
  <ignoredErrors>
    <ignoredError sqref="C15 C17" formula="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C00000"/>
    <pageSetUpPr fitToPage="1"/>
  </sheetPr>
  <dimension ref="A1:H231"/>
  <sheetViews>
    <sheetView workbookViewId="0">
      <selection activeCell="D29" sqref="D29"/>
    </sheetView>
  </sheetViews>
  <sheetFormatPr baseColWidth="10" defaultColWidth="11.5" defaultRowHeight="15" x14ac:dyDescent="0.2"/>
  <cols>
    <col min="1" max="1" width="18.6640625" style="1" customWidth="1"/>
    <col min="2" max="2" width="13.33203125" style="1" customWidth="1"/>
    <col min="3" max="5" width="15.6640625" style="1" customWidth="1"/>
    <col min="6" max="16384" width="11.5" style="1"/>
  </cols>
  <sheetData>
    <row r="1" spans="1:8" x14ac:dyDescent="0.2">
      <c r="B1" s="37" t="s">
        <v>7</v>
      </c>
      <c r="E1" s="2" t="s">
        <v>31</v>
      </c>
    </row>
    <row r="2" spans="1:8" x14ac:dyDescent="0.2">
      <c r="B2" s="3" t="s">
        <v>9</v>
      </c>
    </row>
    <row r="3" spans="1:8" x14ac:dyDescent="0.2">
      <c r="B3" s="3" t="s">
        <v>8</v>
      </c>
      <c r="G3" s="69" t="s">
        <v>101</v>
      </c>
      <c r="H3" s="69"/>
    </row>
    <row r="5" spans="1:8" x14ac:dyDescent="0.2">
      <c r="A5" s="4" t="s">
        <v>10</v>
      </c>
      <c r="B5" s="110" t="str">
        <f>'Input Tab'!C3</f>
        <v xml:space="preserve"> </v>
      </c>
      <c r="C5" s="111"/>
      <c r="D5" s="111"/>
      <c r="E5" s="112"/>
    </row>
    <row r="6" spans="1:8" x14ac:dyDescent="0.2">
      <c r="A6" s="5" t="s">
        <v>5</v>
      </c>
      <c r="B6" s="113" t="str">
        <f>VLOOKUP('Input Tab'!C5,PL!B2:E2, 1, FALSE)</f>
        <v>Greenbrier GB</v>
      </c>
      <c r="C6" s="114"/>
      <c r="D6" s="114"/>
      <c r="E6" s="115"/>
    </row>
    <row r="7" spans="1:8" x14ac:dyDescent="0.2">
      <c r="A7" s="5" t="s">
        <v>13</v>
      </c>
      <c r="B7" s="113">
        <f>VLOOKUP(B6,PL!B2:D2, 2, FALSE)</f>
        <v>152.43</v>
      </c>
      <c r="C7" s="114"/>
      <c r="D7" s="114"/>
      <c r="E7" s="115"/>
    </row>
    <row r="8" spans="1:8" x14ac:dyDescent="0.2">
      <c r="A8" s="5" t="s">
        <v>11</v>
      </c>
      <c r="B8" s="116">
        <f>VLOOKUP(B6,PL!B2:D2, 3, FALSE)</f>
        <v>17714600</v>
      </c>
      <c r="C8" s="117"/>
      <c r="D8" s="117"/>
      <c r="E8" s="118"/>
    </row>
    <row r="9" spans="1:8" x14ac:dyDescent="0.2">
      <c r="A9" s="6" t="s">
        <v>12</v>
      </c>
      <c r="B9" s="119" t="s">
        <v>76</v>
      </c>
      <c r="C9" s="120"/>
      <c r="D9" s="120"/>
      <c r="E9" s="121"/>
    </row>
    <row r="11" spans="1:8" x14ac:dyDescent="0.2">
      <c r="A11" s="3" t="s">
        <v>14</v>
      </c>
    </row>
    <row r="12" spans="1:8" x14ac:dyDescent="0.2">
      <c r="A12" s="1" t="s">
        <v>4</v>
      </c>
      <c r="C12" s="7">
        <f>B8</f>
        <v>17714600</v>
      </c>
    </row>
    <row r="13" spans="1:8" x14ac:dyDescent="0.2">
      <c r="A13" s="1" t="s">
        <v>106</v>
      </c>
      <c r="C13" s="42">
        <v>650000</v>
      </c>
    </row>
    <row r="14" spans="1:8" x14ac:dyDescent="0.2">
      <c r="C14" s="7">
        <f>C12-C13</f>
        <v>17064600</v>
      </c>
    </row>
    <row r="15" spans="1:8" x14ac:dyDescent="0.2">
      <c r="A15" s="1" t="s">
        <v>94</v>
      </c>
      <c r="C15" s="42">
        <f>+PL!F2</f>
        <v>1050000</v>
      </c>
    </row>
    <row r="16" spans="1:8" x14ac:dyDescent="0.2">
      <c r="C16" s="7">
        <f>C14-C15</f>
        <v>16014600</v>
      </c>
    </row>
    <row r="17" spans="1:8" x14ac:dyDescent="0.2">
      <c r="A17" s="1" t="s">
        <v>62</v>
      </c>
      <c r="B17" s="41">
        <v>0.1</v>
      </c>
      <c r="C17" s="42">
        <f>IF(B17&gt;VLOOKUP(B6,PL!B:E,4,0),"beyond maximum discount",(C16*B17))</f>
        <v>1601460</v>
      </c>
    </row>
    <row r="18" spans="1:8" x14ac:dyDescent="0.2">
      <c r="B18" s="41"/>
      <c r="C18" s="44">
        <f>C16-C17</f>
        <v>14413140</v>
      </c>
    </row>
    <row r="19" spans="1:8" x14ac:dyDescent="0.2">
      <c r="A19" s="1" t="s">
        <v>104</v>
      </c>
      <c r="B19" s="41">
        <v>0.01</v>
      </c>
      <c r="C19" s="42">
        <f>IF(B19&lt;=1%,C18*B19,"BEYOND MAX DISC.")</f>
        <v>144131.4</v>
      </c>
    </row>
    <row r="20" spans="1:8" x14ac:dyDescent="0.2">
      <c r="B20" s="41"/>
      <c r="C20" s="44">
        <f>C18-C19</f>
        <v>14269008.6</v>
      </c>
    </row>
    <row r="21" spans="1:8" x14ac:dyDescent="0.2">
      <c r="A21" s="1" t="s">
        <v>95</v>
      </c>
      <c r="B21" s="41"/>
      <c r="C21" s="42">
        <f>+C15</f>
        <v>1050000</v>
      </c>
    </row>
    <row r="22" spans="1:8" x14ac:dyDescent="0.2">
      <c r="B22" s="41"/>
      <c r="C22" s="44">
        <f>C20+C21</f>
        <v>15319008.6</v>
      </c>
    </row>
    <row r="23" spans="1:8" x14ac:dyDescent="0.2">
      <c r="A23" s="1" t="s">
        <v>107</v>
      </c>
      <c r="B23" s="41"/>
      <c r="C23" s="44">
        <v>650000</v>
      </c>
    </row>
    <row r="24" spans="1:8" ht="16" thickBot="1" x14ac:dyDescent="0.25">
      <c r="A24" s="3" t="s">
        <v>15</v>
      </c>
      <c r="C24" s="8">
        <f>C22+C23</f>
        <v>15969008.6</v>
      </c>
      <c r="G24" s="1" t="s">
        <v>103</v>
      </c>
    </row>
    <row r="25" spans="1:8" ht="16" thickTop="1" x14ac:dyDescent="0.2">
      <c r="C25" s="7"/>
    </row>
    <row r="26" spans="1:8" s="10" customFormat="1" ht="14" x14ac:dyDescent="0.2">
      <c r="A26" s="9" t="s">
        <v>16</v>
      </c>
      <c r="B26" s="9" t="s">
        <v>17</v>
      </c>
      <c r="C26" s="9" t="s">
        <v>18</v>
      </c>
      <c r="D26" s="9" t="s">
        <v>19</v>
      </c>
      <c r="E26" s="9" t="s">
        <v>20</v>
      </c>
    </row>
    <row r="27" spans="1:8" s="14" customFormat="1" x14ac:dyDescent="0.2">
      <c r="A27" s="11">
        <v>0</v>
      </c>
      <c r="B27" s="29">
        <f>+'Input Tab'!C4</f>
        <v>44044</v>
      </c>
      <c r="C27" s="11" t="s">
        <v>21</v>
      </c>
      <c r="D27" s="13">
        <v>100000</v>
      </c>
      <c r="E27" s="13">
        <f>C24-D27</f>
        <v>15869008.6</v>
      </c>
      <c r="H27" s="48"/>
    </row>
    <row r="28" spans="1:8" s="14" customFormat="1" x14ac:dyDescent="0.2">
      <c r="A28" s="28">
        <v>1</v>
      </c>
      <c r="B28" s="29">
        <f>EDATE(B27,1)</f>
        <v>44075</v>
      </c>
      <c r="C28" s="28" t="s">
        <v>77</v>
      </c>
      <c r="D28" s="30">
        <f>((C24*0.1)-D27)</f>
        <v>1496900.86</v>
      </c>
      <c r="E28" s="30">
        <f>E27-D28</f>
        <v>14372107.74</v>
      </c>
    </row>
    <row r="29" spans="1:8" s="14" customFormat="1" x14ac:dyDescent="0.2">
      <c r="A29" s="28">
        <v>2</v>
      </c>
      <c r="B29" s="29">
        <f t="shared" ref="B29:B63" si="0">EDATE(B28,1)</f>
        <v>44105</v>
      </c>
      <c r="C29" s="28" t="s">
        <v>78</v>
      </c>
      <c r="D29" s="30">
        <f>(C24*0.1)/5</f>
        <v>319380.17200000002</v>
      </c>
      <c r="E29" s="30">
        <f>E28-D29</f>
        <v>14052727.568</v>
      </c>
    </row>
    <row r="30" spans="1:8" s="14" customFormat="1" x14ac:dyDescent="0.2">
      <c r="A30" s="28">
        <v>3</v>
      </c>
      <c r="B30" s="29">
        <f t="shared" si="0"/>
        <v>44136</v>
      </c>
      <c r="C30" s="28" t="s">
        <v>79</v>
      </c>
      <c r="D30" s="30">
        <f>D29</f>
        <v>319380.17200000002</v>
      </c>
      <c r="E30" s="30">
        <f>E29-D30</f>
        <v>13733347.396</v>
      </c>
    </row>
    <row r="31" spans="1:8" s="14" customFormat="1" x14ac:dyDescent="0.2">
      <c r="A31" s="28">
        <v>4</v>
      </c>
      <c r="B31" s="29">
        <f t="shared" si="0"/>
        <v>44166</v>
      </c>
      <c r="C31" s="28" t="s">
        <v>80</v>
      </c>
      <c r="D31" s="30">
        <f t="shared" ref="D31:D63" si="1">D30</f>
        <v>319380.17200000002</v>
      </c>
      <c r="E31" s="30">
        <f t="shared" ref="E31:E63" si="2">E30-D31</f>
        <v>13413967.223999999</v>
      </c>
    </row>
    <row r="32" spans="1:8" s="14" customFormat="1" x14ac:dyDescent="0.2">
      <c r="A32" s="28">
        <v>5</v>
      </c>
      <c r="B32" s="29">
        <f t="shared" si="0"/>
        <v>44197</v>
      </c>
      <c r="C32" s="28" t="s">
        <v>81</v>
      </c>
      <c r="D32" s="30">
        <f t="shared" si="1"/>
        <v>319380.17200000002</v>
      </c>
      <c r="E32" s="30">
        <f t="shared" si="2"/>
        <v>13094587.051999999</v>
      </c>
    </row>
    <row r="33" spans="1:5" s="14" customFormat="1" x14ac:dyDescent="0.2">
      <c r="A33" s="28">
        <v>6</v>
      </c>
      <c r="B33" s="29">
        <f t="shared" si="0"/>
        <v>44228</v>
      </c>
      <c r="C33" s="28" t="s">
        <v>82</v>
      </c>
      <c r="D33" s="30">
        <f t="shared" si="1"/>
        <v>319380.17200000002</v>
      </c>
      <c r="E33" s="30">
        <f t="shared" si="2"/>
        <v>12775206.879999999</v>
      </c>
    </row>
    <row r="34" spans="1:5" s="14" customFormat="1" x14ac:dyDescent="0.2">
      <c r="A34" s="28">
        <v>7</v>
      </c>
      <c r="B34" s="29">
        <f t="shared" si="0"/>
        <v>44256</v>
      </c>
      <c r="C34" s="28" t="s">
        <v>32</v>
      </c>
      <c r="D34" s="30">
        <f>(C24*0.8)/30</f>
        <v>425840.22933333338</v>
      </c>
      <c r="E34" s="30">
        <f t="shared" si="2"/>
        <v>12349366.650666665</v>
      </c>
    </row>
    <row r="35" spans="1:5" s="14" customFormat="1" x14ac:dyDescent="0.2">
      <c r="A35" s="28">
        <v>8</v>
      </c>
      <c r="B35" s="29">
        <f t="shared" si="0"/>
        <v>44287</v>
      </c>
      <c r="C35" s="28" t="s">
        <v>33</v>
      </c>
      <c r="D35" s="30">
        <f t="shared" si="1"/>
        <v>425840.22933333338</v>
      </c>
      <c r="E35" s="30">
        <f t="shared" si="2"/>
        <v>11923526.421333332</v>
      </c>
    </row>
    <row r="36" spans="1:5" s="14" customFormat="1" x14ac:dyDescent="0.2">
      <c r="A36" s="28">
        <v>9</v>
      </c>
      <c r="B36" s="29">
        <f t="shared" si="0"/>
        <v>44317</v>
      </c>
      <c r="C36" s="28" t="s">
        <v>34</v>
      </c>
      <c r="D36" s="30">
        <f t="shared" si="1"/>
        <v>425840.22933333338</v>
      </c>
      <c r="E36" s="30">
        <f t="shared" si="2"/>
        <v>11497686.191999998</v>
      </c>
    </row>
    <row r="37" spans="1:5" s="14" customFormat="1" x14ac:dyDescent="0.2">
      <c r="A37" s="28">
        <v>10</v>
      </c>
      <c r="B37" s="29">
        <f t="shared" si="0"/>
        <v>44348</v>
      </c>
      <c r="C37" s="28" t="s">
        <v>35</v>
      </c>
      <c r="D37" s="30">
        <f t="shared" si="1"/>
        <v>425840.22933333338</v>
      </c>
      <c r="E37" s="30">
        <f t="shared" si="2"/>
        <v>11071845.962666664</v>
      </c>
    </row>
    <row r="38" spans="1:5" s="14" customFormat="1" x14ac:dyDescent="0.2">
      <c r="A38" s="28">
        <v>11</v>
      </c>
      <c r="B38" s="29">
        <f t="shared" si="0"/>
        <v>44378</v>
      </c>
      <c r="C38" s="28" t="s">
        <v>36</v>
      </c>
      <c r="D38" s="30">
        <f t="shared" si="1"/>
        <v>425840.22933333338</v>
      </c>
      <c r="E38" s="30">
        <f t="shared" si="2"/>
        <v>10646005.733333331</v>
      </c>
    </row>
    <row r="39" spans="1:5" s="14" customFormat="1" x14ac:dyDescent="0.2">
      <c r="A39" s="28">
        <v>12</v>
      </c>
      <c r="B39" s="29">
        <f t="shared" si="0"/>
        <v>44409</v>
      </c>
      <c r="C39" s="28" t="s">
        <v>37</v>
      </c>
      <c r="D39" s="30">
        <f t="shared" si="1"/>
        <v>425840.22933333338</v>
      </c>
      <c r="E39" s="30">
        <f t="shared" si="2"/>
        <v>10220165.503999997</v>
      </c>
    </row>
    <row r="40" spans="1:5" s="14" customFormat="1" x14ac:dyDescent="0.2">
      <c r="A40" s="28">
        <v>13</v>
      </c>
      <c r="B40" s="29">
        <f t="shared" si="0"/>
        <v>44440</v>
      </c>
      <c r="C40" s="28" t="s">
        <v>38</v>
      </c>
      <c r="D40" s="30">
        <f t="shared" si="1"/>
        <v>425840.22933333338</v>
      </c>
      <c r="E40" s="30">
        <f t="shared" si="2"/>
        <v>9794325.2746666633</v>
      </c>
    </row>
    <row r="41" spans="1:5" s="14" customFormat="1" x14ac:dyDescent="0.2">
      <c r="A41" s="28">
        <v>14</v>
      </c>
      <c r="B41" s="29">
        <f t="shared" si="0"/>
        <v>44470</v>
      </c>
      <c r="C41" s="28" t="s">
        <v>39</v>
      </c>
      <c r="D41" s="30">
        <f t="shared" si="1"/>
        <v>425840.22933333338</v>
      </c>
      <c r="E41" s="30">
        <f t="shared" si="2"/>
        <v>9368485.0453333296</v>
      </c>
    </row>
    <row r="42" spans="1:5" s="14" customFormat="1" x14ac:dyDescent="0.2">
      <c r="A42" s="28">
        <v>15</v>
      </c>
      <c r="B42" s="29">
        <f t="shared" si="0"/>
        <v>44501</v>
      </c>
      <c r="C42" s="28" t="s">
        <v>40</v>
      </c>
      <c r="D42" s="30">
        <f t="shared" si="1"/>
        <v>425840.22933333338</v>
      </c>
      <c r="E42" s="30">
        <f t="shared" si="2"/>
        <v>8942644.8159999959</v>
      </c>
    </row>
    <row r="43" spans="1:5" s="14" customFormat="1" x14ac:dyDescent="0.2">
      <c r="A43" s="28">
        <v>16</v>
      </c>
      <c r="B43" s="29">
        <f t="shared" si="0"/>
        <v>44531</v>
      </c>
      <c r="C43" s="28" t="s">
        <v>41</v>
      </c>
      <c r="D43" s="30">
        <f t="shared" si="1"/>
        <v>425840.22933333338</v>
      </c>
      <c r="E43" s="30">
        <f t="shared" si="2"/>
        <v>8516804.5866666622</v>
      </c>
    </row>
    <row r="44" spans="1:5" s="14" customFormat="1" x14ac:dyDescent="0.2">
      <c r="A44" s="28">
        <v>17</v>
      </c>
      <c r="B44" s="29">
        <f t="shared" si="0"/>
        <v>44562</v>
      </c>
      <c r="C44" s="28" t="s">
        <v>42</v>
      </c>
      <c r="D44" s="30">
        <f t="shared" si="1"/>
        <v>425840.22933333338</v>
      </c>
      <c r="E44" s="30">
        <f t="shared" si="2"/>
        <v>8090964.3573333286</v>
      </c>
    </row>
    <row r="45" spans="1:5" s="14" customFormat="1" x14ac:dyDescent="0.2">
      <c r="A45" s="28">
        <v>18</v>
      </c>
      <c r="B45" s="29">
        <f t="shared" si="0"/>
        <v>44593</v>
      </c>
      <c r="C45" s="28" t="s">
        <v>43</v>
      </c>
      <c r="D45" s="30">
        <f t="shared" si="1"/>
        <v>425840.22933333338</v>
      </c>
      <c r="E45" s="30">
        <f t="shared" si="2"/>
        <v>7665124.1279999949</v>
      </c>
    </row>
    <row r="46" spans="1:5" s="14" customFormat="1" x14ac:dyDescent="0.2">
      <c r="A46" s="28">
        <v>19</v>
      </c>
      <c r="B46" s="29">
        <f t="shared" si="0"/>
        <v>44621</v>
      </c>
      <c r="C46" s="28" t="s">
        <v>44</v>
      </c>
      <c r="D46" s="30">
        <f t="shared" si="1"/>
        <v>425840.22933333338</v>
      </c>
      <c r="E46" s="30">
        <f t="shared" si="2"/>
        <v>7239283.8986666612</v>
      </c>
    </row>
    <row r="47" spans="1:5" s="14" customFormat="1" x14ac:dyDescent="0.2">
      <c r="A47" s="28">
        <v>20</v>
      </c>
      <c r="B47" s="29">
        <f t="shared" si="0"/>
        <v>44652</v>
      </c>
      <c r="C47" s="28" t="s">
        <v>45</v>
      </c>
      <c r="D47" s="30">
        <f t="shared" si="1"/>
        <v>425840.22933333338</v>
      </c>
      <c r="E47" s="30">
        <f t="shared" si="2"/>
        <v>6813443.6693333276</v>
      </c>
    </row>
    <row r="48" spans="1:5" s="14" customFormat="1" x14ac:dyDescent="0.2">
      <c r="A48" s="28">
        <v>21</v>
      </c>
      <c r="B48" s="29">
        <f t="shared" si="0"/>
        <v>44682</v>
      </c>
      <c r="C48" s="28" t="s">
        <v>46</v>
      </c>
      <c r="D48" s="30">
        <f t="shared" si="1"/>
        <v>425840.22933333338</v>
      </c>
      <c r="E48" s="30">
        <f t="shared" si="2"/>
        <v>6387603.4399999939</v>
      </c>
    </row>
    <row r="49" spans="1:5" s="14" customFormat="1" x14ac:dyDescent="0.2">
      <c r="A49" s="28">
        <v>22</v>
      </c>
      <c r="B49" s="29">
        <f t="shared" si="0"/>
        <v>44713</v>
      </c>
      <c r="C49" s="28" t="s">
        <v>47</v>
      </c>
      <c r="D49" s="30">
        <f t="shared" si="1"/>
        <v>425840.22933333338</v>
      </c>
      <c r="E49" s="30">
        <f t="shared" si="2"/>
        <v>5961763.2106666602</v>
      </c>
    </row>
    <row r="50" spans="1:5" s="14" customFormat="1" x14ac:dyDescent="0.2">
      <c r="A50" s="28">
        <v>23</v>
      </c>
      <c r="B50" s="29">
        <f t="shared" si="0"/>
        <v>44743</v>
      </c>
      <c r="C50" s="28" t="s">
        <v>48</v>
      </c>
      <c r="D50" s="30">
        <f t="shared" si="1"/>
        <v>425840.22933333338</v>
      </c>
      <c r="E50" s="30">
        <f t="shared" si="2"/>
        <v>5535922.9813333265</v>
      </c>
    </row>
    <row r="51" spans="1:5" s="14" customFormat="1" x14ac:dyDescent="0.2">
      <c r="A51" s="28">
        <v>24</v>
      </c>
      <c r="B51" s="29">
        <f t="shared" si="0"/>
        <v>44774</v>
      </c>
      <c r="C51" s="28" t="s">
        <v>49</v>
      </c>
      <c r="D51" s="30">
        <f t="shared" si="1"/>
        <v>425840.22933333338</v>
      </c>
      <c r="E51" s="30">
        <f t="shared" si="2"/>
        <v>5110082.7519999929</v>
      </c>
    </row>
    <row r="52" spans="1:5" s="14" customFormat="1" x14ac:dyDescent="0.2">
      <c r="A52" s="34">
        <v>25</v>
      </c>
      <c r="B52" s="29">
        <f t="shared" si="0"/>
        <v>44805</v>
      </c>
      <c r="C52" s="34" t="s">
        <v>50</v>
      </c>
      <c r="D52" s="36">
        <f t="shared" si="1"/>
        <v>425840.22933333338</v>
      </c>
      <c r="E52" s="36">
        <f t="shared" si="2"/>
        <v>4684242.5226666592</v>
      </c>
    </row>
    <row r="53" spans="1:5" s="14" customFormat="1" x14ac:dyDescent="0.2">
      <c r="A53" s="28">
        <v>26</v>
      </c>
      <c r="B53" s="29">
        <f t="shared" si="0"/>
        <v>44835</v>
      </c>
      <c r="C53" s="28" t="s">
        <v>51</v>
      </c>
      <c r="D53" s="30">
        <f t="shared" si="1"/>
        <v>425840.22933333338</v>
      </c>
      <c r="E53" s="30">
        <f t="shared" si="2"/>
        <v>4258402.2933333255</v>
      </c>
    </row>
    <row r="54" spans="1:5" s="14" customFormat="1" x14ac:dyDescent="0.2">
      <c r="A54" s="28">
        <v>27</v>
      </c>
      <c r="B54" s="29">
        <f t="shared" si="0"/>
        <v>44866</v>
      </c>
      <c r="C54" s="28" t="s">
        <v>52</v>
      </c>
      <c r="D54" s="30">
        <f t="shared" si="1"/>
        <v>425840.22933333338</v>
      </c>
      <c r="E54" s="30">
        <f t="shared" si="2"/>
        <v>3832562.0639999923</v>
      </c>
    </row>
    <row r="55" spans="1:5" s="14" customFormat="1" x14ac:dyDescent="0.2">
      <c r="A55" s="28">
        <v>28</v>
      </c>
      <c r="B55" s="29">
        <f t="shared" si="0"/>
        <v>44896</v>
      </c>
      <c r="C55" s="28" t="s">
        <v>53</v>
      </c>
      <c r="D55" s="30">
        <f t="shared" si="1"/>
        <v>425840.22933333338</v>
      </c>
      <c r="E55" s="30">
        <f t="shared" si="2"/>
        <v>3406721.8346666591</v>
      </c>
    </row>
    <row r="56" spans="1:5" s="14" customFormat="1" x14ac:dyDescent="0.2">
      <c r="A56" s="31">
        <v>29</v>
      </c>
      <c r="B56" s="29">
        <f t="shared" si="0"/>
        <v>44927</v>
      </c>
      <c r="C56" s="31" t="s">
        <v>54</v>
      </c>
      <c r="D56" s="33">
        <f t="shared" si="1"/>
        <v>425840.22933333338</v>
      </c>
      <c r="E56" s="33">
        <f t="shared" si="2"/>
        <v>2980881.6053333259</v>
      </c>
    </row>
    <row r="57" spans="1:5" s="14" customFormat="1" x14ac:dyDescent="0.2">
      <c r="A57" s="28">
        <v>30</v>
      </c>
      <c r="B57" s="29">
        <f t="shared" si="0"/>
        <v>44958</v>
      </c>
      <c r="C57" s="28" t="s">
        <v>55</v>
      </c>
      <c r="D57" s="30">
        <f t="shared" si="1"/>
        <v>425840.22933333338</v>
      </c>
      <c r="E57" s="30">
        <f t="shared" si="2"/>
        <v>2555041.3759999927</v>
      </c>
    </row>
    <row r="58" spans="1:5" s="14" customFormat="1" x14ac:dyDescent="0.2">
      <c r="A58" s="31">
        <v>31</v>
      </c>
      <c r="B58" s="29">
        <f t="shared" si="0"/>
        <v>44986</v>
      </c>
      <c r="C58" s="31" t="s">
        <v>56</v>
      </c>
      <c r="D58" s="33">
        <f t="shared" si="1"/>
        <v>425840.22933333338</v>
      </c>
      <c r="E58" s="33">
        <f t="shared" si="2"/>
        <v>2129201.1466666595</v>
      </c>
    </row>
    <row r="59" spans="1:5" s="14" customFormat="1" x14ac:dyDescent="0.2">
      <c r="A59" s="28">
        <v>32</v>
      </c>
      <c r="B59" s="29">
        <f t="shared" si="0"/>
        <v>45017</v>
      </c>
      <c r="C59" s="28" t="s">
        <v>57</v>
      </c>
      <c r="D59" s="30">
        <f t="shared" si="1"/>
        <v>425840.22933333338</v>
      </c>
      <c r="E59" s="30">
        <f t="shared" si="2"/>
        <v>1703360.9173333261</v>
      </c>
    </row>
    <row r="60" spans="1:5" s="14" customFormat="1" x14ac:dyDescent="0.2">
      <c r="A60" s="28">
        <v>33</v>
      </c>
      <c r="B60" s="29">
        <f t="shared" si="0"/>
        <v>45047</v>
      </c>
      <c r="C60" s="28" t="s">
        <v>58</v>
      </c>
      <c r="D60" s="30">
        <f t="shared" si="1"/>
        <v>425840.22933333338</v>
      </c>
      <c r="E60" s="30">
        <f t="shared" si="2"/>
        <v>1277520.6879999926</v>
      </c>
    </row>
    <row r="61" spans="1:5" s="14" customFormat="1" x14ac:dyDescent="0.2">
      <c r="A61" s="28">
        <v>34</v>
      </c>
      <c r="B61" s="29">
        <f t="shared" si="0"/>
        <v>45078</v>
      </c>
      <c r="C61" s="28" t="s">
        <v>59</v>
      </c>
      <c r="D61" s="30">
        <f t="shared" si="1"/>
        <v>425840.22933333338</v>
      </c>
      <c r="E61" s="30">
        <f t="shared" si="2"/>
        <v>851680.45866665919</v>
      </c>
    </row>
    <row r="62" spans="1:5" s="14" customFormat="1" x14ac:dyDescent="0.2">
      <c r="A62" s="28">
        <v>35</v>
      </c>
      <c r="B62" s="29">
        <f t="shared" si="0"/>
        <v>45108</v>
      </c>
      <c r="C62" s="28" t="s">
        <v>60</v>
      </c>
      <c r="D62" s="30">
        <f t="shared" si="1"/>
        <v>425840.22933333338</v>
      </c>
      <c r="E62" s="30">
        <f t="shared" si="2"/>
        <v>425840.22933332581</v>
      </c>
    </row>
    <row r="63" spans="1:5" s="14" customFormat="1" x14ac:dyDescent="0.2">
      <c r="A63" s="28">
        <v>36</v>
      </c>
      <c r="B63" s="29">
        <f t="shared" si="0"/>
        <v>45139</v>
      </c>
      <c r="C63" s="28" t="s">
        <v>61</v>
      </c>
      <c r="D63" s="30">
        <f t="shared" si="1"/>
        <v>425840.22933333338</v>
      </c>
      <c r="E63" s="30">
        <f t="shared" si="2"/>
        <v>-7.5669959187507629E-9</v>
      </c>
    </row>
    <row r="64" spans="1:5" s="14" customFormat="1" x14ac:dyDescent="0.2">
      <c r="A64" s="15"/>
      <c r="B64" s="16"/>
      <c r="C64" s="17" t="s">
        <v>27</v>
      </c>
      <c r="D64" s="18">
        <f>SUM(D27:D63)</f>
        <v>15969008.600000009</v>
      </c>
      <c r="E64" s="19"/>
    </row>
    <row r="65" spans="1:5" s="14" customFormat="1" x14ac:dyDescent="0.2">
      <c r="A65" s="20" t="s">
        <v>22</v>
      </c>
      <c r="B65" s="21"/>
      <c r="D65" s="7"/>
      <c r="E65" s="7"/>
    </row>
    <row r="66" spans="1:5" s="14" customFormat="1" x14ac:dyDescent="0.2">
      <c r="A66" s="20" t="s">
        <v>25</v>
      </c>
      <c r="B66" s="21"/>
      <c r="D66" s="7"/>
      <c r="E66" s="7"/>
    </row>
    <row r="67" spans="1:5" s="14" customFormat="1" x14ac:dyDescent="0.2">
      <c r="A67" s="20" t="s">
        <v>26</v>
      </c>
      <c r="B67" s="21"/>
      <c r="D67" s="7"/>
      <c r="E67" s="7"/>
    </row>
    <row r="68" spans="1:5" s="14" customFormat="1" x14ac:dyDescent="0.2">
      <c r="A68" s="20" t="s">
        <v>66</v>
      </c>
      <c r="B68" s="21"/>
      <c r="D68" s="7"/>
      <c r="E68" s="7"/>
    </row>
    <row r="69" spans="1:5" s="14" customFormat="1" x14ac:dyDescent="0.2">
      <c r="A69" s="20" t="s">
        <v>23</v>
      </c>
      <c r="B69" s="21"/>
      <c r="D69" s="7"/>
      <c r="E69" s="7"/>
    </row>
    <row r="70" spans="1:5" s="14" customFormat="1" x14ac:dyDescent="0.2">
      <c r="A70" s="20" t="s">
        <v>24</v>
      </c>
      <c r="B70" s="21"/>
      <c r="D70" s="7"/>
      <c r="E70" s="7"/>
    </row>
    <row r="71" spans="1:5" s="14" customFormat="1" x14ac:dyDescent="0.2">
      <c r="A71" s="22"/>
      <c r="B71" s="21"/>
      <c r="D71" s="7"/>
      <c r="E71" s="7"/>
    </row>
    <row r="72" spans="1:5" s="14" customFormat="1" x14ac:dyDescent="0.2">
      <c r="A72" s="22"/>
      <c r="B72" s="21"/>
      <c r="D72" s="7"/>
      <c r="E72" s="7"/>
    </row>
    <row r="73" spans="1:5" s="14" customFormat="1" x14ac:dyDescent="0.2">
      <c r="A73" s="22"/>
      <c r="B73" s="21"/>
      <c r="D73" s="7"/>
      <c r="E73" s="7"/>
    </row>
    <row r="74" spans="1:5" s="14" customFormat="1" x14ac:dyDescent="0.2">
      <c r="A74" s="22"/>
      <c r="B74" s="21"/>
      <c r="D74" s="7"/>
      <c r="E74" s="7"/>
    </row>
    <row r="75" spans="1:5" s="14" customFormat="1" x14ac:dyDescent="0.2">
      <c r="A75" s="22"/>
      <c r="B75" s="21"/>
      <c r="D75" s="7"/>
      <c r="E75" s="7"/>
    </row>
    <row r="76" spans="1:5" s="14" customFormat="1" x14ac:dyDescent="0.2">
      <c r="A76" s="22"/>
      <c r="B76" s="21"/>
      <c r="D76" s="7"/>
      <c r="E76" s="7"/>
    </row>
    <row r="77" spans="1:5" s="14" customFormat="1" x14ac:dyDescent="0.2">
      <c r="A77" s="23" t="s">
        <v>28</v>
      </c>
      <c r="B77" s="21"/>
      <c r="D77" s="7"/>
      <c r="E77" s="7"/>
    </row>
    <row r="78" spans="1:5" s="14" customFormat="1" x14ac:dyDescent="0.2">
      <c r="A78" s="22"/>
      <c r="B78" s="21"/>
      <c r="D78" s="7"/>
      <c r="E78" s="7"/>
    </row>
    <row r="79" spans="1:5" s="14" customFormat="1" x14ac:dyDescent="0.2">
      <c r="A79" s="24"/>
      <c r="B79" s="25"/>
      <c r="D79" s="24"/>
      <c r="E79" s="25"/>
    </row>
    <row r="80" spans="1:5" s="14" customFormat="1" x14ac:dyDescent="0.2">
      <c r="A80" s="122" t="s">
        <v>30</v>
      </c>
      <c r="B80" s="122"/>
      <c r="D80" s="122" t="s">
        <v>30</v>
      </c>
      <c r="E80" s="122"/>
    </row>
    <row r="81" spans="1:5" s="14" customFormat="1" x14ac:dyDescent="0.2">
      <c r="A81" s="109" t="s">
        <v>29</v>
      </c>
      <c r="B81" s="109"/>
      <c r="D81" s="109" t="s">
        <v>29</v>
      </c>
      <c r="E81" s="109"/>
    </row>
    <row r="82" spans="1:5" s="14" customFormat="1" x14ac:dyDescent="0.2">
      <c r="D82" s="7"/>
      <c r="E82" s="7"/>
    </row>
    <row r="83" spans="1:5" s="14" customFormat="1" x14ac:dyDescent="0.2">
      <c r="A83" s="22"/>
      <c r="B83" s="21"/>
      <c r="D83" s="7"/>
      <c r="E83" s="7"/>
    </row>
    <row r="84" spans="1:5" s="14" customFormat="1" x14ac:dyDescent="0.2">
      <c r="A84" s="22"/>
      <c r="B84" s="21"/>
      <c r="D84" s="7"/>
      <c r="E84" s="7"/>
    </row>
    <row r="85" spans="1:5" s="14" customFormat="1" x14ac:dyDescent="0.2">
      <c r="A85" s="22"/>
      <c r="B85" s="21"/>
      <c r="D85" s="7"/>
      <c r="E85" s="7"/>
    </row>
    <row r="86" spans="1:5" s="14" customFormat="1" x14ac:dyDescent="0.2">
      <c r="A86" s="22"/>
      <c r="B86" s="21"/>
      <c r="D86" s="7"/>
      <c r="E86" s="7"/>
    </row>
    <row r="87" spans="1:5" s="14" customFormat="1" x14ac:dyDescent="0.2">
      <c r="A87" s="22"/>
      <c r="B87" s="21"/>
      <c r="D87" s="7"/>
      <c r="E87" s="7"/>
    </row>
    <row r="88" spans="1:5" s="14" customFormat="1" x14ac:dyDescent="0.2">
      <c r="A88" s="22"/>
      <c r="B88" s="21"/>
      <c r="D88" s="7"/>
      <c r="E88" s="7"/>
    </row>
    <row r="89" spans="1:5" s="14" customFormat="1" x14ac:dyDescent="0.2">
      <c r="A89" s="22"/>
      <c r="B89" s="21"/>
      <c r="D89" s="7"/>
      <c r="E89" s="7"/>
    </row>
    <row r="90" spans="1:5" s="14" customFormat="1" x14ac:dyDescent="0.2">
      <c r="A90" s="22"/>
      <c r="B90" s="21"/>
      <c r="D90" s="7"/>
      <c r="E90" s="7"/>
    </row>
    <row r="91" spans="1:5" s="14" customFormat="1" x14ac:dyDescent="0.2">
      <c r="A91" s="22"/>
      <c r="B91" s="21"/>
      <c r="D91" s="7"/>
      <c r="E91" s="7"/>
    </row>
    <row r="92" spans="1:5" s="14" customFormat="1" x14ac:dyDescent="0.2">
      <c r="A92" s="22"/>
      <c r="B92" s="21"/>
      <c r="D92" s="7"/>
      <c r="E92" s="7"/>
    </row>
    <row r="93" spans="1:5" s="14" customFormat="1" x14ac:dyDescent="0.2">
      <c r="A93" s="22"/>
      <c r="B93" s="21"/>
      <c r="D93" s="7"/>
      <c r="E93" s="7"/>
    </row>
    <row r="94" spans="1:5" s="14" customFormat="1" x14ac:dyDescent="0.2">
      <c r="A94" s="22"/>
      <c r="B94" s="21"/>
      <c r="D94" s="7"/>
      <c r="E94" s="7"/>
    </row>
    <row r="95" spans="1:5" s="14" customFormat="1" x14ac:dyDescent="0.2">
      <c r="A95" s="22"/>
      <c r="B95" s="21"/>
      <c r="D95" s="7"/>
      <c r="E95" s="7"/>
    </row>
    <row r="96" spans="1:5" s="14" customFormat="1" x14ac:dyDescent="0.2">
      <c r="A96" s="22"/>
      <c r="B96" s="21"/>
      <c r="D96" s="7"/>
      <c r="E96" s="7"/>
    </row>
    <row r="97" spans="1:5" s="14" customFormat="1" x14ac:dyDescent="0.2">
      <c r="A97" s="22"/>
      <c r="B97" s="21"/>
      <c r="D97" s="7"/>
      <c r="E97" s="7"/>
    </row>
    <row r="98" spans="1:5" s="14" customFormat="1" x14ac:dyDescent="0.2">
      <c r="A98" s="22"/>
      <c r="B98" s="21"/>
      <c r="D98" s="7"/>
      <c r="E98" s="7"/>
    </row>
    <row r="99" spans="1:5" s="14" customFormat="1" x14ac:dyDescent="0.2">
      <c r="A99" s="22"/>
      <c r="B99" s="21"/>
      <c r="D99" s="7"/>
      <c r="E99" s="7"/>
    </row>
    <row r="100" spans="1:5" s="14" customFormat="1" x14ac:dyDescent="0.2">
      <c r="A100" s="22"/>
      <c r="B100" s="21"/>
      <c r="D100" s="7"/>
      <c r="E100" s="7"/>
    </row>
    <row r="101" spans="1:5" s="14" customFormat="1" x14ac:dyDescent="0.2">
      <c r="A101" s="22"/>
      <c r="B101" s="21"/>
      <c r="D101" s="7"/>
      <c r="E101" s="7"/>
    </row>
    <row r="102" spans="1:5" s="14" customFormat="1" x14ac:dyDescent="0.2">
      <c r="A102" s="22"/>
      <c r="B102" s="21"/>
      <c r="D102" s="7"/>
      <c r="E102" s="7"/>
    </row>
    <row r="103" spans="1:5" s="14" customFormat="1" x14ac:dyDescent="0.2">
      <c r="A103" s="22"/>
      <c r="B103" s="21"/>
      <c r="D103" s="7"/>
      <c r="E103" s="7"/>
    </row>
    <row r="104" spans="1:5" s="14" customFormat="1" x14ac:dyDescent="0.2">
      <c r="A104" s="22"/>
      <c r="B104" s="21"/>
      <c r="D104" s="7"/>
      <c r="E104" s="7"/>
    </row>
    <row r="105" spans="1:5" s="14" customFormat="1" x14ac:dyDescent="0.2">
      <c r="A105" s="22"/>
      <c r="B105" s="21"/>
      <c r="D105" s="7"/>
      <c r="E105" s="7"/>
    </row>
    <row r="106" spans="1:5" s="14" customFormat="1" x14ac:dyDescent="0.2">
      <c r="A106" s="22"/>
      <c r="B106" s="21"/>
      <c r="D106" s="7"/>
      <c r="E106" s="7"/>
    </row>
    <row r="107" spans="1:5" s="14" customFormat="1" x14ac:dyDescent="0.2">
      <c r="A107" s="22"/>
      <c r="B107" s="21"/>
      <c r="D107" s="7"/>
      <c r="E107" s="7"/>
    </row>
    <row r="108" spans="1:5" s="14" customFormat="1" x14ac:dyDescent="0.2">
      <c r="A108" s="22"/>
      <c r="B108" s="21"/>
      <c r="D108" s="7"/>
      <c r="E108" s="7"/>
    </row>
    <row r="109" spans="1:5" s="14" customFormat="1" x14ac:dyDescent="0.2">
      <c r="A109" s="22"/>
      <c r="B109" s="21"/>
      <c r="D109" s="7"/>
      <c r="E109" s="7"/>
    </row>
    <row r="110" spans="1:5" s="14" customFormat="1" x14ac:dyDescent="0.2">
      <c r="A110" s="22"/>
      <c r="B110" s="21"/>
      <c r="D110" s="7"/>
      <c r="E110" s="7"/>
    </row>
    <row r="111" spans="1:5" s="14" customFormat="1" x14ac:dyDescent="0.2">
      <c r="A111" s="22"/>
      <c r="B111" s="21"/>
      <c r="D111" s="7"/>
      <c r="E111" s="7"/>
    </row>
    <row r="112" spans="1:5" s="14" customFormat="1" x14ac:dyDescent="0.2">
      <c r="A112" s="22"/>
      <c r="B112" s="21"/>
      <c r="D112" s="7"/>
      <c r="E112" s="7"/>
    </row>
    <row r="113" spans="1:5" s="14" customFormat="1" x14ac:dyDescent="0.2">
      <c r="A113" s="22"/>
      <c r="B113" s="21"/>
      <c r="D113" s="7"/>
      <c r="E113" s="7"/>
    </row>
    <row r="114" spans="1:5" s="14" customFormat="1" x14ac:dyDescent="0.2">
      <c r="A114" s="22"/>
      <c r="B114" s="21"/>
      <c r="D114" s="7"/>
      <c r="E114" s="7"/>
    </row>
    <row r="115" spans="1:5" s="14" customFormat="1" x14ac:dyDescent="0.2">
      <c r="A115" s="22"/>
      <c r="B115" s="21"/>
      <c r="D115" s="7"/>
      <c r="E115" s="7"/>
    </row>
    <row r="116" spans="1:5" s="14" customFormat="1" x14ac:dyDescent="0.2">
      <c r="A116" s="22"/>
      <c r="B116" s="21"/>
      <c r="D116" s="7"/>
      <c r="E116" s="7"/>
    </row>
    <row r="117" spans="1:5" s="14" customFormat="1" x14ac:dyDescent="0.2">
      <c r="A117" s="22"/>
      <c r="B117" s="21"/>
      <c r="D117" s="7"/>
      <c r="E117" s="7"/>
    </row>
    <row r="118" spans="1:5" s="14" customFormat="1" x14ac:dyDescent="0.2">
      <c r="A118" s="22"/>
      <c r="B118" s="21"/>
      <c r="D118" s="7"/>
      <c r="E118" s="7"/>
    </row>
    <row r="119" spans="1:5" s="14" customFormat="1" x14ac:dyDescent="0.2">
      <c r="A119" s="22"/>
      <c r="B119" s="21"/>
      <c r="D119" s="7"/>
      <c r="E119" s="7"/>
    </row>
    <row r="120" spans="1:5" s="14" customFormat="1" x14ac:dyDescent="0.2">
      <c r="A120" s="22"/>
      <c r="B120" s="21"/>
      <c r="D120" s="7"/>
      <c r="E120" s="7"/>
    </row>
    <row r="121" spans="1:5" s="14" customFormat="1" x14ac:dyDescent="0.2">
      <c r="A121" s="22"/>
      <c r="B121" s="21"/>
      <c r="D121" s="7"/>
      <c r="E121" s="7"/>
    </row>
    <row r="122" spans="1:5" s="14" customFormat="1" x14ac:dyDescent="0.2">
      <c r="A122" s="22"/>
      <c r="B122" s="21"/>
      <c r="D122" s="7"/>
      <c r="E122" s="7"/>
    </row>
    <row r="123" spans="1:5" s="14" customFormat="1" x14ac:dyDescent="0.2">
      <c r="A123" s="22"/>
      <c r="B123" s="21"/>
      <c r="D123" s="7"/>
      <c r="E123" s="7"/>
    </row>
    <row r="124" spans="1:5" s="14" customFormat="1" x14ac:dyDescent="0.2">
      <c r="A124" s="22"/>
      <c r="B124" s="21"/>
      <c r="D124" s="7"/>
      <c r="E124" s="7"/>
    </row>
    <row r="125" spans="1:5" s="14" customFormat="1" x14ac:dyDescent="0.2">
      <c r="A125" s="22"/>
      <c r="B125" s="21"/>
      <c r="D125" s="7"/>
      <c r="E125" s="7"/>
    </row>
    <row r="126" spans="1:5" s="14" customFormat="1" x14ac:dyDescent="0.2">
      <c r="A126" s="22"/>
      <c r="B126" s="21"/>
      <c r="D126" s="7"/>
      <c r="E126" s="7"/>
    </row>
    <row r="127" spans="1:5" s="14" customFormat="1" x14ac:dyDescent="0.2">
      <c r="A127" s="22"/>
      <c r="B127" s="21"/>
      <c r="D127" s="7"/>
      <c r="E127" s="7"/>
    </row>
    <row r="128" spans="1:5" s="14" customFormat="1" x14ac:dyDescent="0.2">
      <c r="A128" s="22"/>
      <c r="B128" s="21"/>
      <c r="D128" s="7"/>
      <c r="E128" s="7"/>
    </row>
    <row r="129" spans="1:5" s="14" customFormat="1" x14ac:dyDescent="0.2">
      <c r="A129" s="22"/>
      <c r="B129" s="21"/>
      <c r="D129" s="7"/>
      <c r="E129" s="7"/>
    </row>
    <row r="130" spans="1:5" s="14" customFormat="1" x14ac:dyDescent="0.2">
      <c r="A130" s="22"/>
      <c r="B130" s="21"/>
      <c r="D130" s="7"/>
      <c r="E130" s="7"/>
    </row>
    <row r="131" spans="1:5" s="14" customFormat="1" x14ac:dyDescent="0.2">
      <c r="A131" s="22"/>
      <c r="B131" s="21"/>
      <c r="D131" s="7"/>
      <c r="E131" s="7"/>
    </row>
    <row r="132" spans="1:5" s="14" customFormat="1" x14ac:dyDescent="0.2">
      <c r="A132" s="22"/>
      <c r="B132" s="21"/>
      <c r="D132" s="7"/>
      <c r="E132" s="7"/>
    </row>
    <row r="133" spans="1:5" s="14" customFormat="1" x14ac:dyDescent="0.2">
      <c r="A133" s="22"/>
      <c r="B133" s="21"/>
      <c r="D133" s="7"/>
      <c r="E133" s="7"/>
    </row>
    <row r="134" spans="1:5" s="14" customFormat="1" x14ac:dyDescent="0.2">
      <c r="A134" s="22"/>
      <c r="B134" s="21"/>
      <c r="D134" s="7"/>
      <c r="E134" s="7"/>
    </row>
    <row r="135" spans="1:5" s="14" customFormat="1" x14ac:dyDescent="0.2">
      <c r="A135" s="22"/>
      <c r="B135" s="21"/>
      <c r="D135" s="7"/>
      <c r="E135" s="7"/>
    </row>
    <row r="136" spans="1:5" s="14" customFormat="1" x14ac:dyDescent="0.2">
      <c r="A136" s="22"/>
      <c r="B136" s="21"/>
      <c r="D136" s="7"/>
      <c r="E136" s="7"/>
    </row>
    <row r="137" spans="1:5" s="14" customFormat="1" x14ac:dyDescent="0.2">
      <c r="A137" s="22"/>
      <c r="B137" s="21"/>
      <c r="D137" s="7"/>
      <c r="E137" s="7"/>
    </row>
    <row r="138" spans="1:5" s="14" customFormat="1" x14ac:dyDescent="0.2">
      <c r="A138" s="22"/>
      <c r="B138" s="21"/>
      <c r="D138" s="7"/>
      <c r="E138" s="7"/>
    </row>
    <row r="139" spans="1:5" s="14" customFormat="1" x14ac:dyDescent="0.2">
      <c r="A139" s="22"/>
      <c r="B139" s="21"/>
      <c r="D139" s="7"/>
      <c r="E139" s="7"/>
    </row>
    <row r="140" spans="1:5" s="14" customFormat="1" x14ac:dyDescent="0.2">
      <c r="A140" s="22"/>
      <c r="B140" s="21"/>
      <c r="D140" s="7"/>
      <c r="E140" s="7"/>
    </row>
    <row r="141" spans="1:5" s="14" customFormat="1" x14ac:dyDescent="0.2">
      <c r="A141" s="22"/>
      <c r="B141" s="21"/>
      <c r="D141" s="7"/>
      <c r="E141" s="7"/>
    </row>
    <row r="142" spans="1:5" s="14" customFormat="1" x14ac:dyDescent="0.2">
      <c r="A142" s="22"/>
      <c r="B142" s="21"/>
      <c r="D142" s="7"/>
      <c r="E142" s="7"/>
    </row>
    <row r="143" spans="1:5" s="14" customFormat="1" x14ac:dyDescent="0.2">
      <c r="A143" s="22"/>
      <c r="B143" s="21"/>
      <c r="D143" s="7"/>
      <c r="E143" s="7"/>
    </row>
    <row r="144" spans="1:5" s="14" customFormat="1" x14ac:dyDescent="0.2">
      <c r="A144" s="22"/>
      <c r="B144" s="21"/>
      <c r="D144" s="7"/>
      <c r="E144" s="7"/>
    </row>
    <row r="145" spans="1:5" s="14" customFormat="1" x14ac:dyDescent="0.2">
      <c r="A145" s="22"/>
      <c r="B145" s="21"/>
      <c r="D145" s="7"/>
      <c r="E145" s="7"/>
    </row>
    <row r="146" spans="1:5" s="14" customFormat="1" x14ac:dyDescent="0.2">
      <c r="A146" s="22"/>
      <c r="B146" s="21"/>
      <c r="D146" s="7"/>
      <c r="E146" s="7"/>
    </row>
    <row r="147" spans="1:5" s="14" customFormat="1" x14ac:dyDescent="0.2">
      <c r="A147" s="22"/>
      <c r="B147" s="21"/>
      <c r="D147" s="7"/>
      <c r="E147" s="7"/>
    </row>
    <row r="148" spans="1:5" s="14" customFormat="1" x14ac:dyDescent="0.2">
      <c r="A148" s="22"/>
      <c r="B148" s="21"/>
      <c r="D148" s="7"/>
      <c r="E148" s="7"/>
    </row>
    <row r="149" spans="1:5" s="14" customFormat="1" x14ac:dyDescent="0.2">
      <c r="A149" s="22"/>
      <c r="B149" s="21"/>
      <c r="D149" s="7"/>
      <c r="E149" s="7"/>
    </row>
    <row r="150" spans="1:5" s="14" customFormat="1" x14ac:dyDescent="0.2">
      <c r="A150" s="22"/>
      <c r="B150" s="21"/>
      <c r="D150" s="7"/>
      <c r="E150" s="7"/>
    </row>
    <row r="151" spans="1:5" s="14" customFormat="1" x14ac:dyDescent="0.2">
      <c r="A151" s="22"/>
      <c r="B151" s="21"/>
      <c r="D151" s="7"/>
      <c r="E151" s="7"/>
    </row>
    <row r="152" spans="1:5" s="14" customFormat="1" x14ac:dyDescent="0.2">
      <c r="A152" s="22"/>
      <c r="B152" s="21"/>
      <c r="D152" s="7"/>
      <c r="E152" s="7"/>
    </row>
    <row r="153" spans="1:5" s="14" customFormat="1" x14ac:dyDescent="0.2">
      <c r="A153" s="22"/>
      <c r="B153" s="21"/>
      <c r="D153" s="7"/>
      <c r="E153" s="7"/>
    </row>
    <row r="154" spans="1:5" s="14" customFormat="1" x14ac:dyDescent="0.2">
      <c r="A154" s="22"/>
      <c r="B154" s="21"/>
      <c r="D154" s="7"/>
      <c r="E154" s="7"/>
    </row>
    <row r="155" spans="1:5" s="14" customFormat="1" x14ac:dyDescent="0.2">
      <c r="A155" s="22"/>
      <c r="B155" s="21"/>
      <c r="D155" s="7"/>
      <c r="E155" s="7"/>
    </row>
    <row r="156" spans="1:5" s="14" customFormat="1" x14ac:dyDescent="0.2">
      <c r="A156" s="22"/>
      <c r="B156" s="21"/>
      <c r="D156" s="7"/>
      <c r="E156" s="7"/>
    </row>
    <row r="157" spans="1:5" s="14" customFormat="1" x14ac:dyDescent="0.2">
      <c r="A157" s="22"/>
      <c r="B157" s="21"/>
      <c r="D157" s="7"/>
      <c r="E157" s="7"/>
    </row>
    <row r="158" spans="1:5" s="14" customFormat="1" x14ac:dyDescent="0.2">
      <c r="A158" s="22"/>
      <c r="B158" s="21"/>
      <c r="D158" s="7"/>
      <c r="E158" s="7"/>
    </row>
    <row r="159" spans="1:5" s="14" customFormat="1" x14ac:dyDescent="0.2">
      <c r="A159" s="22"/>
      <c r="B159" s="21"/>
      <c r="D159" s="7"/>
      <c r="E159" s="7"/>
    </row>
    <row r="160" spans="1:5" s="14" customFormat="1" x14ac:dyDescent="0.2">
      <c r="A160" s="22"/>
      <c r="B160" s="21"/>
      <c r="D160" s="7"/>
      <c r="E160" s="7"/>
    </row>
    <row r="161" spans="1:5" s="14" customFormat="1" x14ac:dyDescent="0.2">
      <c r="A161" s="22"/>
      <c r="B161" s="21"/>
      <c r="D161" s="7"/>
      <c r="E161" s="7"/>
    </row>
    <row r="162" spans="1:5" s="14" customFormat="1" x14ac:dyDescent="0.2">
      <c r="A162" s="22"/>
      <c r="B162" s="21"/>
      <c r="D162" s="7"/>
      <c r="E162" s="7"/>
    </row>
    <row r="163" spans="1:5" s="14" customFormat="1" x14ac:dyDescent="0.2">
      <c r="A163" s="22"/>
      <c r="B163" s="21"/>
      <c r="D163" s="7"/>
      <c r="E163" s="7"/>
    </row>
    <row r="164" spans="1:5" s="14" customFormat="1" x14ac:dyDescent="0.2">
      <c r="A164" s="22"/>
      <c r="B164" s="21"/>
      <c r="D164" s="7"/>
      <c r="E164" s="7"/>
    </row>
    <row r="165" spans="1:5" s="14" customFormat="1" x14ac:dyDescent="0.2">
      <c r="A165" s="22"/>
      <c r="B165" s="21"/>
      <c r="D165" s="7"/>
      <c r="E165" s="7"/>
    </row>
    <row r="166" spans="1:5" s="14" customFormat="1" x14ac:dyDescent="0.2">
      <c r="A166" s="22"/>
      <c r="B166" s="21"/>
      <c r="D166" s="7"/>
      <c r="E166" s="7"/>
    </row>
    <row r="167" spans="1:5" s="14" customFormat="1" x14ac:dyDescent="0.2">
      <c r="A167" s="22"/>
      <c r="B167" s="21"/>
      <c r="D167" s="7"/>
      <c r="E167" s="7"/>
    </row>
    <row r="168" spans="1:5" s="14" customFormat="1" x14ac:dyDescent="0.2">
      <c r="A168" s="22"/>
      <c r="B168" s="21"/>
      <c r="D168" s="7"/>
      <c r="E168" s="7"/>
    </row>
    <row r="169" spans="1:5" s="14" customFormat="1" x14ac:dyDescent="0.2">
      <c r="A169" s="22"/>
      <c r="B169" s="21"/>
      <c r="D169" s="7"/>
      <c r="E169" s="7"/>
    </row>
    <row r="170" spans="1:5" s="14" customFormat="1" x14ac:dyDescent="0.2">
      <c r="A170" s="22"/>
      <c r="B170" s="21"/>
      <c r="D170" s="7"/>
      <c r="E170" s="7"/>
    </row>
    <row r="171" spans="1:5" s="14" customFormat="1" x14ac:dyDescent="0.2">
      <c r="A171" s="22"/>
      <c r="B171" s="21"/>
      <c r="D171" s="7"/>
      <c r="E171" s="7"/>
    </row>
    <row r="172" spans="1:5" s="14" customFormat="1" x14ac:dyDescent="0.2">
      <c r="A172" s="22"/>
      <c r="B172" s="21"/>
      <c r="D172" s="7"/>
      <c r="E172" s="7"/>
    </row>
    <row r="173" spans="1:5" s="14" customFormat="1" x14ac:dyDescent="0.2">
      <c r="A173" s="22"/>
      <c r="B173" s="21"/>
      <c r="D173" s="7"/>
      <c r="E173" s="7"/>
    </row>
    <row r="174" spans="1:5" s="14" customFormat="1" x14ac:dyDescent="0.2">
      <c r="A174" s="22"/>
      <c r="B174" s="21"/>
      <c r="D174" s="7"/>
      <c r="E174" s="7"/>
    </row>
    <row r="175" spans="1:5" s="14" customFormat="1" x14ac:dyDescent="0.2">
      <c r="A175" s="22"/>
      <c r="B175" s="21"/>
      <c r="D175" s="7"/>
      <c r="E175" s="7"/>
    </row>
    <row r="176" spans="1:5" s="14" customFormat="1" x14ac:dyDescent="0.2">
      <c r="A176" s="22"/>
      <c r="B176" s="21"/>
      <c r="D176" s="7"/>
      <c r="E176" s="7"/>
    </row>
    <row r="177" spans="1:5" s="14" customFormat="1" x14ac:dyDescent="0.2">
      <c r="A177" s="22"/>
      <c r="B177" s="21"/>
      <c r="D177" s="7"/>
      <c r="E177" s="7"/>
    </row>
    <row r="178" spans="1:5" s="14" customFormat="1" x14ac:dyDescent="0.2">
      <c r="A178" s="22"/>
      <c r="B178" s="21"/>
      <c r="D178" s="7"/>
      <c r="E178" s="7"/>
    </row>
    <row r="179" spans="1:5" s="14" customFormat="1" x14ac:dyDescent="0.2">
      <c r="A179" s="22"/>
      <c r="B179" s="21"/>
      <c r="D179" s="7"/>
      <c r="E179" s="7"/>
    </row>
    <row r="180" spans="1:5" s="14" customFormat="1" x14ac:dyDescent="0.2">
      <c r="A180" s="22"/>
      <c r="B180" s="21"/>
      <c r="D180" s="7"/>
      <c r="E180" s="7"/>
    </row>
    <row r="181" spans="1:5" s="14" customFormat="1" x14ac:dyDescent="0.2">
      <c r="A181" s="22"/>
      <c r="B181" s="21"/>
      <c r="D181" s="7"/>
      <c r="E181" s="7"/>
    </row>
    <row r="182" spans="1:5" s="14" customFormat="1" x14ac:dyDescent="0.2">
      <c r="A182" s="22"/>
      <c r="B182" s="21"/>
      <c r="D182" s="7"/>
      <c r="E182" s="7"/>
    </row>
    <row r="183" spans="1:5" s="14" customFormat="1" x14ac:dyDescent="0.2">
      <c r="A183" s="22"/>
      <c r="B183" s="21"/>
      <c r="D183" s="7"/>
      <c r="E183" s="7"/>
    </row>
    <row r="184" spans="1:5" s="14" customFormat="1" x14ac:dyDescent="0.2">
      <c r="A184" s="22"/>
      <c r="B184" s="21"/>
      <c r="D184" s="7"/>
      <c r="E184" s="7"/>
    </row>
    <row r="185" spans="1:5" s="14" customFormat="1" x14ac:dyDescent="0.2">
      <c r="A185" s="22"/>
      <c r="B185" s="21"/>
      <c r="D185" s="7"/>
      <c r="E185" s="7"/>
    </row>
    <row r="186" spans="1:5" s="14" customFormat="1" x14ac:dyDescent="0.2">
      <c r="A186" s="22"/>
      <c r="B186" s="21"/>
      <c r="D186" s="7"/>
      <c r="E186" s="7"/>
    </row>
    <row r="187" spans="1:5" s="14" customFormat="1" x14ac:dyDescent="0.2">
      <c r="A187" s="22"/>
      <c r="B187" s="21"/>
      <c r="D187" s="7"/>
      <c r="E187" s="7"/>
    </row>
    <row r="188" spans="1:5" s="14" customFormat="1" x14ac:dyDescent="0.2">
      <c r="A188" s="22"/>
      <c r="B188" s="21"/>
      <c r="D188" s="7"/>
      <c r="E188" s="7"/>
    </row>
    <row r="189" spans="1:5" s="14" customFormat="1" x14ac:dyDescent="0.2">
      <c r="A189" s="22"/>
      <c r="B189" s="21"/>
      <c r="D189" s="7"/>
      <c r="E189" s="7"/>
    </row>
    <row r="190" spans="1:5" s="14" customFormat="1" x14ac:dyDescent="0.2">
      <c r="A190" s="22"/>
      <c r="B190" s="21"/>
      <c r="D190" s="7"/>
      <c r="E190" s="7"/>
    </row>
    <row r="191" spans="1:5" s="14" customFormat="1" x14ac:dyDescent="0.2">
      <c r="A191" s="22"/>
      <c r="B191" s="21"/>
      <c r="D191" s="7"/>
      <c r="E191" s="7"/>
    </row>
    <row r="192" spans="1:5" s="14" customFormat="1" x14ac:dyDescent="0.2">
      <c r="A192" s="22"/>
      <c r="B192" s="21"/>
      <c r="D192" s="7"/>
      <c r="E192" s="7"/>
    </row>
    <row r="193" spans="1:5" s="14" customFormat="1" x14ac:dyDescent="0.2">
      <c r="A193" s="22"/>
      <c r="B193" s="21"/>
      <c r="D193" s="7"/>
      <c r="E193" s="7"/>
    </row>
    <row r="194" spans="1:5" s="14" customFormat="1" x14ac:dyDescent="0.2">
      <c r="A194" s="22"/>
      <c r="B194" s="21"/>
      <c r="D194" s="7"/>
      <c r="E194" s="7"/>
    </row>
    <row r="195" spans="1:5" s="14" customFormat="1" x14ac:dyDescent="0.2">
      <c r="A195" s="22"/>
      <c r="B195" s="21"/>
      <c r="D195" s="7"/>
      <c r="E195" s="7"/>
    </row>
    <row r="196" spans="1:5" s="14" customFormat="1" x14ac:dyDescent="0.2">
      <c r="A196" s="22"/>
      <c r="B196" s="21"/>
      <c r="D196" s="7"/>
      <c r="E196" s="7"/>
    </row>
    <row r="197" spans="1:5" s="14" customFormat="1" x14ac:dyDescent="0.2">
      <c r="A197" s="22"/>
      <c r="B197" s="21"/>
      <c r="D197" s="7"/>
      <c r="E197" s="7"/>
    </row>
    <row r="198" spans="1:5" s="14" customFormat="1" x14ac:dyDescent="0.2">
      <c r="A198" s="22"/>
      <c r="B198" s="21"/>
      <c r="D198" s="7"/>
      <c r="E198" s="7"/>
    </row>
    <row r="199" spans="1:5" s="14" customFormat="1" x14ac:dyDescent="0.2">
      <c r="A199" s="22"/>
      <c r="B199" s="21"/>
      <c r="D199" s="7"/>
      <c r="E199" s="7"/>
    </row>
    <row r="200" spans="1:5" s="14" customFormat="1" x14ac:dyDescent="0.2">
      <c r="A200" s="22"/>
      <c r="B200" s="21"/>
      <c r="D200" s="7"/>
      <c r="E200" s="7"/>
    </row>
    <row r="201" spans="1:5" s="14" customFormat="1" x14ac:dyDescent="0.2">
      <c r="A201" s="22"/>
      <c r="B201" s="21"/>
      <c r="D201" s="7"/>
      <c r="E201" s="7"/>
    </row>
    <row r="202" spans="1:5" s="14" customFormat="1" x14ac:dyDescent="0.2">
      <c r="A202" s="22"/>
      <c r="B202" s="21"/>
      <c r="D202" s="7"/>
      <c r="E202" s="7"/>
    </row>
    <row r="203" spans="1:5" s="14" customFormat="1" x14ac:dyDescent="0.2">
      <c r="A203" s="22"/>
      <c r="B203" s="21"/>
      <c r="D203" s="7"/>
      <c r="E203" s="7"/>
    </row>
    <row r="204" spans="1:5" s="14" customFormat="1" x14ac:dyDescent="0.2">
      <c r="A204" s="22"/>
      <c r="B204" s="21"/>
      <c r="D204" s="7"/>
      <c r="E204" s="7"/>
    </row>
    <row r="205" spans="1:5" s="14" customFormat="1" x14ac:dyDescent="0.2">
      <c r="A205" s="22"/>
      <c r="B205" s="21"/>
      <c r="D205" s="7"/>
      <c r="E205" s="7"/>
    </row>
    <row r="206" spans="1:5" s="14" customFormat="1" x14ac:dyDescent="0.2">
      <c r="A206" s="22"/>
      <c r="B206" s="21"/>
      <c r="D206" s="7"/>
      <c r="E206" s="7"/>
    </row>
    <row r="207" spans="1:5" s="14" customFormat="1" x14ac:dyDescent="0.2">
      <c r="A207" s="22"/>
      <c r="B207" s="21"/>
      <c r="D207" s="7"/>
      <c r="E207" s="7"/>
    </row>
    <row r="208" spans="1:5" s="14" customFormat="1" x14ac:dyDescent="0.2">
      <c r="A208" s="22"/>
      <c r="B208" s="21"/>
      <c r="D208" s="7"/>
      <c r="E208" s="7"/>
    </row>
    <row r="209" spans="1:5" s="14" customFormat="1" x14ac:dyDescent="0.2">
      <c r="A209" s="22"/>
      <c r="B209" s="21"/>
      <c r="D209" s="7"/>
      <c r="E209" s="7"/>
    </row>
    <row r="210" spans="1:5" s="14" customFormat="1" x14ac:dyDescent="0.2">
      <c r="A210" s="22"/>
      <c r="B210" s="21"/>
      <c r="D210" s="7"/>
      <c r="E210" s="7"/>
    </row>
    <row r="211" spans="1:5" s="14" customFormat="1" x14ac:dyDescent="0.2">
      <c r="A211" s="22"/>
      <c r="B211" s="21"/>
      <c r="D211" s="7"/>
      <c r="E211" s="7"/>
    </row>
    <row r="212" spans="1:5" s="14" customFormat="1" x14ac:dyDescent="0.2">
      <c r="A212" s="22"/>
      <c r="B212" s="21"/>
      <c r="D212" s="7"/>
      <c r="E212" s="7"/>
    </row>
    <row r="213" spans="1:5" s="14" customFormat="1" x14ac:dyDescent="0.2">
      <c r="A213" s="22"/>
      <c r="B213" s="21"/>
      <c r="D213" s="7"/>
      <c r="E213" s="7"/>
    </row>
    <row r="214" spans="1:5" s="14" customFormat="1" x14ac:dyDescent="0.2">
      <c r="A214" s="22"/>
      <c r="B214" s="21"/>
      <c r="D214" s="7"/>
      <c r="E214" s="7"/>
    </row>
    <row r="215" spans="1:5" s="14" customFormat="1" x14ac:dyDescent="0.2">
      <c r="A215" s="22"/>
      <c r="B215" s="21"/>
      <c r="D215" s="7"/>
      <c r="E215" s="7"/>
    </row>
    <row r="216" spans="1:5" s="14" customFormat="1" x14ac:dyDescent="0.2">
      <c r="A216" s="22"/>
      <c r="B216" s="21"/>
      <c r="D216" s="7"/>
      <c r="E216" s="7"/>
    </row>
    <row r="217" spans="1:5" s="14" customFormat="1" x14ac:dyDescent="0.2">
      <c r="A217" s="22"/>
      <c r="B217" s="21"/>
      <c r="D217" s="7"/>
      <c r="E217" s="7"/>
    </row>
    <row r="218" spans="1:5" s="14" customFormat="1" x14ac:dyDescent="0.2">
      <c r="A218" s="22"/>
      <c r="B218" s="21"/>
      <c r="D218" s="7"/>
      <c r="E218" s="7"/>
    </row>
    <row r="219" spans="1:5" s="14" customFormat="1" x14ac:dyDescent="0.2">
      <c r="A219" s="22"/>
      <c r="B219" s="21"/>
      <c r="D219" s="7"/>
      <c r="E219" s="7"/>
    </row>
    <row r="220" spans="1:5" s="14" customFormat="1" x14ac:dyDescent="0.2">
      <c r="A220" s="22"/>
      <c r="B220" s="21"/>
      <c r="D220" s="7"/>
      <c r="E220" s="7"/>
    </row>
    <row r="221" spans="1:5" s="14" customFormat="1" x14ac:dyDescent="0.2">
      <c r="A221" s="22"/>
      <c r="B221" s="21"/>
      <c r="D221" s="7"/>
      <c r="E221" s="7"/>
    </row>
    <row r="222" spans="1:5" s="14" customFormat="1" x14ac:dyDescent="0.2">
      <c r="A222" s="22"/>
      <c r="B222" s="21"/>
      <c r="D222" s="7"/>
      <c r="E222" s="7"/>
    </row>
    <row r="223" spans="1:5" s="14" customFormat="1" x14ac:dyDescent="0.2">
      <c r="A223" s="22"/>
      <c r="B223" s="21"/>
      <c r="D223" s="7"/>
      <c r="E223" s="7"/>
    </row>
    <row r="224" spans="1:5" s="14" customFormat="1" x14ac:dyDescent="0.2">
      <c r="A224" s="22"/>
      <c r="B224" s="21"/>
      <c r="D224" s="7"/>
      <c r="E224" s="7"/>
    </row>
    <row r="225" spans="1:5" s="14" customFormat="1" x14ac:dyDescent="0.2">
      <c r="A225" s="22"/>
      <c r="B225" s="21"/>
      <c r="D225" s="7"/>
      <c r="E225" s="7"/>
    </row>
    <row r="226" spans="1:5" s="14" customFormat="1" x14ac:dyDescent="0.2">
      <c r="A226" s="22"/>
      <c r="B226" s="21"/>
      <c r="D226" s="7"/>
      <c r="E226" s="7"/>
    </row>
    <row r="227" spans="1:5" s="14" customFormat="1" x14ac:dyDescent="0.2">
      <c r="A227" s="22"/>
      <c r="B227" s="21"/>
      <c r="D227" s="7"/>
      <c r="E227" s="7"/>
    </row>
    <row r="228" spans="1:5" s="14" customFormat="1" x14ac:dyDescent="0.2">
      <c r="A228" s="22"/>
      <c r="B228" s="21"/>
      <c r="D228" s="7"/>
      <c r="E228" s="7"/>
    </row>
    <row r="229" spans="1:5" s="14" customFormat="1" x14ac:dyDescent="0.2">
      <c r="A229" s="22"/>
      <c r="B229" s="21"/>
      <c r="D229" s="7"/>
      <c r="E229" s="7"/>
    </row>
    <row r="230" spans="1:5" x14ac:dyDescent="0.2">
      <c r="A230" s="26"/>
      <c r="B230" s="27"/>
    </row>
    <row r="231" spans="1:5" x14ac:dyDescent="0.2">
      <c r="B231" s="27"/>
    </row>
  </sheetData>
  <sheetProtection formatRows="0" selectLockedCells="1"/>
  <mergeCells count="9">
    <mergeCell ref="A81:B81"/>
    <mergeCell ref="D81:E81"/>
    <mergeCell ref="B5:E5"/>
    <mergeCell ref="B6:E6"/>
    <mergeCell ref="B7:E7"/>
    <mergeCell ref="B8:E8"/>
    <mergeCell ref="B9:E9"/>
    <mergeCell ref="A80:B80"/>
    <mergeCell ref="D80:E80"/>
  </mergeCells>
  <hyperlinks>
    <hyperlink ref="B1" location="'Input Tab'!A1" display="HIGHLANDS PRIME, INC." xr:uid="{00000000-0004-0000-0500-000000000000}"/>
    <hyperlink ref="G3:H3" location="'Input Tab'!A1" display="back to input page" xr:uid="{00000000-0004-0000-0500-000001000000}"/>
  </hyperlinks>
  <printOptions horizontalCentered="1"/>
  <pageMargins left="0.45" right="0.45" top="0.75" bottom="0.5" header="0.3" footer="0.3"/>
  <pageSetup paperSize="258" scale="75" orientation="portrait" horizontalDpi="300" verticalDpi="300"/>
  <headerFooter>
    <oddFooter>&amp;L&amp;8A project of HIGHLANDS PRIME, INC. 
The Horizon, Brgy. Tranca, Talisay, Batangas
Project completed as of September 2006
HLURB License To Sell No. 26523&amp;RPage &amp;P of &amp;N</oddFooter>
  </headerFooter>
  <rowBreaks count="1" manualBreakCount="1">
    <brk id="53" max="4"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0099"/>
    <pageSetUpPr fitToPage="1"/>
  </sheetPr>
  <dimension ref="A1:H229"/>
  <sheetViews>
    <sheetView topLeftCell="A13" workbookViewId="0">
      <selection activeCell="D33" sqref="D33"/>
    </sheetView>
  </sheetViews>
  <sheetFormatPr baseColWidth="10" defaultColWidth="11.5" defaultRowHeight="15" x14ac:dyDescent="0.2"/>
  <cols>
    <col min="1" max="1" width="18.6640625" style="1" customWidth="1"/>
    <col min="2" max="2" width="10.6640625" style="1" customWidth="1"/>
    <col min="3" max="5" width="15.6640625" style="1" customWidth="1"/>
    <col min="6" max="16384" width="11.5" style="1"/>
  </cols>
  <sheetData>
    <row r="1" spans="1:8" x14ac:dyDescent="0.2">
      <c r="B1" s="37"/>
      <c r="E1" s="2" t="s">
        <v>31</v>
      </c>
    </row>
    <row r="2" spans="1:8" x14ac:dyDescent="0.2">
      <c r="B2" s="3" t="s">
        <v>9</v>
      </c>
    </row>
    <row r="3" spans="1:8" x14ac:dyDescent="0.2">
      <c r="B3" s="3" t="s">
        <v>8</v>
      </c>
      <c r="G3" s="69" t="s">
        <v>101</v>
      </c>
      <c r="H3" s="69"/>
    </row>
    <row r="5" spans="1:8" x14ac:dyDescent="0.2">
      <c r="A5" s="4" t="s">
        <v>10</v>
      </c>
      <c r="B5" s="110" t="str">
        <f>'Input Tab'!C3</f>
        <v xml:space="preserve"> </v>
      </c>
      <c r="C5" s="111"/>
      <c r="D5" s="111"/>
      <c r="E5" s="112"/>
    </row>
    <row r="6" spans="1:8" x14ac:dyDescent="0.2">
      <c r="A6" s="5" t="s">
        <v>5</v>
      </c>
      <c r="B6" s="113" t="str">
        <f>VLOOKUP('Input Tab'!C5,PL!B2:E2, 1, FALSE)</f>
        <v>Greenbrier GB</v>
      </c>
      <c r="C6" s="114"/>
      <c r="D6" s="114"/>
      <c r="E6" s="115"/>
    </row>
    <row r="7" spans="1:8" x14ac:dyDescent="0.2">
      <c r="A7" s="5" t="s">
        <v>13</v>
      </c>
      <c r="B7" s="113">
        <f>VLOOKUP(B6,PL!B2:E2, 2, FALSE)</f>
        <v>152.43</v>
      </c>
      <c r="C7" s="114"/>
      <c r="D7" s="114"/>
      <c r="E7" s="115"/>
    </row>
    <row r="8" spans="1:8" x14ac:dyDescent="0.2">
      <c r="A8" s="5" t="s">
        <v>11</v>
      </c>
      <c r="B8" s="116">
        <f>VLOOKUP(B6,PL!B2:E2, 3, FALSE)</f>
        <v>17714600</v>
      </c>
      <c r="C8" s="117"/>
      <c r="D8" s="117"/>
      <c r="E8" s="118"/>
    </row>
    <row r="9" spans="1:8" x14ac:dyDescent="0.2">
      <c r="A9" s="6" t="s">
        <v>12</v>
      </c>
      <c r="B9" s="119" t="s">
        <v>76</v>
      </c>
      <c r="C9" s="120"/>
      <c r="D9" s="120"/>
      <c r="E9" s="121"/>
    </row>
    <row r="11" spans="1:8" x14ac:dyDescent="0.2">
      <c r="A11" s="3" t="s">
        <v>14</v>
      </c>
    </row>
    <row r="12" spans="1:8" x14ac:dyDescent="0.2">
      <c r="A12" s="1" t="s">
        <v>4</v>
      </c>
      <c r="C12" s="7">
        <f>B8</f>
        <v>17714600</v>
      </c>
    </row>
    <row r="13" spans="1:8" x14ac:dyDescent="0.2">
      <c r="A13" s="1" t="s">
        <v>106</v>
      </c>
      <c r="C13" s="42">
        <v>650000</v>
      </c>
    </row>
    <row r="14" spans="1:8" x14ac:dyDescent="0.2">
      <c r="C14" s="7">
        <f>C12-C13</f>
        <v>17064600</v>
      </c>
    </row>
    <row r="15" spans="1:8" x14ac:dyDescent="0.2">
      <c r="A15" s="1" t="s">
        <v>94</v>
      </c>
      <c r="C15" s="42">
        <f>+PL!F2</f>
        <v>1050000</v>
      </c>
    </row>
    <row r="16" spans="1:8" x14ac:dyDescent="0.2">
      <c r="C16" s="7">
        <f>C14-C15</f>
        <v>16014600</v>
      </c>
    </row>
    <row r="17" spans="1:8" x14ac:dyDescent="0.2">
      <c r="A17" s="1" t="s">
        <v>62</v>
      </c>
      <c r="B17" s="41">
        <f>+VLOOKUP(B6,PL!B2:E4,4,)</f>
        <v>0.12</v>
      </c>
      <c r="C17" s="42">
        <f>IF(B17&gt;VLOOKUP(B6,PL!B:E,4,0),"beyond maximum discount",(C16*B17))</f>
        <v>1921752</v>
      </c>
    </row>
    <row r="18" spans="1:8" x14ac:dyDescent="0.2">
      <c r="B18" s="41"/>
      <c r="C18" s="44">
        <f>C16-C17</f>
        <v>14092848</v>
      </c>
    </row>
    <row r="19" spans="1:8" x14ac:dyDescent="0.2">
      <c r="A19" s="1" t="s">
        <v>104</v>
      </c>
      <c r="B19" s="76">
        <v>0.01</v>
      </c>
      <c r="C19" s="42">
        <f>IF(B19&lt;=1%,C18*B19,"BEYOND MAX DISC.")</f>
        <v>140928.48000000001</v>
      </c>
    </row>
    <row r="20" spans="1:8" x14ac:dyDescent="0.2">
      <c r="B20" s="41"/>
      <c r="C20" s="44">
        <f>C18-C19</f>
        <v>13951919.52</v>
      </c>
    </row>
    <row r="21" spans="1:8" x14ac:dyDescent="0.2">
      <c r="A21" s="1" t="s">
        <v>95</v>
      </c>
      <c r="B21" s="41"/>
      <c r="C21" s="44">
        <f>+C15</f>
        <v>1050000</v>
      </c>
    </row>
    <row r="22" spans="1:8" ht="16" thickBot="1" x14ac:dyDescent="0.25">
      <c r="A22" s="3" t="s">
        <v>15</v>
      </c>
      <c r="C22" s="8">
        <f>C20+C21</f>
        <v>15001919.52</v>
      </c>
    </row>
    <row r="23" spans="1:8" ht="16" thickTop="1" x14ac:dyDescent="0.2">
      <c r="C23" s="7"/>
    </row>
    <row r="24" spans="1:8" s="10" customFormat="1" ht="14" x14ac:dyDescent="0.2">
      <c r="A24" s="9" t="s">
        <v>16</v>
      </c>
      <c r="B24" s="9" t="s">
        <v>17</v>
      </c>
      <c r="C24" s="9" t="s">
        <v>18</v>
      </c>
      <c r="D24" s="9" t="s">
        <v>19</v>
      </c>
      <c r="E24" s="9" t="s">
        <v>20</v>
      </c>
    </row>
    <row r="25" spans="1:8" s="14" customFormat="1" x14ac:dyDescent="0.2">
      <c r="A25" s="11">
        <v>0</v>
      </c>
      <c r="B25" s="12">
        <f>'Input Tab'!C4</f>
        <v>44044</v>
      </c>
      <c r="C25" s="11" t="s">
        <v>21</v>
      </c>
      <c r="D25" s="13">
        <f>100000</f>
        <v>100000</v>
      </c>
      <c r="E25" s="13">
        <f>C22-D25</f>
        <v>14901919.52</v>
      </c>
      <c r="H25" s="48"/>
    </row>
    <row r="26" spans="1:8" s="14" customFormat="1" x14ac:dyDescent="0.2">
      <c r="A26" s="28">
        <v>1</v>
      </c>
      <c r="B26" s="29">
        <f>EDATE(B25,1)</f>
        <v>44075</v>
      </c>
      <c r="C26" s="28" t="s">
        <v>77</v>
      </c>
      <c r="D26" s="30">
        <f>(C22*0.1)-D25</f>
        <v>1400191.952</v>
      </c>
      <c r="E26" s="30">
        <f>E25-D26</f>
        <v>13501727.568</v>
      </c>
    </row>
    <row r="27" spans="1:8" s="14" customFormat="1" x14ac:dyDescent="0.2">
      <c r="A27" s="28">
        <v>2</v>
      </c>
      <c r="B27" s="29">
        <f t="shared" ref="B27:B61" si="0">EDATE(B26,1)</f>
        <v>44105</v>
      </c>
      <c r="C27" s="28" t="s">
        <v>83</v>
      </c>
      <c r="D27" s="30">
        <f>(C22*0.1)/5</f>
        <v>300038.39040000003</v>
      </c>
      <c r="E27" s="30">
        <f>E26-D27</f>
        <v>13201689.1776</v>
      </c>
    </row>
    <row r="28" spans="1:8" s="14" customFormat="1" x14ac:dyDescent="0.2">
      <c r="A28" s="28">
        <v>3</v>
      </c>
      <c r="B28" s="29">
        <f t="shared" si="0"/>
        <v>44136</v>
      </c>
      <c r="C28" s="28" t="s">
        <v>84</v>
      </c>
      <c r="D28" s="30">
        <f>D27</f>
        <v>300038.39040000003</v>
      </c>
      <c r="E28" s="30">
        <f>E27-D28</f>
        <v>12901650.7872</v>
      </c>
    </row>
    <row r="29" spans="1:8" s="14" customFormat="1" x14ac:dyDescent="0.2">
      <c r="A29" s="28">
        <v>4</v>
      </c>
      <c r="B29" s="29">
        <f t="shared" si="0"/>
        <v>44166</v>
      </c>
      <c r="C29" s="28" t="s">
        <v>85</v>
      </c>
      <c r="D29" s="30">
        <f t="shared" ref="D29:D61" si="1">D28</f>
        <v>300038.39040000003</v>
      </c>
      <c r="E29" s="30">
        <f t="shared" ref="E29:E61" si="2">E28-D29</f>
        <v>12601612.3968</v>
      </c>
    </row>
    <row r="30" spans="1:8" s="14" customFormat="1" x14ac:dyDescent="0.2">
      <c r="A30" s="28">
        <v>5</v>
      </c>
      <c r="B30" s="29">
        <f t="shared" si="0"/>
        <v>44197</v>
      </c>
      <c r="C30" s="28" t="s">
        <v>86</v>
      </c>
      <c r="D30" s="30">
        <f t="shared" si="1"/>
        <v>300038.39040000003</v>
      </c>
      <c r="E30" s="30">
        <f t="shared" si="2"/>
        <v>12301574.0064</v>
      </c>
    </row>
    <row r="31" spans="1:8" s="14" customFormat="1" x14ac:dyDescent="0.2">
      <c r="A31" s="28">
        <v>6</v>
      </c>
      <c r="B31" s="29">
        <f t="shared" si="0"/>
        <v>44228</v>
      </c>
      <c r="C31" s="28" t="s">
        <v>87</v>
      </c>
      <c r="D31" s="30">
        <f t="shared" si="1"/>
        <v>300038.39040000003</v>
      </c>
      <c r="E31" s="30">
        <f t="shared" si="2"/>
        <v>12001535.616</v>
      </c>
    </row>
    <row r="32" spans="1:8" s="14" customFormat="1" x14ac:dyDescent="0.2">
      <c r="A32" s="28">
        <v>7</v>
      </c>
      <c r="B32" s="29">
        <f t="shared" si="0"/>
        <v>44256</v>
      </c>
      <c r="C32" s="28" t="s">
        <v>32</v>
      </c>
      <c r="D32" s="30">
        <f>(C22*0.8)/30</f>
        <v>400051.18719999999</v>
      </c>
      <c r="E32" s="30">
        <f t="shared" si="2"/>
        <v>11601484.4288</v>
      </c>
    </row>
    <row r="33" spans="1:5" s="14" customFormat="1" x14ac:dyDescent="0.2">
      <c r="A33" s="28">
        <v>8</v>
      </c>
      <c r="B33" s="29">
        <f t="shared" si="0"/>
        <v>44287</v>
      </c>
      <c r="C33" s="28" t="s">
        <v>33</v>
      </c>
      <c r="D33" s="30">
        <f t="shared" si="1"/>
        <v>400051.18719999999</v>
      </c>
      <c r="E33" s="30">
        <f t="shared" si="2"/>
        <v>11201433.241599999</v>
      </c>
    </row>
    <row r="34" spans="1:5" s="14" customFormat="1" x14ac:dyDescent="0.2">
      <c r="A34" s="28">
        <v>9</v>
      </c>
      <c r="B34" s="29">
        <f t="shared" si="0"/>
        <v>44317</v>
      </c>
      <c r="C34" s="28" t="s">
        <v>34</v>
      </c>
      <c r="D34" s="30">
        <f t="shared" si="1"/>
        <v>400051.18719999999</v>
      </c>
      <c r="E34" s="30">
        <f t="shared" si="2"/>
        <v>10801382.054399999</v>
      </c>
    </row>
    <row r="35" spans="1:5" s="14" customFormat="1" x14ac:dyDescent="0.2">
      <c r="A35" s="28">
        <v>10</v>
      </c>
      <c r="B35" s="29">
        <f t="shared" si="0"/>
        <v>44348</v>
      </c>
      <c r="C35" s="28" t="s">
        <v>35</v>
      </c>
      <c r="D35" s="30">
        <f t="shared" si="1"/>
        <v>400051.18719999999</v>
      </c>
      <c r="E35" s="30">
        <f t="shared" si="2"/>
        <v>10401330.867199998</v>
      </c>
    </row>
    <row r="36" spans="1:5" s="14" customFormat="1" x14ac:dyDescent="0.2">
      <c r="A36" s="28">
        <v>11</v>
      </c>
      <c r="B36" s="29">
        <f t="shared" si="0"/>
        <v>44378</v>
      </c>
      <c r="C36" s="28" t="s">
        <v>36</v>
      </c>
      <c r="D36" s="30">
        <f t="shared" si="1"/>
        <v>400051.18719999999</v>
      </c>
      <c r="E36" s="30">
        <f t="shared" si="2"/>
        <v>10001279.679999998</v>
      </c>
    </row>
    <row r="37" spans="1:5" s="14" customFormat="1" x14ac:dyDescent="0.2">
      <c r="A37" s="28">
        <v>12</v>
      </c>
      <c r="B37" s="29">
        <f t="shared" si="0"/>
        <v>44409</v>
      </c>
      <c r="C37" s="28" t="s">
        <v>37</v>
      </c>
      <c r="D37" s="30">
        <f t="shared" si="1"/>
        <v>400051.18719999999</v>
      </c>
      <c r="E37" s="30">
        <f t="shared" si="2"/>
        <v>9601228.4927999973</v>
      </c>
    </row>
    <row r="38" spans="1:5" s="14" customFormat="1" x14ac:dyDescent="0.2">
      <c r="A38" s="28">
        <v>13</v>
      </c>
      <c r="B38" s="29">
        <f t="shared" si="0"/>
        <v>44440</v>
      </c>
      <c r="C38" s="28" t="s">
        <v>38</v>
      </c>
      <c r="D38" s="30">
        <f t="shared" si="1"/>
        <v>400051.18719999999</v>
      </c>
      <c r="E38" s="30">
        <f t="shared" si="2"/>
        <v>9201177.3055999968</v>
      </c>
    </row>
    <row r="39" spans="1:5" s="14" customFormat="1" x14ac:dyDescent="0.2">
      <c r="A39" s="28">
        <v>14</v>
      </c>
      <c r="B39" s="29">
        <f t="shared" si="0"/>
        <v>44470</v>
      </c>
      <c r="C39" s="28" t="s">
        <v>39</v>
      </c>
      <c r="D39" s="30">
        <f t="shared" si="1"/>
        <v>400051.18719999999</v>
      </c>
      <c r="E39" s="30">
        <f t="shared" si="2"/>
        <v>8801126.1183999963</v>
      </c>
    </row>
    <row r="40" spans="1:5" s="14" customFormat="1" x14ac:dyDescent="0.2">
      <c r="A40" s="28">
        <v>15</v>
      </c>
      <c r="B40" s="29">
        <f t="shared" si="0"/>
        <v>44501</v>
      </c>
      <c r="C40" s="28" t="s">
        <v>40</v>
      </c>
      <c r="D40" s="30">
        <f t="shared" si="1"/>
        <v>400051.18719999999</v>
      </c>
      <c r="E40" s="30">
        <f t="shared" si="2"/>
        <v>8401074.9311999958</v>
      </c>
    </row>
    <row r="41" spans="1:5" s="14" customFormat="1" x14ac:dyDescent="0.2">
      <c r="A41" s="28">
        <v>16</v>
      </c>
      <c r="B41" s="29">
        <f t="shared" si="0"/>
        <v>44531</v>
      </c>
      <c r="C41" s="28" t="s">
        <v>41</v>
      </c>
      <c r="D41" s="30">
        <f t="shared" si="1"/>
        <v>400051.18719999999</v>
      </c>
      <c r="E41" s="30">
        <f t="shared" si="2"/>
        <v>8001023.7439999962</v>
      </c>
    </row>
    <row r="42" spans="1:5" s="14" customFormat="1" x14ac:dyDescent="0.2">
      <c r="A42" s="28">
        <v>17</v>
      </c>
      <c r="B42" s="29">
        <f t="shared" si="0"/>
        <v>44562</v>
      </c>
      <c r="C42" s="28" t="s">
        <v>42</v>
      </c>
      <c r="D42" s="30">
        <f t="shared" si="1"/>
        <v>400051.18719999999</v>
      </c>
      <c r="E42" s="30">
        <f t="shared" si="2"/>
        <v>7600972.5567999966</v>
      </c>
    </row>
    <row r="43" spans="1:5" s="14" customFormat="1" x14ac:dyDescent="0.2">
      <c r="A43" s="28">
        <v>18</v>
      </c>
      <c r="B43" s="29">
        <f t="shared" si="0"/>
        <v>44593</v>
      </c>
      <c r="C43" s="28" t="s">
        <v>43</v>
      </c>
      <c r="D43" s="30">
        <f t="shared" si="1"/>
        <v>400051.18719999999</v>
      </c>
      <c r="E43" s="30">
        <f t="shared" si="2"/>
        <v>7200921.3695999971</v>
      </c>
    </row>
    <row r="44" spans="1:5" s="14" customFormat="1" x14ac:dyDescent="0.2">
      <c r="A44" s="28">
        <v>19</v>
      </c>
      <c r="B44" s="29">
        <f t="shared" si="0"/>
        <v>44621</v>
      </c>
      <c r="C44" s="28" t="s">
        <v>44</v>
      </c>
      <c r="D44" s="30">
        <f t="shared" si="1"/>
        <v>400051.18719999999</v>
      </c>
      <c r="E44" s="30">
        <f t="shared" si="2"/>
        <v>6800870.1823999975</v>
      </c>
    </row>
    <row r="45" spans="1:5" s="14" customFormat="1" x14ac:dyDescent="0.2">
      <c r="A45" s="28">
        <v>20</v>
      </c>
      <c r="B45" s="29">
        <f t="shared" si="0"/>
        <v>44652</v>
      </c>
      <c r="C45" s="28" t="s">
        <v>45</v>
      </c>
      <c r="D45" s="30">
        <f t="shared" si="1"/>
        <v>400051.18719999999</v>
      </c>
      <c r="E45" s="30">
        <f t="shared" si="2"/>
        <v>6400818.9951999979</v>
      </c>
    </row>
    <row r="46" spans="1:5" s="14" customFormat="1" x14ac:dyDescent="0.2">
      <c r="A46" s="28">
        <v>21</v>
      </c>
      <c r="B46" s="29">
        <f t="shared" si="0"/>
        <v>44682</v>
      </c>
      <c r="C46" s="28" t="s">
        <v>46</v>
      </c>
      <c r="D46" s="30">
        <f t="shared" si="1"/>
        <v>400051.18719999999</v>
      </c>
      <c r="E46" s="30">
        <f t="shared" si="2"/>
        <v>6000767.8079999983</v>
      </c>
    </row>
    <row r="47" spans="1:5" s="14" customFormat="1" x14ac:dyDescent="0.2">
      <c r="A47" s="28">
        <v>22</v>
      </c>
      <c r="B47" s="29">
        <f t="shared" si="0"/>
        <v>44713</v>
      </c>
      <c r="C47" s="28" t="s">
        <v>47</v>
      </c>
      <c r="D47" s="30">
        <f t="shared" si="1"/>
        <v>400051.18719999999</v>
      </c>
      <c r="E47" s="30">
        <f t="shared" si="2"/>
        <v>5600716.6207999988</v>
      </c>
    </row>
    <row r="48" spans="1:5" s="14" customFormat="1" x14ac:dyDescent="0.2">
      <c r="A48" s="28">
        <v>23</v>
      </c>
      <c r="B48" s="29">
        <f t="shared" si="0"/>
        <v>44743</v>
      </c>
      <c r="C48" s="28" t="s">
        <v>48</v>
      </c>
      <c r="D48" s="30">
        <f t="shared" si="1"/>
        <v>400051.18719999999</v>
      </c>
      <c r="E48" s="30">
        <f t="shared" si="2"/>
        <v>5200665.4335999992</v>
      </c>
    </row>
    <row r="49" spans="1:5" s="14" customFormat="1" x14ac:dyDescent="0.2">
      <c r="A49" s="28">
        <v>24</v>
      </c>
      <c r="B49" s="29">
        <f t="shared" si="0"/>
        <v>44774</v>
      </c>
      <c r="C49" s="28" t="s">
        <v>49</v>
      </c>
      <c r="D49" s="30">
        <f t="shared" si="1"/>
        <v>400051.18719999999</v>
      </c>
      <c r="E49" s="30">
        <f t="shared" si="2"/>
        <v>4800614.2463999996</v>
      </c>
    </row>
    <row r="50" spans="1:5" s="14" customFormat="1" x14ac:dyDescent="0.2">
      <c r="A50" s="28">
        <v>25</v>
      </c>
      <c r="B50" s="29">
        <f t="shared" si="0"/>
        <v>44805</v>
      </c>
      <c r="C50" s="28" t="s">
        <v>50</v>
      </c>
      <c r="D50" s="30">
        <f t="shared" si="1"/>
        <v>400051.18719999999</v>
      </c>
      <c r="E50" s="30">
        <f t="shared" si="2"/>
        <v>4400563.0592</v>
      </c>
    </row>
    <row r="51" spans="1:5" s="14" customFormat="1" x14ac:dyDescent="0.2">
      <c r="A51" s="28">
        <v>26</v>
      </c>
      <c r="B51" s="29">
        <f t="shared" si="0"/>
        <v>44835</v>
      </c>
      <c r="C51" s="28" t="s">
        <v>51</v>
      </c>
      <c r="D51" s="30">
        <f t="shared" si="1"/>
        <v>400051.18719999999</v>
      </c>
      <c r="E51" s="30">
        <f t="shared" si="2"/>
        <v>4000511.872</v>
      </c>
    </row>
    <row r="52" spans="1:5" s="14" customFormat="1" x14ac:dyDescent="0.2">
      <c r="A52" s="28">
        <v>27</v>
      </c>
      <c r="B52" s="29">
        <f t="shared" si="0"/>
        <v>44866</v>
      </c>
      <c r="C52" s="28" t="s">
        <v>52</v>
      </c>
      <c r="D52" s="30">
        <f t="shared" si="1"/>
        <v>400051.18719999999</v>
      </c>
      <c r="E52" s="30">
        <f t="shared" si="2"/>
        <v>3600460.6847999999</v>
      </c>
    </row>
    <row r="53" spans="1:5" s="14" customFormat="1" x14ac:dyDescent="0.2">
      <c r="A53" s="28">
        <v>28</v>
      </c>
      <c r="B53" s="29">
        <f t="shared" si="0"/>
        <v>44896</v>
      </c>
      <c r="C53" s="28" t="s">
        <v>53</v>
      </c>
      <c r="D53" s="30">
        <f t="shared" si="1"/>
        <v>400051.18719999999</v>
      </c>
      <c r="E53" s="30">
        <f t="shared" si="2"/>
        <v>3200409.4975999999</v>
      </c>
    </row>
    <row r="54" spans="1:5" s="14" customFormat="1" x14ac:dyDescent="0.2">
      <c r="A54" s="31">
        <v>29</v>
      </c>
      <c r="B54" s="29">
        <f t="shared" si="0"/>
        <v>44927</v>
      </c>
      <c r="C54" s="31" t="s">
        <v>54</v>
      </c>
      <c r="D54" s="33">
        <f t="shared" si="1"/>
        <v>400051.18719999999</v>
      </c>
      <c r="E54" s="33">
        <f t="shared" si="2"/>
        <v>2800358.3103999998</v>
      </c>
    </row>
    <row r="55" spans="1:5" s="14" customFormat="1" x14ac:dyDescent="0.2">
      <c r="A55" s="28">
        <v>30</v>
      </c>
      <c r="B55" s="29">
        <f t="shared" si="0"/>
        <v>44958</v>
      </c>
      <c r="C55" s="28" t="s">
        <v>55</v>
      </c>
      <c r="D55" s="30">
        <f t="shared" si="1"/>
        <v>400051.18719999999</v>
      </c>
      <c r="E55" s="30">
        <f t="shared" si="2"/>
        <v>2400307.1231999998</v>
      </c>
    </row>
    <row r="56" spans="1:5" s="14" customFormat="1" x14ac:dyDescent="0.2">
      <c r="A56" s="31">
        <v>31</v>
      </c>
      <c r="B56" s="29">
        <f t="shared" si="0"/>
        <v>44986</v>
      </c>
      <c r="C56" s="31" t="s">
        <v>56</v>
      </c>
      <c r="D56" s="33">
        <f t="shared" si="1"/>
        <v>400051.18719999999</v>
      </c>
      <c r="E56" s="33">
        <f t="shared" si="2"/>
        <v>2000255.9359999998</v>
      </c>
    </row>
    <row r="57" spans="1:5" s="14" customFormat="1" x14ac:dyDescent="0.2">
      <c r="A57" s="28">
        <v>32</v>
      </c>
      <c r="B57" s="29">
        <f t="shared" si="0"/>
        <v>45017</v>
      </c>
      <c r="C57" s="28" t="s">
        <v>57</v>
      </c>
      <c r="D57" s="30">
        <f t="shared" si="1"/>
        <v>400051.18719999999</v>
      </c>
      <c r="E57" s="30">
        <f t="shared" si="2"/>
        <v>1600204.7487999997</v>
      </c>
    </row>
    <row r="58" spans="1:5" s="14" customFormat="1" x14ac:dyDescent="0.2">
      <c r="A58" s="28">
        <v>33</v>
      </c>
      <c r="B58" s="29">
        <f t="shared" si="0"/>
        <v>45047</v>
      </c>
      <c r="C58" s="28" t="s">
        <v>58</v>
      </c>
      <c r="D58" s="30">
        <f t="shared" si="1"/>
        <v>400051.18719999999</v>
      </c>
      <c r="E58" s="30">
        <f t="shared" si="2"/>
        <v>1200153.5615999997</v>
      </c>
    </row>
    <row r="59" spans="1:5" s="14" customFormat="1" x14ac:dyDescent="0.2">
      <c r="A59" s="28">
        <v>34</v>
      </c>
      <c r="B59" s="29">
        <f t="shared" si="0"/>
        <v>45078</v>
      </c>
      <c r="C59" s="28" t="s">
        <v>59</v>
      </c>
      <c r="D59" s="30">
        <f t="shared" si="1"/>
        <v>400051.18719999999</v>
      </c>
      <c r="E59" s="30">
        <f t="shared" si="2"/>
        <v>800102.37439999962</v>
      </c>
    </row>
    <row r="60" spans="1:5" s="14" customFormat="1" x14ac:dyDescent="0.2">
      <c r="A60" s="28">
        <v>35</v>
      </c>
      <c r="B60" s="29">
        <f t="shared" si="0"/>
        <v>45108</v>
      </c>
      <c r="C60" s="28" t="s">
        <v>60</v>
      </c>
      <c r="D60" s="30">
        <f t="shared" si="1"/>
        <v>400051.18719999999</v>
      </c>
      <c r="E60" s="30">
        <f t="shared" si="2"/>
        <v>400051.18719999964</v>
      </c>
    </row>
    <row r="61" spans="1:5" s="14" customFormat="1" x14ac:dyDescent="0.2">
      <c r="A61" s="28">
        <v>36</v>
      </c>
      <c r="B61" s="29">
        <f t="shared" si="0"/>
        <v>45139</v>
      </c>
      <c r="C61" s="28" t="s">
        <v>61</v>
      </c>
      <c r="D61" s="30">
        <f t="shared" si="1"/>
        <v>400051.18719999999</v>
      </c>
      <c r="E61" s="30">
        <f t="shared" si="2"/>
        <v>0</v>
      </c>
    </row>
    <row r="62" spans="1:5" s="14" customFormat="1" x14ac:dyDescent="0.2">
      <c r="A62" s="15"/>
      <c r="B62" s="16"/>
      <c r="C62" s="17" t="s">
        <v>27</v>
      </c>
      <c r="D62" s="18">
        <f>SUM(D25:D61)</f>
        <v>15001919.520000003</v>
      </c>
      <c r="E62" s="19"/>
    </row>
    <row r="63" spans="1:5" s="14" customFormat="1" x14ac:dyDescent="0.2">
      <c r="A63" s="20" t="s">
        <v>22</v>
      </c>
      <c r="B63" s="21"/>
      <c r="D63" s="7"/>
      <c r="E63" s="7"/>
    </row>
    <row r="64" spans="1:5" s="14" customFormat="1" x14ac:dyDescent="0.2">
      <c r="A64" s="20" t="s">
        <v>25</v>
      </c>
      <c r="B64" s="21"/>
      <c r="D64" s="7"/>
      <c r="E64" s="7"/>
    </row>
    <row r="65" spans="1:5" s="14" customFormat="1" x14ac:dyDescent="0.2">
      <c r="A65" s="20" t="s">
        <v>26</v>
      </c>
      <c r="B65" s="21"/>
      <c r="D65" s="7"/>
      <c r="E65" s="7"/>
    </row>
    <row r="66" spans="1:5" s="14" customFormat="1" x14ac:dyDescent="0.2">
      <c r="A66" s="20" t="s">
        <v>66</v>
      </c>
      <c r="B66" s="21"/>
      <c r="D66" s="7"/>
      <c r="E66" s="7"/>
    </row>
    <row r="67" spans="1:5" s="14" customFormat="1" x14ac:dyDescent="0.2">
      <c r="A67" s="20" t="s">
        <v>23</v>
      </c>
      <c r="B67" s="21"/>
      <c r="D67" s="7"/>
      <c r="E67" s="7"/>
    </row>
    <row r="68" spans="1:5" s="14" customFormat="1" x14ac:dyDescent="0.2">
      <c r="A68" s="20" t="s">
        <v>24</v>
      </c>
      <c r="B68" s="21"/>
      <c r="D68" s="7"/>
      <c r="E68" s="7"/>
    </row>
    <row r="69" spans="1:5" s="14" customFormat="1" x14ac:dyDescent="0.2">
      <c r="A69" s="22"/>
      <c r="B69" s="21"/>
      <c r="D69" s="7"/>
      <c r="E69" s="7"/>
    </row>
    <row r="70" spans="1:5" s="14" customFormat="1" x14ac:dyDescent="0.2">
      <c r="A70" s="22"/>
      <c r="B70" s="21"/>
      <c r="D70" s="7"/>
      <c r="E70" s="7"/>
    </row>
    <row r="71" spans="1:5" s="14" customFormat="1" x14ac:dyDescent="0.2">
      <c r="A71" s="22"/>
      <c r="B71" s="21"/>
      <c r="D71" s="7"/>
      <c r="E71" s="7"/>
    </row>
    <row r="72" spans="1:5" s="14" customFormat="1" x14ac:dyDescent="0.2">
      <c r="A72" s="22"/>
      <c r="B72" s="21"/>
      <c r="D72" s="7"/>
      <c r="E72" s="7"/>
    </row>
    <row r="73" spans="1:5" s="14" customFormat="1" x14ac:dyDescent="0.2">
      <c r="A73" s="22"/>
      <c r="B73" s="21"/>
      <c r="D73" s="7"/>
      <c r="E73" s="7"/>
    </row>
    <row r="74" spans="1:5" s="14" customFormat="1" x14ac:dyDescent="0.2">
      <c r="A74" s="22"/>
      <c r="B74" s="21"/>
      <c r="D74" s="7"/>
      <c r="E74" s="7"/>
    </row>
    <row r="75" spans="1:5" s="14" customFormat="1" x14ac:dyDescent="0.2">
      <c r="A75" s="23" t="s">
        <v>28</v>
      </c>
      <c r="B75" s="21"/>
      <c r="D75" s="7"/>
      <c r="E75" s="7"/>
    </row>
    <row r="76" spans="1:5" s="14" customFormat="1" x14ac:dyDescent="0.2">
      <c r="A76" s="22"/>
      <c r="B76" s="21"/>
      <c r="D76" s="7"/>
      <c r="E76" s="7"/>
    </row>
    <row r="77" spans="1:5" s="14" customFormat="1" x14ac:dyDescent="0.2">
      <c r="A77" s="24"/>
      <c r="B77" s="25"/>
      <c r="D77" s="24"/>
      <c r="E77" s="25"/>
    </row>
    <row r="78" spans="1:5" s="14" customFormat="1" x14ac:dyDescent="0.2">
      <c r="A78" s="122" t="s">
        <v>30</v>
      </c>
      <c r="B78" s="122"/>
      <c r="D78" s="122" t="s">
        <v>30</v>
      </c>
      <c r="E78" s="122"/>
    </row>
    <row r="79" spans="1:5" s="14" customFormat="1" x14ac:dyDescent="0.2">
      <c r="A79" s="109" t="s">
        <v>29</v>
      </c>
      <c r="B79" s="109"/>
      <c r="D79" s="109" t="s">
        <v>29</v>
      </c>
      <c r="E79" s="109"/>
    </row>
    <row r="80" spans="1:5" s="14" customFormat="1" x14ac:dyDescent="0.2">
      <c r="D80" s="7"/>
      <c r="E80" s="7"/>
    </row>
    <row r="81" spans="1:5" s="14" customFormat="1" x14ac:dyDescent="0.2">
      <c r="A81" s="22"/>
      <c r="B81" s="21"/>
      <c r="D81" s="7"/>
      <c r="E81" s="7"/>
    </row>
    <row r="82" spans="1:5" s="14" customFormat="1" x14ac:dyDescent="0.2">
      <c r="A82" s="22"/>
      <c r="B82" s="21"/>
      <c r="D82" s="7"/>
      <c r="E82" s="7"/>
    </row>
    <row r="83" spans="1:5" s="14" customFormat="1" x14ac:dyDescent="0.2">
      <c r="A83" s="22"/>
      <c r="B83" s="21"/>
      <c r="D83" s="7"/>
      <c r="E83" s="7"/>
    </row>
    <row r="84" spans="1:5" s="14" customFormat="1" x14ac:dyDescent="0.2">
      <c r="A84" s="22"/>
      <c r="B84" s="21"/>
      <c r="D84" s="7"/>
      <c r="E84" s="7"/>
    </row>
    <row r="85" spans="1:5" s="14" customFormat="1" x14ac:dyDescent="0.2">
      <c r="A85" s="22"/>
      <c r="B85" s="21"/>
      <c r="D85" s="7"/>
      <c r="E85" s="7"/>
    </row>
    <row r="86" spans="1:5" s="14" customFormat="1" x14ac:dyDescent="0.2">
      <c r="A86" s="22"/>
      <c r="B86" s="21"/>
      <c r="D86" s="7"/>
      <c r="E86" s="7"/>
    </row>
    <row r="87" spans="1:5" s="14" customFormat="1" x14ac:dyDescent="0.2">
      <c r="A87" s="22"/>
      <c r="B87" s="21"/>
      <c r="D87" s="7"/>
      <c r="E87" s="7"/>
    </row>
    <row r="88" spans="1:5" s="14" customFormat="1" x14ac:dyDescent="0.2">
      <c r="A88" s="22"/>
      <c r="B88" s="21"/>
      <c r="D88" s="7"/>
      <c r="E88" s="7"/>
    </row>
    <row r="89" spans="1:5" s="14" customFormat="1" x14ac:dyDescent="0.2">
      <c r="A89" s="22"/>
      <c r="B89" s="21"/>
      <c r="D89" s="7"/>
      <c r="E89" s="7"/>
    </row>
    <row r="90" spans="1:5" s="14" customFormat="1" x14ac:dyDescent="0.2">
      <c r="A90" s="22"/>
      <c r="B90" s="21"/>
      <c r="D90" s="7"/>
      <c r="E90" s="7"/>
    </row>
    <row r="91" spans="1:5" s="14" customFormat="1" x14ac:dyDescent="0.2">
      <c r="A91" s="22"/>
      <c r="B91" s="21"/>
      <c r="D91" s="7"/>
      <c r="E91" s="7"/>
    </row>
    <row r="92" spans="1:5" s="14" customFormat="1" x14ac:dyDescent="0.2">
      <c r="A92" s="22"/>
      <c r="B92" s="21"/>
      <c r="D92" s="7"/>
      <c r="E92" s="7"/>
    </row>
    <row r="93" spans="1:5" s="14" customFormat="1" x14ac:dyDescent="0.2">
      <c r="A93" s="22"/>
      <c r="B93" s="21"/>
      <c r="D93" s="7"/>
      <c r="E93" s="7"/>
    </row>
    <row r="94" spans="1:5" s="14" customFormat="1" x14ac:dyDescent="0.2">
      <c r="A94" s="22"/>
      <c r="B94" s="21"/>
      <c r="D94" s="7"/>
      <c r="E94" s="7"/>
    </row>
    <row r="95" spans="1:5" s="14" customFormat="1" x14ac:dyDescent="0.2">
      <c r="A95" s="22"/>
      <c r="B95" s="21"/>
      <c r="D95" s="7"/>
      <c r="E95" s="7"/>
    </row>
    <row r="96" spans="1:5" s="14" customFormat="1" x14ac:dyDescent="0.2">
      <c r="A96" s="22"/>
      <c r="B96" s="21"/>
      <c r="D96" s="7"/>
      <c r="E96" s="7"/>
    </row>
    <row r="97" spans="1:5" s="14" customFormat="1" x14ac:dyDescent="0.2">
      <c r="A97" s="22"/>
      <c r="B97" s="21"/>
      <c r="D97" s="7"/>
      <c r="E97" s="7"/>
    </row>
    <row r="98" spans="1:5" s="14" customFormat="1" x14ac:dyDescent="0.2">
      <c r="A98" s="22"/>
      <c r="B98" s="21"/>
      <c r="D98" s="7"/>
      <c r="E98" s="7"/>
    </row>
    <row r="99" spans="1:5" s="14" customFormat="1" x14ac:dyDescent="0.2">
      <c r="A99" s="22"/>
      <c r="B99" s="21"/>
      <c r="D99" s="7"/>
      <c r="E99" s="7"/>
    </row>
    <row r="100" spans="1:5" s="14" customFormat="1" x14ac:dyDescent="0.2">
      <c r="A100" s="22"/>
      <c r="B100" s="21"/>
      <c r="D100" s="7"/>
      <c r="E100" s="7"/>
    </row>
    <row r="101" spans="1:5" s="14" customFormat="1" x14ac:dyDescent="0.2">
      <c r="A101" s="22"/>
      <c r="B101" s="21"/>
      <c r="D101" s="7"/>
      <c r="E101" s="7"/>
    </row>
    <row r="102" spans="1:5" s="14" customFormat="1" x14ac:dyDescent="0.2">
      <c r="A102" s="22"/>
      <c r="B102" s="21"/>
      <c r="D102" s="7"/>
      <c r="E102" s="7"/>
    </row>
    <row r="103" spans="1:5" s="14" customFormat="1" x14ac:dyDescent="0.2">
      <c r="A103" s="22"/>
      <c r="B103" s="21"/>
      <c r="D103" s="7"/>
      <c r="E103" s="7"/>
    </row>
    <row r="104" spans="1:5" s="14" customFormat="1" x14ac:dyDescent="0.2">
      <c r="A104" s="22"/>
      <c r="B104" s="21"/>
      <c r="D104" s="7"/>
      <c r="E104" s="7"/>
    </row>
    <row r="105" spans="1:5" s="14" customFormat="1" x14ac:dyDescent="0.2">
      <c r="A105" s="22"/>
      <c r="B105" s="21"/>
      <c r="D105" s="7"/>
      <c r="E105" s="7"/>
    </row>
    <row r="106" spans="1:5" s="14" customFormat="1" x14ac:dyDescent="0.2">
      <c r="A106" s="22"/>
      <c r="B106" s="21"/>
      <c r="D106" s="7"/>
      <c r="E106" s="7"/>
    </row>
    <row r="107" spans="1:5" s="14" customFormat="1" x14ac:dyDescent="0.2">
      <c r="A107" s="22"/>
      <c r="B107" s="21"/>
      <c r="D107" s="7"/>
      <c r="E107" s="7"/>
    </row>
    <row r="108" spans="1:5" s="14" customFormat="1" x14ac:dyDescent="0.2">
      <c r="A108" s="22"/>
      <c r="B108" s="21"/>
      <c r="D108" s="7"/>
      <c r="E108" s="7"/>
    </row>
    <row r="109" spans="1:5" s="14" customFormat="1" x14ac:dyDescent="0.2">
      <c r="A109" s="22"/>
      <c r="B109" s="21"/>
      <c r="D109" s="7"/>
      <c r="E109" s="7"/>
    </row>
    <row r="110" spans="1:5" s="14" customFormat="1" x14ac:dyDescent="0.2">
      <c r="A110" s="22"/>
      <c r="B110" s="21"/>
      <c r="D110" s="7"/>
      <c r="E110" s="7"/>
    </row>
    <row r="111" spans="1:5" s="14" customFormat="1" x14ac:dyDescent="0.2">
      <c r="A111" s="22"/>
      <c r="B111" s="21"/>
      <c r="D111" s="7"/>
      <c r="E111" s="7"/>
    </row>
    <row r="112" spans="1:5" s="14" customFormat="1" x14ac:dyDescent="0.2">
      <c r="A112" s="22"/>
      <c r="B112" s="21"/>
      <c r="D112" s="7"/>
      <c r="E112" s="7"/>
    </row>
    <row r="113" spans="1:5" s="14" customFormat="1" x14ac:dyDescent="0.2">
      <c r="A113" s="22"/>
      <c r="B113" s="21"/>
      <c r="D113" s="7"/>
      <c r="E113" s="7"/>
    </row>
    <row r="114" spans="1:5" s="14" customFormat="1" x14ac:dyDescent="0.2">
      <c r="A114" s="22"/>
      <c r="B114" s="21"/>
      <c r="D114" s="7"/>
      <c r="E114" s="7"/>
    </row>
    <row r="115" spans="1:5" s="14" customFormat="1" x14ac:dyDescent="0.2">
      <c r="A115" s="22"/>
      <c r="B115" s="21"/>
      <c r="D115" s="7"/>
      <c r="E115" s="7"/>
    </row>
    <row r="116" spans="1:5" s="14" customFormat="1" x14ac:dyDescent="0.2">
      <c r="A116" s="22"/>
      <c r="B116" s="21"/>
      <c r="D116" s="7"/>
      <c r="E116" s="7"/>
    </row>
    <row r="117" spans="1:5" s="14" customFormat="1" x14ac:dyDescent="0.2">
      <c r="A117" s="22"/>
      <c r="B117" s="21"/>
      <c r="D117" s="7"/>
      <c r="E117" s="7"/>
    </row>
    <row r="118" spans="1:5" s="14" customFormat="1" x14ac:dyDescent="0.2">
      <c r="A118" s="22"/>
      <c r="B118" s="21"/>
      <c r="D118" s="7"/>
      <c r="E118" s="7"/>
    </row>
    <row r="119" spans="1:5" s="14" customFormat="1" x14ac:dyDescent="0.2">
      <c r="A119" s="22"/>
      <c r="B119" s="21"/>
      <c r="D119" s="7"/>
      <c r="E119" s="7"/>
    </row>
    <row r="120" spans="1:5" s="14" customFormat="1" x14ac:dyDescent="0.2">
      <c r="A120" s="22"/>
      <c r="B120" s="21"/>
      <c r="D120" s="7"/>
      <c r="E120" s="7"/>
    </row>
    <row r="121" spans="1:5" s="14" customFormat="1" x14ac:dyDescent="0.2">
      <c r="A121" s="22"/>
      <c r="B121" s="21"/>
      <c r="D121" s="7"/>
      <c r="E121" s="7"/>
    </row>
    <row r="122" spans="1:5" s="14" customFormat="1" x14ac:dyDescent="0.2">
      <c r="A122" s="22"/>
      <c r="B122" s="21"/>
      <c r="D122" s="7"/>
      <c r="E122" s="7"/>
    </row>
    <row r="123" spans="1:5" s="14" customFormat="1" x14ac:dyDescent="0.2">
      <c r="A123" s="22"/>
      <c r="B123" s="21"/>
      <c r="D123" s="7"/>
      <c r="E123" s="7"/>
    </row>
    <row r="124" spans="1:5" s="14" customFormat="1" x14ac:dyDescent="0.2">
      <c r="A124" s="22"/>
      <c r="B124" s="21"/>
      <c r="D124" s="7"/>
      <c r="E124" s="7"/>
    </row>
    <row r="125" spans="1:5" s="14" customFormat="1" x14ac:dyDescent="0.2">
      <c r="A125" s="22"/>
      <c r="B125" s="21"/>
      <c r="D125" s="7"/>
      <c r="E125" s="7"/>
    </row>
    <row r="126" spans="1:5" s="14" customFormat="1" x14ac:dyDescent="0.2">
      <c r="A126" s="22"/>
      <c r="B126" s="21"/>
      <c r="D126" s="7"/>
      <c r="E126" s="7"/>
    </row>
    <row r="127" spans="1:5" s="14" customFormat="1" x14ac:dyDescent="0.2">
      <c r="A127" s="22"/>
      <c r="B127" s="21"/>
      <c r="D127" s="7"/>
      <c r="E127" s="7"/>
    </row>
    <row r="128" spans="1:5" s="14" customFormat="1" x14ac:dyDescent="0.2">
      <c r="A128" s="22"/>
      <c r="B128" s="21"/>
      <c r="D128" s="7"/>
      <c r="E128" s="7"/>
    </row>
    <row r="129" spans="1:5" s="14" customFormat="1" x14ac:dyDescent="0.2">
      <c r="A129" s="22"/>
      <c r="B129" s="21"/>
      <c r="D129" s="7"/>
      <c r="E129" s="7"/>
    </row>
    <row r="130" spans="1:5" s="14" customFormat="1" x14ac:dyDescent="0.2">
      <c r="A130" s="22"/>
      <c r="B130" s="21"/>
      <c r="D130" s="7"/>
      <c r="E130" s="7"/>
    </row>
    <row r="131" spans="1:5" s="14" customFormat="1" x14ac:dyDescent="0.2">
      <c r="A131" s="22"/>
      <c r="B131" s="21"/>
      <c r="D131" s="7"/>
      <c r="E131" s="7"/>
    </row>
    <row r="132" spans="1:5" s="14" customFormat="1" x14ac:dyDescent="0.2">
      <c r="A132" s="22"/>
      <c r="B132" s="21"/>
      <c r="D132" s="7"/>
      <c r="E132" s="7"/>
    </row>
    <row r="133" spans="1:5" s="14" customFormat="1" x14ac:dyDescent="0.2">
      <c r="A133" s="22"/>
      <c r="B133" s="21"/>
      <c r="D133" s="7"/>
      <c r="E133" s="7"/>
    </row>
    <row r="134" spans="1:5" s="14" customFormat="1" x14ac:dyDescent="0.2">
      <c r="A134" s="22"/>
      <c r="B134" s="21"/>
      <c r="D134" s="7"/>
      <c r="E134" s="7"/>
    </row>
    <row r="135" spans="1:5" s="14" customFormat="1" x14ac:dyDescent="0.2">
      <c r="A135" s="22"/>
      <c r="B135" s="21"/>
      <c r="D135" s="7"/>
      <c r="E135" s="7"/>
    </row>
    <row r="136" spans="1:5" s="14" customFormat="1" x14ac:dyDescent="0.2">
      <c r="A136" s="22"/>
      <c r="B136" s="21"/>
      <c r="D136" s="7"/>
      <c r="E136" s="7"/>
    </row>
    <row r="137" spans="1:5" s="14" customFormat="1" x14ac:dyDescent="0.2">
      <c r="A137" s="22"/>
      <c r="B137" s="21"/>
      <c r="D137" s="7"/>
      <c r="E137" s="7"/>
    </row>
    <row r="138" spans="1:5" s="14" customFormat="1" x14ac:dyDescent="0.2">
      <c r="A138" s="22"/>
      <c r="B138" s="21"/>
      <c r="D138" s="7"/>
      <c r="E138" s="7"/>
    </row>
    <row r="139" spans="1:5" s="14" customFormat="1" x14ac:dyDescent="0.2">
      <c r="A139" s="22"/>
      <c r="B139" s="21"/>
      <c r="D139" s="7"/>
      <c r="E139" s="7"/>
    </row>
    <row r="140" spans="1:5" s="14" customFormat="1" x14ac:dyDescent="0.2">
      <c r="A140" s="22"/>
      <c r="B140" s="21"/>
      <c r="D140" s="7"/>
      <c r="E140" s="7"/>
    </row>
    <row r="141" spans="1:5" s="14" customFormat="1" x14ac:dyDescent="0.2">
      <c r="A141" s="22"/>
      <c r="B141" s="21"/>
      <c r="D141" s="7"/>
      <c r="E141" s="7"/>
    </row>
    <row r="142" spans="1:5" s="14" customFormat="1" x14ac:dyDescent="0.2">
      <c r="A142" s="22"/>
      <c r="B142" s="21"/>
      <c r="D142" s="7"/>
      <c r="E142" s="7"/>
    </row>
    <row r="143" spans="1:5" s="14" customFormat="1" x14ac:dyDescent="0.2">
      <c r="A143" s="22"/>
      <c r="B143" s="21"/>
      <c r="D143" s="7"/>
      <c r="E143" s="7"/>
    </row>
    <row r="144" spans="1:5" s="14" customFormat="1" x14ac:dyDescent="0.2">
      <c r="A144" s="22"/>
      <c r="B144" s="21"/>
      <c r="D144" s="7"/>
      <c r="E144" s="7"/>
    </row>
    <row r="145" spans="1:5" s="14" customFormat="1" x14ac:dyDescent="0.2">
      <c r="A145" s="22"/>
      <c r="B145" s="21"/>
      <c r="D145" s="7"/>
      <c r="E145" s="7"/>
    </row>
    <row r="146" spans="1:5" s="14" customFormat="1" x14ac:dyDescent="0.2">
      <c r="A146" s="22"/>
      <c r="B146" s="21"/>
      <c r="D146" s="7"/>
      <c r="E146" s="7"/>
    </row>
    <row r="147" spans="1:5" s="14" customFormat="1" x14ac:dyDescent="0.2">
      <c r="A147" s="22"/>
      <c r="B147" s="21"/>
      <c r="D147" s="7"/>
      <c r="E147" s="7"/>
    </row>
    <row r="148" spans="1:5" s="14" customFormat="1" x14ac:dyDescent="0.2">
      <c r="A148" s="22"/>
      <c r="B148" s="21"/>
      <c r="D148" s="7"/>
      <c r="E148" s="7"/>
    </row>
    <row r="149" spans="1:5" s="14" customFormat="1" x14ac:dyDescent="0.2">
      <c r="A149" s="22"/>
      <c r="B149" s="21"/>
      <c r="D149" s="7"/>
      <c r="E149" s="7"/>
    </row>
    <row r="150" spans="1:5" s="14" customFormat="1" x14ac:dyDescent="0.2">
      <c r="A150" s="22"/>
      <c r="B150" s="21"/>
      <c r="D150" s="7"/>
      <c r="E150" s="7"/>
    </row>
    <row r="151" spans="1:5" s="14" customFormat="1" x14ac:dyDescent="0.2">
      <c r="A151" s="22"/>
      <c r="B151" s="21"/>
      <c r="D151" s="7"/>
      <c r="E151" s="7"/>
    </row>
    <row r="152" spans="1:5" s="14" customFormat="1" x14ac:dyDescent="0.2">
      <c r="A152" s="22"/>
      <c r="B152" s="21"/>
      <c r="D152" s="7"/>
      <c r="E152" s="7"/>
    </row>
    <row r="153" spans="1:5" s="14" customFormat="1" x14ac:dyDescent="0.2">
      <c r="A153" s="22"/>
      <c r="B153" s="21"/>
      <c r="D153" s="7"/>
      <c r="E153" s="7"/>
    </row>
    <row r="154" spans="1:5" s="14" customFormat="1" x14ac:dyDescent="0.2">
      <c r="A154" s="22"/>
      <c r="B154" s="21"/>
      <c r="D154" s="7"/>
      <c r="E154" s="7"/>
    </row>
    <row r="155" spans="1:5" s="14" customFormat="1" x14ac:dyDescent="0.2">
      <c r="A155" s="22"/>
      <c r="B155" s="21"/>
      <c r="D155" s="7"/>
      <c r="E155" s="7"/>
    </row>
    <row r="156" spans="1:5" s="14" customFormat="1" x14ac:dyDescent="0.2">
      <c r="A156" s="22"/>
      <c r="B156" s="21"/>
      <c r="D156" s="7"/>
      <c r="E156" s="7"/>
    </row>
    <row r="157" spans="1:5" s="14" customFormat="1" x14ac:dyDescent="0.2">
      <c r="A157" s="22"/>
      <c r="B157" s="21"/>
      <c r="D157" s="7"/>
      <c r="E157" s="7"/>
    </row>
    <row r="158" spans="1:5" s="14" customFormat="1" x14ac:dyDescent="0.2">
      <c r="A158" s="22"/>
      <c r="B158" s="21"/>
      <c r="D158" s="7"/>
      <c r="E158" s="7"/>
    </row>
    <row r="159" spans="1:5" s="14" customFormat="1" x14ac:dyDescent="0.2">
      <c r="A159" s="22"/>
      <c r="B159" s="21"/>
      <c r="D159" s="7"/>
      <c r="E159" s="7"/>
    </row>
    <row r="160" spans="1:5" s="14" customFormat="1" x14ac:dyDescent="0.2">
      <c r="A160" s="22"/>
      <c r="B160" s="21"/>
      <c r="D160" s="7"/>
      <c r="E160" s="7"/>
    </row>
    <row r="161" spans="1:5" s="14" customFormat="1" x14ac:dyDescent="0.2">
      <c r="A161" s="22"/>
      <c r="B161" s="21"/>
      <c r="D161" s="7"/>
      <c r="E161" s="7"/>
    </row>
    <row r="162" spans="1:5" s="14" customFormat="1" x14ac:dyDescent="0.2">
      <c r="A162" s="22"/>
      <c r="B162" s="21"/>
      <c r="D162" s="7"/>
      <c r="E162" s="7"/>
    </row>
    <row r="163" spans="1:5" s="14" customFormat="1" x14ac:dyDescent="0.2">
      <c r="A163" s="22"/>
      <c r="B163" s="21"/>
      <c r="D163" s="7"/>
      <c r="E163" s="7"/>
    </row>
    <row r="164" spans="1:5" s="14" customFormat="1" x14ac:dyDescent="0.2">
      <c r="A164" s="22"/>
      <c r="B164" s="21"/>
      <c r="D164" s="7"/>
      <c r="E164" s="7"/>
    </row>
    <row r="165" spans="1:5" s="14" customFormat="1" x14ac:dyDescent="0.2">
      <c r="A165" s="22"/>
      <c r="B165" s="21"/>
      <c r="D165" s="7"/>
      <c r="E165" s="7"/>
    </row>
    <row r="166" spans="1:5" s="14" customFormat="1" x14ac:dyDescent="0.2">
      <c r="A166" s="22"/>
      <c r="B166" s="21"/>
      <c r="D166" s="7"/>
      <c r="E166" s="7"/>
    </row>
    <row r="167" spans="1:5" s="14" customFormat="1" x14ac:dyDescent="0.2">
      <c r="A167" s="22"/>
      <c r="B167" s="21"/>
      <c r="D167" s="7"/>
      <c r="E167" s="7"/>
    </row>
    <row r="168" spans="1:5" s="14" customFormat="1" x14ac:dyDescent="0.2">
      <c r="A168" s="22"/>
      <c r="B168" s="21"/>
      <c r="D168" s="7"/>
      <c r="E168" s="7"/>
    </row>
    <row r="169" spans="1:5" s="14" customFormat="1" x14ac:dyDescent="0.2">
      <c r="A169" s="22"/>
      <c r="B169" s="21"/>
      <c r="D169" s="7"/>
      <c r="E169" s="7"/>
    </row>
    <row r="170" spans="1:5" s="14" customFormat="1" x14ac:dyDescent="0.2">
      <c r="A170" s="22"/>
      <c r="B170" s="21"/>
      <c r="D170" s="7"/>
      <c r="E170" s="7"/>
    </row>
    <row r="171" spans="1:5" s="14" customFormat="1" x14ac:dyDescent="0.2">
      <c r="A171" s="22"/>
      <c r="B171" s="21"/>
      <c r="D171" s="7"/>
      <c r="E171" s="7"/>
    </row>
    <row r="172" spans="1:5" s="14" customFormat="1" x14ac:dyDescent="0.2">
      <c r="A172" s="22"/>
      <c r="B172" s="21"/>
      <c r="D172" s="7"/>
      <c r="E172" s="7"/>
    </row>
    <row r="173" spans="1:5" s="14" customFormat="1" x14ac:dyDescent="0.2">
      <c r="A173" s="22"/>
      <c r="B173" s="21"/>
      <c r="D173" s="7"/>
      <c r="E173" s="7"/>
    </row>
    <row r="174" spans="1:5" s="14" customFormat="1" x14ac:dyDescent="0.2">
      <c r="A174" s="22"/>
      <c r="B174" s="21"/>
      <c r="D174" s="7"/>
      <c r="E174" s="7"/>
    </row>
    <row r="175" spans="1:5" s="14" customFormat="1" x14ac:dyDescent="0.2">
      <c r="A175" s="22"/>
      <c r="B175" s="21"/>
      <c r="D175" s="7"/>
      <c r="E175" s="7"/>
    </row>
    <row r="176" spans="1:5" s="14" customFormat="1" x14ac:dyDescent="0.2">
      <c r="A176" s="22"/>
      <c r="B176" s="21"/>
      <c r="D176" s="7"/>
      <c r="E176" s="7"/>
    </row>
    <row r="177" spans="1:5" s="14" customFormat="1" x14ac:dyDescent="0.2">
      <c r="A177" s="22"/>
      <c r="B177" s="21"/>
      <c r="D177" s="7"/>
      <c r="E177" s="7"/>
    </row>
    <row r="178" spans="1:5" s="14" customFormat="1" x14ac:dyDescent="0.2">
      <c r="A178" s="22"/>
      <c r="B178" s="21"/>
      <c r="D178" s="7"/>
      <c r="E178" s="7"/>
    </row>
    <row r="179" spans="1:5" s="14" customFormat="1" x14ac:dyDescent="0.2">
      <c r="A179" s="22"/>
      <c r="B179" s="21"/>
      <c r="D179" s="7"/>
      <c r="E179" s="7"/>
    </row>
    <row r="180" spans="1:5" s="14" customFormat="1" x14ac:dyDescent="0.2">
      <c r="A180" s="22"/>
      <c r="B180" s="21"/>
      <c r="D180" s="7"/>
      <c r="E180" s="7"/>
    </row>
    <row r="181" spans="1:5" s="14" customFormat="1" x14ac:dyDescent="0.2">
      <c r="A181" s="22"/>
      <c r="B181" s="21"/>
      <c r="D181" s="7"/>
      <c r="E181" s="7"/>
    </row>
    <row r="182" spans="1:5" s="14" customFormat="1" x14ac:dyDescent="0.2">
      <c r="A182" s="22"/>
      <c r="B182" s="21"/>
      <c r="D182" s="7"/>
      <c r="E182" s="7"/>
    </row>
    <row r="183" spans="1:5" s="14" customFormat="1" x14ac:dyDescent="0.2">
      <c r="A183" s="22"/>
      <c r="B183" s="21"/>
      <c r="D183" s="7"/>
      <c r="E183" s="7"/>
    </row>
    <row r="184" spans="1:5" s="14" customFormat="1" x14ac:dyDescent="0.2">
      <c r="A184" s="22"/>
      <c r="B184" s="21"/>
      <c r="D184" s="7"/>
      <c r="E184" s="7"/>
    </row>
    <row r="185" spans="1:5" s="14" customFormat="1" x14ac:dyDescent="0.2">
      <c r="A185" s="22"/>
      <c r="B185" s="21"/>
      <c r="D185" s="7"/>
      <c r="E185" s="7"/>
    </row>
    <row r="186" spans="1:5" s="14" customFormat="1" x14ac:dyDescent="0.2">
      <c r="A186" s="22"/>
      <c r="B186" s="21"/>
      <c r="D186" s="7"/>
      <c r="E186" s="7"/>
    </row>
    <row r="187" spans="1:5" s="14" customFormat="1" x14ac:dyDescent="0.2">
      <c r="A187" s="22"/>
      <c r="B187" s="21"/>
      <c r="D187" s="7"/>
      <c r="E187" s="7"/>
    </row>
    <row r="188" spans="1:5" s="14" customFormat="1" x14ac:dyDescent="0.2">
      <c r="A188" s="22"/>
      <c r="B188" s="21"/>
      <c r="D188" s="7"/>
      <c r="E188" s="7"/>
    </row>
    <row r="189" spans="1:5" s="14" customFormat="1" x14ac:dyDescent="0.2">
      <c r="A189" s="22"/>
      <c r="B189" s="21"/>
      <c r="D189" s="7"/>
      <c r="E189" s="7"/>
    </row>
    <row r="190" spans="1:5" s="14" customFormat="1" x14ac:dyDescent="0.2">
      <c r="A190" s="22"/>
      <c r="B190" s="21"/>
      <c r="D190" s="7"/>
      <c r="E190" s="7"/>
    </row>
    <row r="191" spans="1:5" s="14" customFormat="1" x14ac:dyDescent="0.2">
      <c r="A191" s="22"/>
      <c r="B191" s="21"/>
      <c r="D191" s="7"/>
      <c r="E191" s="7"/>
    </row>
    <row r="192" spans="1:5" s="14" customFormat="1" x14ac:dyDescent="0.2">
      <c r="A192" s="22"/>
      <c r="B192" s="21"/>
      <c r="D192" s="7"/>
      <c r="E192" s="7"/>
    </row>
    <row r="193" spans="1:5" s="14" customFormat="1" x14ac:dyDescent="0.2">
      <c r="A193" s="22"/>
      <c r="B193" s="21"/>
      <c r="D193" s="7"/>
      <c r="E193" s="7"/>
    </row>
    <row r="194" spans="1:5" s="14" customFormat="1" x14ac:dyDescent="0.2">
      <c r="A194" s="22"/>
      <c r="B194" s="21"/>
      <c r="D194" s="7"/>
      <c r="E194" s="7"/>
    </row>
    <row r="195" spans="1:5" s="14" customFormat="1" x14ac:dyDescent="0.2">
      <c r="A195" s="22"/>
      <c r="B195" s="21"/>
      <c r="D195" s="7"/>
      <c r="E195" s="7"/>
    </row>
    <row r="196" spans="1:5" s="14" customFormat="1" x14ac:dyDescent="0.2">
      <c r="A196" s="22"/>
      <c r="B196" s="21"/>
      <c r="D196" s="7"/>
      <c r="E196" s="7"/>
    </row>
    <row r="197" spans="1:5" s="14" customFormat="1" x14ac:dyDescent="0.2">
      <c r="A197" s="22"/>
      <c r="B197" s="21"/>
      <c r="D197" s="7"/>
      <c r="E197" s="7"/>
    </row>
    <row r="198" spans="1:5" s="14" customFormat="1" x14ac:dyDescent="0.2">
      <c r="A198" s="22"/>
      <c r="B198" s="21"/>
      <c r="D198" s="7"/>
      <c r="E198" s="7"/>
    </row>
    <row r="199" spans="1:5" s="14" customFormat="1" x14ac:dyDescent="0.2">
      <c r="A199" s="22"/>
      <c r="B199" s="21"/>
      <c r="D199" s="7"/>
      <c r="E199" s="7"/>
    </row>
    <row r="200" spans="1:5" s="14" customFormat="1" x14ac:dyDescent="0.2">
      <c r="A200" s="22"/>
      <c r="B200" s="21"/>
      <c r="D200" s="7"/>
      <c r="E200" s="7"/>
    </row>
    <row r="201" spans="1:5" s="14" customFormat="1" x14ac:dyDescent="0.2">
      <c r="A201" s="22"/>
      <c r="B201" s="21"/>
      <c r="D201" s="7"/>
      <c r="E201" s="7"/>
    </row>
    <row r="202" spans="1:5" s="14" customFormat="1" x14ac:dyDescent="0.2">
      <c r="A202" s="22"/>
      <c r="B202" s="21"/>
      <c r="D202" s="7"/>
      <c r="E202" s="7"/>
    </row>
    <row r="203" spans="1:5" s="14" customFormat="1" x14ac:dyDescent="0.2">
      <c r="A203" s="22"/>
      <c r="B203" s="21"/>
      <c r="D203" s="7"/>
      <c r="E203" s="7"/>
    </row>
    <row r="204" spans="1:5" s="14" customFormat="1" x14ac:dyDescent="0.2">
      <c r="A204" s="22"/>
      <c r="B204" s="21"/>
      <c r="D204" s="7"/>
      <c r="E204" s="7"/>
    </row>
    <row r="205" spans="1:5" s="14" customFormat="1" x14ac:dyDescent="0.2">
      <c r="A205" s="22"/>
      <c r="B205" s="21"/>
      <c r="D205" s="7"/>
      <c r="E205" s="7"/>
    </row>
    <row r="206" spans="1:5" s="14" customFormat="1" x14ac:dyDescent="0.2">
      <c r="A206" s="22"/>
      <c r="B206" s="21"/>
      <c r="D206" s="7"/>
      <c r="E206" s="7"/>
    </row>
    <row r="207" spans="1:5" s="14" customFormat="1" x14ac:dyDescent="0.2">
      <c r="A207" s="22"/>
      <c r="B207" s="21"/>
      <c r="D207" s="7"/>
      <c r="E207" s="7"/>
    </row>
    <row r="208" spans="1:5" s="14" customFormat="1" x14ac:dyDescent="0.2">
      <c r="A208" s="22"/>
      <c r="B208" s="21"/>
      <c r="D208" s="7"/>
      <c r="E208" s="7"/>
    </row>
    <row r="209" spans="1:5" s="14" customFormat="1" x14ac:dyDescent="0.2">
      <c r="A209" s="22"/>
      <c r="B209" s="21"/>
      <c r="D209" s="7"/>
      <c r="E209" s="7"/>
    </row>
    <row r="210" spans="1:5" s="14" customFormat="1" x14ac:dyDescent="0.2">
      <c r="A210" s="22"/>
      <c r="B210" s="21"/>
      <c r="D210" s="7"/>
      <c r="E210" s="7"/>
    </row>
    <row r="211" spans="1:5" s="14" customFormat="1" x14ac:dyDescent="0.2">
      <c r="A211" s="22"/>
      <c r="B211" s="21"/>
      <c r="D211" s="7"/>
      <c r="E211" s="7"/>
    </row>
    <row r="212" spans="1:5" s="14" customFormat="1" x14ac:dyDescent="0.2">
      <c r="A212" s="22"/>
      <c r="B212" s="21"/>
      <c r="D212" s="7"/>
      <c r="E212" s="7"/>
    </row>
    <row r="213" spans="1:5" s="14" customFormat="1" x14ac:dyDescent="0.2">
      <c r="A213" s="22"/>
      <c r="B213" s="21"/>
      <c r="D213" s="7"/>
      <c r="E213" s="7"/>
    </row>
    <row r="214" spans="1:5" s="14" customFormat="1" x14ac:dyDescent="0.2">
      <c r="A214" s="22"/>
      <c r="B214" s="21"/>
      <c r="D214" s="7"/>
      <c r="E214" s="7"/>
    </row>
    <row r="215" spans="1:5" s="14" customFormat="1" x14ac:dyDescent="0.2">
      <c r="A215" s="22"/>
      <c r="B215" s="21"/>
      <c r="D215" s="7"/>
      <c r="E215" s="7"/>
    </row>
    <row r="216" spans="1:5" s="14" customFormat="1" x14ac:dyDescent="0.2">
      <c r="A216" s="22"/>
      <c r="B216" s="21"/>
      <c r="D216" s="7"/>
      <c r="E216" s="7"/>
    </row>
    <row r="217" spans="1:5" s="14" customFormat="1" x14ac:dyDescent="0.2">
      <c r="A217" s="22"/>
      <c r="B217" s="21"/>
      <c r="D217" s="7"/>
      <c r="E217" s="7"/>
    </row>
    <row r="218" spans="1:5" s="14" customFormat="1" x14ac:dyDescent="0.2">
      <c r="A218" s="22"/>
      <c r="B218" s="21"/>
      <c r="D218" s="7"/>
      <c r="E218" s="7"/>
    </row>
    <row r="219" spans="1:5" s="14" customFormat="1" x14ac:dyDescent="0.2">
      <c r="A219" s="22"/>
      <c r="B219" s="21"/>
      <c r="D219" s="7"/>
      <c r="E219" s="7"/>
    </row>
    <row r="220" spans="1:5" s="14" customFormat="1" x14ac:dyDescent="0.2">
      <c r="A220" s="22"/>
      <c r="B220" s="21"/>
      <c r="D220" s="7"/>
      <c r="E220" s="7"/>
    </row>
    <row r="221" spans="1:5" s="14" customFormat="1" x14ac:dyDescent="0.2">
      <c r="A221" s="22"/>
      <c r="B221" s="21"/>
      <c r="D221" s="7"/>
      <c r="E221" s="7"/>
    </row>
    <row r="222" spans="1:5" s="14" customFormat="1" x14ac:dyDescent="0.2">
      <c r="A222" s="22"/>
      <c r="B222" s="21"/>
      <c r="D222" s="7"/>
      <c r="E222" s="7"/>
    </row>
    <row r="223" spans="1:5" s="14" customFormat="1" x14ac:dyDescent="0.2">
      <c r="A223" s="22"/>
      <c r="B223" s="21"/>
      <c r="D223" s="7"/>
      <c r="E223" s="7"/>
    </row>
    <row r="224" spans="1:5" s="14" customFormat="1" x14ac:dyDescent="0.2">
      <c r="A224" s="22"/>
      <c r="B224" s="21"/>
      <c r="D224" s="7"/>
      <c r="E224" s="7"/>
    </row>
    <row r="225" spans="1:5" s="14" customFormat="1" x14ac:dyDescent="0.2">
      <c r="A225" s="22"/>
      <c r="B225" s="21"/>
      <c r="D225" s="7"/>
      <c r="E225" s="7"/>
    </row>
    <row r="226" spans="1:5" s="14" customFormat="1" x14ac:dyDescent="0.2">
      <c r="A226" s="22"/>
      <c r="B226" s="21"/>
      <c r="D226" s="7"/>
      <c r="E226" s="7"/>
    </row>
    <row r="227" spans="1:5" s="14" customFormat="1" x14ac:dyDescent="0.2">
      <c r="A227" s="22"/>
      <c r="B227" s="21"/>
      <c r="D227" s="7"/>
      <c r="E227" s="7"/>
    </row>
    <row r="228" spans="1:5" x14ac:dyDescent="0.2">
      <c r="A228" s="26"/>
      <c r="B228" s="27"/>
    </row>
    <row r="229" spans="1:5" x14ac:dyDescent="0.2">
      <c r="B229" s="27"/>
    </row>
  </sheetData>
  <sheetProtection formatRows="0" selectLockedCells="1"/>
  <mergeCells count="9">
    <mergeCell ref="A79:B79"/>
    <mergeCell ref="D79:E79"/>
    <mergeCell ref="B5:E5"/>
    <mergeCell ref="B6:E6"/>
    <mergeCell ref="B7:E7"/>
    <mergeCell ref="B8:E8"/>
    <mergeCell ref="B9:E9"/>
    <mergeCell ref="A78:B78"/>
    <mergeCell ref="D78:E78"/>
  </mergeCells>
  <hyperlinks>
    <hyperlink ref="G3:H3" location="'Input Tab'!A1" display="back to input page" xr:uid="{00000000-0004-0000-0600-000000000000}"/>
  </hyperlinks>
  <printOptions horizontalCentered="1"/>
  <pageMargins left="0.75" right="0.75" top="0.75" bottom="0.75" header="0.3" footer="0.3"/>
  <pageSetup paperSize="258" scale="72" orientation="portrait" horizontalDpi="300" verticalDpi="300"/>
  <headerFooter>
    <oddFooter>&amp;L&amp;8A project of HIGHLANDS PRIME, INC. 
The Horizon, Brgy. Tranca, Talisay, Batangas
Project completed as of September 2006
HLURB License To Sell No. 26523&amp;RPage &amp;P of &amp;N</oddFooter>
  </headerFooter>
  <rowBreaks count="1" manualBreakCount="1">
    <brk id="51" max="4" man="1"/>
  </row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00000"/>
    <pageSetUpPr fitToPage="1"/>
  </sheetPr>
  <dimension ref="A1:H255"/>
  <sheetViews>
    <sheetView topLeftCell="A13" workbookViewId="0">
      <selection activeCell="E32" sqref="E32"/>
    </sheetView>
  </sheetViews>
  <sheetFormatPr baseColWidth="10" defaultColWidth="11.5" defaultRowHeight="15" x14ac:dyDescent="0.2"/>
  <cols>
    <col min="1" max="1" width="18.6640625" style="1" customWidth="1"/>
    <col min="2" max="2" width="13.33203125" style="1" customWidth="1"/>
    <col min="3" max="5" width="15.6640625" style="1" customWidth="1"/>
    <col min="6" max="16384" width="11.5" style="1"/>
  </cols>
  <sheetData>
    <row r="1" spans="1:8" x14ac:dyDescent="0.2">
      <c r="B1" s="37" t="s">
        <v>7</v>
      </c>
      <c r="E1" s="2" t="s">
        <v>31</v>
      </c>
    </row>
    <row r="2" spans="1:8" x14ac:dyDescent="0.2">
      <c r="B2" s="3" t="s">
        <v>9</v>
      </c>
    </row>
    <row r="3" spans="1:8" x14ac:dyDescent="0.2">
      <c r="B3" s="3" t="s">
        <v>8</v>
      </c>
      <c r="G3" s="69" t="s">
        <v>101</v>
      </c>
      <c r="H3" s="69"/>
    </row>
    <row r="5" spans="1:8" x14ac:dyDescent="0.2">
      <c r="A5" s="4" t="s">
        <v>10</v>
      </c>
      <c r="B5" s="110" t="str">
        <f>'Input Tab'!C3</f>
        <v xml:space="preserve"> </v>
      </c>
      <c r="C5" s="111"/>
      <c r="D5" s="111"/>
      <c r="E5" s="112"/>
    </row>
    <row r="6" spans="1:8" x14ac:dyDescent="0.2">
      <c r="A6" s="5" t="s">
        <v>5</v>
      </c>
      <c r="B6" s="113" t="str">
        <f>VLOOKUP('Input Tab'!C5,PL!B2:E2, 1, FALSE)</f>
        <v>Greenbrier GB</v>
      </c>
      <c r="C6" s="114"/>
      <c r="D6" s="114"/>
      <c r="E6" s="115"/>
    </row>
    <row r="7" spans="1:8" x14ac:dyDescent="0.2">
      <c r="A7" s="5" t="s">
        <v>13</v>
      </c>
      <c r="B7" s="113">
        <f>VLOOKUP(B6,PL!B2:D2, 2, FALSE)</f>
        <v>152.43</v>
      </c>
      <c r="C7" s="114"/>
      <c r="D7" s="114"/>
      <c r="E7" s="115"/>
    </row>
    <row r="8" spans="1:8" x14ac:dyDescent="0.2">
      <c r="A8" s="5" t="s">
        <v>11</v>
      </c>
      <c r="B8" s="116">
        <f>VLOOKUP(B6,PL!B2:D2, 3, FALSE)</f>
        <v>17714600</v>
      </c>
      <c r="C8" s="117"/>
      <c r="D8" s="117"/>
      <c r="E8" s="118"/>
    </row>
    <row r="9" spans="1:8" x14ac:dyDescent="0.2">
      <c r="A9" s="6" t="s">
        <v>12</v>
      </c>
      <c r="B9" s="119" t="s">
        <v>76</v>
      </c>
      <c r="C9" s="120"/>
      <c r="D9" s="120"/>
      <c r="E9" s="121"/>
    </row>
    <row r="11" spans="1:8" x14ac:dyDescent="0.2">
      <c r="A11" s="3" t="s">
        <v>14</v>
      </c>
    </row>
    <row r="12" spans="1:8" x14ac:dyDescent="0.2">
      <c r="A12" s="1" t="s">
        <v>4</v>
      </c>
      <c r="C12" s="7">
        <f>B8</f>
        <v>17714600</v>
      </c>
    </row>
    <row r="13" spans="1:8" x14ac:dyDescent="0.2">
      <c r="A13" s="1" t="s">
        <v>106</v>
      </c>
      <c r="C13" s="42">
        <v>650000</v>
      </c>
    </row>
    <row r="14" spans="1:8" x14ac:dyDescent="0.2">
      <c r="C14" s="7">
        <f>C12-C13</f>
        <v>17064600</v>
      </c>
    </row>
    <row r="15" spans="1:8" x14ac:dyDescent="0.2">
      <c r="A15" s="1" t="s">
        <v>94</v>
      </c>
      <c r="C15" s="42">
        <f>+PL!F2</f>
        <v>1050000</v>
      </c>
    </row>
    <row r="16" spans="1:8" x14ac:dyDescent="0.2">
      <c r="C16" s="7">
        <f>C14-C15</f>
        <v>16014600</v>
      </c>
    </row>
    <row r="17" spans="1:8" x14ac:dyDescent="0.2">
      <c r="A17" s="1" t="s">
        <v>62</v>
      </c>
      <c r="B17" s="41">
        <v>0.1</v>
      </c>
      <c r="C17" s="42">
        <f>IF(B17&gt;VLOOKUP(B6,PL!B:E,4,0),"beyond maximum discount",(C16*B17))</f>
        <v>1601460</v>
      </c>
    </row>
    <row r="18" spans="1:8" x14ac:dyDescent="0.2">
      <c r="B18" s="41"/>
      <c r="C18" s="44">
        <f>C16-C17</f>
        <v>14413140</v>
      </c>
    </row>
    <row r="19" spans="1:8" x14ac:dyDescent="0.2">
      <c r="A19" s="1" t="s">
        <v>104</v>
      </c>
      <c r="B19" s="41">
        <v>0.01</v>
      </c>
      <c r="C19" s="42">
        <f>IF(B19&lt;=1%,C18*B19,"BEYOND MAX DISC.")</f>
        <v>144131.4</v>
      </c>
    </row>
    <row r="20" spans="1:8" x14ac:dyDescent="0.2">
      <c r="B20" s="41"/>
      <c r="C20" s="44">
        <f>C18-C19</f>
        <v>14269008.6</v>
      </c>
    </row>
    <row r="21" spans="1:8" x14ac:dyDescent="0.2">
      <c r="A21" s="1" t="s">
        <v>95</v>
      </c>
      <c r="B21" s="41"/>
      <c r="C21" s="42">
        <f>+C15</f>
        <v>1050000</v>
      </c>
    </row>
    <row r="22" spans="1:8" x14ac:dyDescent="0.2">
      <c r="B22" s="41"/>
      <c r="C22" s="44">
        <f>C20+C21</f>
        <v>15319008.6</v>
      </c>
    </row>
    <row r="23" spans="1:8" x14ac:dyDescent="0.2">
      <c r="A23" s="1" t="s">
        <v>107</v>
      </c>
      <c r="B23" s="41"/>
      <c r="C23" s="44">
        <v>650000</v>
      </c>
    </row>
    <row r="24" spans="1:8" ht="16" thickBot="1" x14ac:dyDescent="0.25">
      <c r="A24" s="3" t="s">
        <v>15</v>
      </c>
      <c r="C24" s="8">
        <f>C22+C23</f>
        <v>15969008.6</v>
      </c>
      <c r="G24" s="1" t="s">
        <v>103</v>
      </c>
    </row>
    <row r="25" spans="1:8" ht="16" thickTop="1" x14ac:dyDescent="0.2">
      <c r="C25" s="7"/>
    </row>
    <row r="26" spans="1:8" s="10" customFormat="1" ht="14" x14ac:dyDescent="0.2">
      <c r="A26" s="9" t="s">
        <v>16</v>
      </c>
      <c r="B26" s="9" t="s">
        <v>17</v>
      </c>
      <c r="C26" s="9" t="s">
        <v>18</v>
      </c>
      <c r="D26" s="9" t="s">
        <v>19</v>
      </c>
      <c r="E26" s="9" t="s">
        <v>20</v>
      </c>
    </row>
    <row r="27" spans="1:8" s="14" customFormat="1" x14ac:dyDescent="0.2">
      <c r="A27" s="11">
        <v>0</v>
      </c>
      <c r="B27" s="29">
        <f>+'Input Tab'!C4</f>
        <v>44044</v>
      </c>
      <c r="C27" s="11" t="s">
        <v>21</v>
      </c>
      <c r="D27" s="13">
        <v>100000</v>
      </c>
      <c r="E27" s="13">
        <f>C24-D27</f>
        <v>15869008.6</v>
      </c>
      <c r="H27" s="48"/>
    </row>
    <row r="28" spans="1:8" s="14" customFormat="1" x14ac:dyDescent="0.2">
      <c r="A28" s="28">
        <v>1</v>
      </c>
      <c r="B28" s="29">
        <f>EDATE(B27,1)</f>
        <v>44075</v>
      </c>
      <c r="C28" s="28" t="s">
        <v>109</v>
      </c>
      <c r="D28" s="30">
        <f>(C24-D27)/60</f>
        <v>264483.47666666668</v>
      </c>
      <c r="E28" s="30">
        <f>E27-D28</f>
        <v>15604525.123333333</v>
      </c>
    </row>
    <row r="29" spans="1:8" s="14" customFormat="1" x14ac:dyDescent="0.2">
      <c r="A29" s="28">
        <v>2</v>
      </c>
      <c r="B29" s="29">
        <f t="shared" ref="B29:B87" si="0">EDATE(B28,1)</f>
        <v>44105</v>
      </c>
      <c r="C29" s="28" t="s">
        <v>110</v>
      </c>
      <c r="D29" s="30">
        <f>(C24-D27)/60</f>
        <v>264483.47666666668</v>
      </c>
      <c r="E29" s="30">
        <f>E28-D29</f>
        <v>15340041.646666666</v>
      </c>
    </row>
    <row r="30" spans="1:8" s="14" customFormat="1" x14ac:dyDescent="0.2">
      <c r="A30" s="28">
        <v>3</v>
      </c>
      <c r="B30" s="29">
        <f t="shared" si="0"/>
        <v>44136</v>
      </c>
      <c r="C30" s="28" t="s">
        <v>111</v>
      </c>
      <c r="D30" s="30">
        <f>D29</f>
        <v>264483.47666666668</v>
      </c>
      <c r="E30" s="30">
        <f>E29-D30</f>
        <v>15075558.17</v>
      </c>
    </row>
    <row r="31" spans="1:8" s="14" customFormat="1" x14ac:dyDescent="0.2">
      <c r="A31" s="28">
        <v>4</v>
      </c>
      <c r="B31" s="29">
        <f t="shared" si="0"/>
        <v>44166</v>
      </c>
      <c r="C31" s="28" t="s">
        <v>112</v>
      </c>
      <c r="D31" s="30">
        <f t="shared" ref="D31:D87" si="1">D30</f>
        <v>264483.47666666668</v>
      </c>
      <c r="E31" s="30">
        <f t="shared" ref="E31:E87" si="2">E30-D31</f>
        <v>14811074.693333333</v>
      </c>
    </row>
    <row r="32" spans="1:8" s="14" customFormat="1" x14ac:dyDescent="0.2">
      <c r="A32" s="28">
        <v>5</v>
      </c>
      <c r="B32" s="29">
        <f t="shared" si="0"/>
        <v>44197</v>
      </c>
      <c r="C32" s="28" t="s">
        <v>113</v>
      </c>
      <c r="D32" s="30">
        <f t="shared" si="1"/>
        <v>264483.47666666668</v>
      </c>
      <c r="E32" s="30">
        <f t="shared" si="2"/>
        <v>14546591.216666667</v>
      </c>
    </row>
    <row r="33" spans="1:5" s="14" customFormat="1" x14ac:dyDescent="0.2">
      <c r="A33" s="28">
        <v>6</v>
      </c>
      <c r="B33" s="29">
        <f t="shared" si="0"/>
        <v>44228</v>
      </c>
      <c r="C33" s="28" t="s">
        <v>114</v>
      </c>
      <c r="D33" s="30">
        <f t="shared" si="1"/>
        <v>264483.47666666668</v>
      </c>
      <c r="E33" s="30">
        <f t="shared" si="2"/>
        <v>14282107.74</v>
      </c>
    </row>
    <row r="34" spans="1:5" s="14" customFormat="1" x14ac:dyDescent="0.2">
      <c r="A34" s="28">
        <v>7</v>
      </c>
      <c r="B34" s="29">
        <f t="shared" si="0"/>
        <v>44256</v>
      </c>
      <c r="C34" s="28" t="s">
        <v>115</v>
      </c>
      <c r="D34" s="30">
        <f t="shared" si="1"/>
        <v>264483.47666666668</v>
      </c>
      <c r="E34" s="30">
        <f t="shared" si="2"/>
        <v>14017624.263333334</v>
      </c>
    </row>
    <row r="35" spans="1:5" s="14" customFormat="1" x14ac:dyDescent="0.2">
      <c r="A35" s="28">
        <v>8</v>
      </c>
      <c r="B35" s="29">
        <f t="shared" si="0"/>
        <v>44287</v>
      </c>
      <c r="C35" s="28" t="s">
        <v>116</v>
      </c>
      <c r="D35" s="30">
        <f t="shared" si="1"/>
        <v>264483.47666666668</v>
      </c>
      <c r="E35" s="30">
        <f t="shared" si="2"/>
        <v>13753140.786666667</v>
      </c>
    </row>
    <row r="36" spans="1:5" s="14" customFormat="1" x14ac:dyDescent="0.2">
      <c r="A36" s="28">
        <v>9</v>
      </c>
      <c r="B36" s="29">
        <f t="shared" si="0"/>
        <v>44317</v>
      </c>
      <c r="C36" s="28" t="s">
        <v>117</v>
      </c>
      <c r="D36" s="30">
        <f t="shared" si="1"/>
        <v>264483.47666666668</v>
      </c>
      <c r="E36" s="30">
        <f t="shared" si="2"/>
        <v>13488657.310000001</v>
      </c>
    </row>
    <row r="37" spans="1:5" s="14" customFormat="1" x14ac:dyDescent="0.2">
      <c r="A37" s="28">
        <v>10</v>
      </c>
      <c r="B37" s="29">
        <f t="shared" si="0"/>
        <v>44348</v>
      </c>
      <c r="C37" s="28" t="s">
        <v>118</v>
      </c>
      <c r="D37" s="30">
        <f t="shared" si="1"/>
        <v>264483.47666666668</v>
      </c>
      <c r="E37" s="30">
        <f t="shared" si="2"/>
        <v>13224173.833333334</v>
      </c>
    </row>
    <row r="38" spans="1:5" s="14" customFormat="1" x14ac:dyDescent="0.2">
      <c r="A38" s="28">
        <v>11</v>
      </c>
      <c r="B38" s="29">
        <f t="shared" si="0"/>
        <v>44378</v>
      </c>
      <c r="C38" s="28" t="s">
        <v>119</v>
      </c>
      <c r="D38" s="30">
        <f t="shared" si="1"/>
        <v>264483.47666666668</v>
      </c>
      <c r="E38" s="30">
        <f t="shared" si="2"/>
        <v>12959690.356666667</v>
      </c>
    </row>
    <row r="39" spans="1:5" s="14" customFormat="1" x14ac:dyDescent="0.2">
      <c r="A39" s="28">
        <v>12</v>
      </c>
      <c r="B39" s="29">
        <f t="shared" si="0"/>
        <v>44409</v>
      </c>
      <c r="C39" s="28" t="s">
        <v>120</v>
      </c>
      <c r="D39" s="30">
        <f t="shared" si="1"/>
        <v>264483.47666666668</v>
      </c>
      <c r="E39" s="30">
        <f t="shared" si="2"/>
        <v>12695206.880000001</v>
      </c>
    </row>
    <row r="40" spans="1:5" s="14" customFormat="1" x14ac:dyDescent="0.2">
      <c r="A40" s="28">
        <v>13</v>
      </c>
      <c r="B40" s="29">
        <f t="shared" si="0"/>
        <v>44440</v>
      </c>
      <c r="C40" s="28" t="s">
        <v>121</v>
      </c>
      <c r="D40" s="30">
        <f t="shared" si="1"/>
        <v>264483.47666666668</v>
      </c>
      <c r="E40" s="30">
        <f t="shared" si="2"/>
        <v>12430723.403333334</v>
      </c>
    </row>
    <row r="41" spans="1:5" s="14" customFormat="1" x14ac:dyDescent="0.2">
      <c r="A41" s="28">
        <v>14</v>
      </c>
      <c r="B41" s="29">
        <f t="shared" si="0"/>
        <v>44470</v>
      </c>
      <c r="C41" s="28" t="s">
        <v>122</v>
      </c>
      <c r="D41" s="30">
        <f t="shared" si="1"/>
        <v>264483.47666666668</v>
      </c>
      <c r="E41" s="30">
        <f t="shared" si="2"/>
        <v>12166239.926666668</v>
      </c>
    </row>
    <row r="42" spans="1:5" s="14" customFormat="1" x14ac:dyDescent="0.2">
      <c r="A42" s="28">
        <v>15</v>
      </c>
      <c r="B42" s="29">
        <f t="shared" si="0"/>
        <v>44501</v>
      </c>
      <c r="C42" s="28" t="s">
        <v>123</v>
      </c>
      <c r="D42" s="30">
        <f t="shared" si="1"/>
        <v>264483.47666666668</v>
      </c>
      <c r="E42" s="30">
        <f t="shared" si="2"/>
        <v>11901756.450000001</v>
      </c>
    </row>
    <row r="43" spans="1:5" s="14" customFormat="1" x14ac:dyDescent="0.2">
      <c r="A43" s="28">
        <v>16</v>
      </c>
      <c r="B43" s="29">
        <f t="shared" si="0"/>
        <v>44531</v>
      </c>
      <c r="C43" s="28" t="s">
        <v>124</v>
      </c>
      <c r="D43" s="30">
        <f t="shared" si="1"/>
        <v>264483.47666666668</v>
      </c>
      <c r="E43" s="30">
        <f t="shared" si="2"/>
        <v>11637272.973333335</v>
      </c>
    </row>
    <row r="44" spans="1:5" s="14" customFormat="1" x14ac:dyDescent="0.2">
      <c r="A44" s="28">
        <v>17</v>
      </c>
      <c r="B44" s="29">
        <f t="shared" si="0"/>
        <v>44562</v>
      </c>
      <c r="C44" s="28" t="s">
        <v>125</v>
      </c>
      <c r="D44" s="30">
        <f t="shared" si="1"/>
        <v>264483.47666666668</v>
      </c>
      <c r="E44" s="30">
        <f t="shared" si="2"/>
        <v>11372789.496666668</v>
      </c>
    </row>
    <row r="45" spans="1:5" s="14" customFormat="1" x14ac:dyDescent="0.2">
      <c r="A45" s="28">
        <v>18</v>
      </c>
      <c r="B45" s="29">
        <f t="shared" si="0"/>
        <v>44593</v>
      </c>
      <c r="C45" s="28" t="s">
        <v>126</v>
      </c>
      <c r="D45" s="30">
        <f t="shared" si="1"/>
        <v>264483.47666666668</v>
      </c>
      <c r="E45" s="30">
        <f t="shared" si="2"/>
        <v>11108306.020000001</v>
      </c>
    </row>
    <row r="46" spans="1:5" s="14" customFormat="1" x14ac:dyDescent="0.2">
      <c r="A46" s="28">
        <v>19</v>
      </c>
      <c r="B46" s="29">
        <f t="shared" si="0"/>
        <v>44621</v>
      </c>
      <c r="C46" s="28" t="s">
        <v>127</v>
      </c>
      <c r="D46" s="30">
        <f t="shared" si="1"/>
        <v>264483.47666666668</v>
      </c>
      <c r="E46" s="30">
        <f t="shared" si="2"/>
        <v>10843822.543333335</v>
      </c>
    </row>
    <row r="47" spans="1:5" s="14" customFormat="1" x14ac:dyDescent="0.2">
      <c r="A47" s="28">
        <v>20</v>
      </c>
      <c r="B47" s="29">
        <f t="shared" si="0"/>
        <v>44652</v>
      </c>
      <c r="C47" s="28" t="s">
        <v>128</v>
      </c>
      <c r="D47" s="30">
        <f t="shared" si="1"/>
        <v>264483.47666666668</v>
      </c>
      <c r="E47" s="30">
        <f t="shared" si="2"/>
        <v>10579339.066666668</v>
      </c>
    </row>
    <row r="48" spans="1:5" s="14" customFormat="1" x14ac:dyDescent="0.2">
      <c r="A48" s="28">
        <v>21</v>
      </c>
      <c r="B48" s="29">
        <f t="shared" si="0"/>
        <v>44682</v>
      </c>
      <c r="C48" s="28" t="s">
        <v>129</v>
      </c>
      <c r="D48" s="30">
        <f t="shared" si="1"/>
        <v>264483.47666666668</v>
      </c>
      <c r="E48" s="30">
        <f t="shared" si="2"/>
        <v>10314855.590000002</v>
      </c>
    </row>
    <row r="49" spans="1:5" s="14" customFormat="1" x14ac:dyDescent="0.2">
      <c r="A49" s="28">
        <v>22</v>
      </c>
      <c r="B49" s="29">
        <f t="shared" si="0"/>
        <v>44713</v>
      </c>
      <c r="C49" s="28" t="s">
        <v>130</v>
      </c>
      <c r="D49" s="30">
        <f t="shared" si="1"/>
        <v>264483.47666666668</v>
      </c>
      <c r="E49" s="30">
        <f t="shared" si="2"/>
        <v>10050372.113333335</v>
      </c>
    </row>
    <row r="50" spans="1:5" s="14" customFormat="1" x14ac:dyDescent="0.2">
      <c r="A50" s="28">
        <v>23</v>
      </c>
      <c r="B50" s="29">
        <f t="shared" si="0"/>
        <v>44743</v>
      </c>
      <c r="C50" s="28" t="s">
        <v>131</v>
      </c>
      <c r="D50" s="30">
        <f t="shared" si="1"/>
        <v>264483.47666666668</v>
      </c>
      <c r="E50" s="30">
        <f t="shared" si="2"/>
        <v>9785888.6366666686</v>
      </c>
    </row>
    <row r="51" spans="1:5" s="14" customFormat="1" x14ac:dyDescent="0.2">
      <c r="A51" s="28">
        <v>24</v>
      </c>
      <c r="B51" s="29">
        <f t="shared" si="0"/>
        <v>44774</v>
      </c>
      <c r="C51" s="28" t="s">
        <v>132</v>
      </c>
      <c r="D51" s="30">
        <f t="shared" si="1"/>
        <v>264483.47666666668</v>
      </c>
      <c r="E51" s="30">
        <f t="shared" si="2"/>
        <v>9521405.160000002</v>
      </c>
    </row>
    <row r="52" spans="1:5" s="14" customFormat="1" x14ac:dyDescent="0.2">
      <c r="A52" s="34">
        <v>25</v>
      </c>
      <c r="B52" s="29">
        <f t="shared" si="0"/>
        <v>44805</v>
      </c>
      <c r="C52" s="28" t="s">
        <v>133</v>
      </c>
      <c r="D52" s="36">
        <f t="shared" si="1"/>
        <v>264483.47666666668</v>
      </c>
      <c r="E52" s="36">
        <f t="shared" si="2"/>
        <v>9256921.6833333354</v>
      </c>
    </row>
    <row r="53" spans="1:5" s="14" customFormat="1" x14ac:dyDescent="0.2">
      <c r="A53" s="28">
        <v>26</v>
      </c>
      <c r="B53" s="29">
        <f t="shared" si="0"/>
        <v>44835</v>
      </c>
      <c r="C53" s="28" t="s">
        <v>134</v>
      </c>
      <c r="D53" s="30">
        <f t="shared" si="1"/>
        <v>264483.47666666668</v>
      </c>
      <c r="E53" s="30">
        <f t="shared" si="2"/>
        <v>8992438.2066666689</v>
      </c>
    </row>
    <row r="54" spans="1:5" s="14" customFormat="1" x14ac:dyDescent="0.2">
      <c r="A54" s="28">
        <v>27</v>
      </c>
      <c r="B54" s="29">
        <f t="shared" si="0"/>
        <v>44866</v>
      </c>
      <c r="C54" s="28" t="s">
        <v>135</v>
      </c>
      <c r="D54" s="30">
        <f t="shared" si="1"/>
        <v>264483.47666666668</v>
      </c>
      <c r="E54" s="30">
        <f t="shared" si="2"/>
        <v>8727954.7300000023</v>
      </c>
    </row>
    <row r="55" spans="1:5" s="14" customFormat="1" x14ac:dyDescent="0.2">
      <c r="A55" s="28">
        <v>28</v>
      </c>
      <c r="B55" s="29">
        <f t="shared" si="0"/>
        <v>44896</v>
      </c>
      <c r="C55" s="28" t="s">
        <v>136</v>
      </c>
      <c r="D55" s="30">
        <f t="shared" si="1"/>
        <v>264483.47666666668</v>
      </c>
      <c r="E55" s="30">
        <f t="shared" si="2"/>
        <v>8463471.2533333357</v>
      </c>
    </row>
    <row r="56" spans="1:5" s="14" customFormat="1" x14ac:dyDescent="0.2">
      <c r="A56" s="31">
        <v>29</v>
      </c>
      <c r="B56" s="29">
        <f t="shared" si="0"/>
        <v>44927</v>
      </c>
      <c r="C56" s="28" t="s">
        <v>137</v>
      </c>
      <c r="D56" s="33">
        <f t="shared" si="1"/>
        <v>264483.47666666668</v>
      </c>
      <c r="E56" s="33">
        <f t="shared" si="2"/>
        <v>8198987.7766666692</v>
      </c>
    </row>
    <row r="57" spans="1:5" s="14" customFormat="1" x14ac:dyDescent="0.2">
      <c r="A57" s="28">
        <v>30</v>
      </c>
      <c r="B57" s="29">
        <f t="shared" si="0"/>
        <v>44958</v>
      </c>
      <c r="C57" s="28" t="s">
        <v>138</v>
      </c>
      <c r="D57" s="30">
        <f t="shared" si="1"/>
        <v>264483.47666666668</v>
      </c>
      <c r="E57" s="30">
        <f t="shared" si="2"/>
        <v>7934504.3000000026</v>
      </c>
    </row>
    <row r="58" spans="1:5" s="14" customFormat="1" x14ac:dyDescent="0.2">
      <c r="A58" s="31">
        <v>31</v>
      </c>
      <c r="B58" s="29">
        <f t="shared" si="0"/>
        <v>44986</v>
      </c>
      <c r="C58" s="28" t="s">
        <v>139</v>
      </c>
      <c r="D58" s="33">
        <f t="shared" si="1"/>
        <v>264483.47666666668</v>
      </c>
      <c r="E58" s="33">
        <f t="shared" si="2"/>
        <v>7670020.823333336</v>
      </c>
    </row>
    <row r="59" spans="1:5" s="14" customFormat="1" x14ac:dyDescent="0.2">
      <c r="A59" s="28">
        <v>32</v>
      </c>
      <c r="B59" s="29">
        <f t="shared" si="0"/>
        <v>45017</v>
      </c>
      <c r="C59" s="28" t="s">
        <v>140</v>
      </c>
      <c r="D59" s="30">
        <f t="shared" si="1"/>
        <v>264483.47666666668</v>
      </c>
      <c r="E59" s="30">
        <f t="shared" si="2"/>
        <v>7405537.3466666695</v>
      </c>
    </row>
    <row r="60" spans="1:5" s="14" customFormat="1" x14ac:dyDescent="0.2">
      <c r="A60" s="28">
        <v>33</v>
      </c>
      <c r="B60" s="29">
        <f t="shared" si="0"/>
        <v>45047</v>
      </c>
      <c r="C60" s="28" t="s">
        <v>141</v>
      </c>
      <c r="D60" s="30">
        <f t="shared" si="1"/>
        <v>264483.47666666668</v>
      </c>
      <c r="E60" s="30">
        <f t="shared" si="2"/>
        <v>7141053.8700000029</v>
      </c>
    </row>
    <row r="61" spans="1:5" s="14" customFormat="1" x14ac:dyDescent="0.2">
      <c r="A61" s="28">
        <v>34</v>
      </c>
      <c r="B61" s="29">
        <f t="shared" si="0"/>
        <v>45078</v>
      </c>
      <c r="C61" s="28" t="s">
        <v>142</v>
      </c>
      <c r="D61" s="30">
        <f t="shared" si="1"/>
        <v>264483.47666666668</v>
      </c>
      <c r="E61" s="30">
        <f t="shared" si="2"/>
        <v>6876570.3933333363</v>
      </c>
    </row>
    <row r="62" spans="1:5" s="14" customFormat="1" x14ac:dyDescent="0.2">
      <c r="A62" s="28">
        <v>35</v>
      </c>
      <c r="B62" s="29">
        <f t="shared" si="0"/>
        <v>45108</v>
      </c>
      <c r="C62" s="28" t="s">
        <v>143</v>
      </c>
      <c r="D62" s="30">
        <f t="shared" si="1"/>
        <v>264483.47666666668</v>
      </c>
      <c r="E62" s="30">
        <f t="shared" si="2"/>
        <v>6612086.9166666698</v>
      </c>
    </row>
    <row r="63" spans="1:5" s="14" customFormat="1" x14ac:dyDescent="0.2">
      <c r="A63" s="28">
        <v>36</v>
      </c>
      <c r="B63" s="29">
        <f t="shared" si="0"/>
        <v>45139</v>
      </c>
      <c r="C63" s="28" t="s">
        <v>144</v>
      </c>
      <c r="D63" s="30">
        <f t="shared" si="1"/>
        <v>264483.47666666668</v>
      </c>
      <c r="E63" s="30">
        <f t="shared" si="2"/>
        <v>6347603.4400000032</v>
      </c>
    </row>
    <row r="64" spans="1:5" s="14" customFormat="1" x14ac:dyDescent="0.2">
      <c r="A64" s="28">
        <v>37</v>
      </c>
      <c r="B64" s="29">
        <f t="shared" si="0"/>
        <v>45170</v>
      </c>
      <c r="C64" s="28" t="s">
        <v>145</v>
      </c>
      <c r="D64" s="30">
        <f t="shared" si="1"/>
        <v>264483.47666666668</v>
      </c>
      <c r="E64" s="30">
        <f t="shared" si="2"/>
        <v>6083119.9633333366</v>
      </c>
    </row>
    <row r="65" spans="1:5" s="14" customFormat="1" x14ac:dyDescent="0.2">
      <c r="A65" s="28">
        <v>38</v>
      </c>
      <c r="B65" s="29">
        <f t="shared" si="0"/>
        <v>45200</v>
      </c>
      <c r="C65" s="28" t="s">
        <v>146</v>
      </c>
      <c r="D65" s="30">
        <f t="shared" si="1"/>
        <v>264483.47666666668</v>
      </c>
      <c r="E65" s="30">
        <f t="shared" si="2"/>
        <v>5818636.4866666701</v>
      </c>
    </row>
    <row r="66" spans="1:5" s="14" customFormat="1" x14ac:dyDescent="0.2">
      <c r="A66" s="28">
        <v>39</v>
      </c>
      <c r="B66" s="29">
        <f t="shared" si="0"/>
        <v>45231</v>
      </c>
      <c r="C66" s="28" t="s">
        <v>147</v>
      </c>
      <c r="D66" s="30">
        <f t="shared" si="1"/>
        <v>264483.47666666668</v>
      </c>
      <c r="E66" s="30">
        <f t="shared" si="2"/>
        <v>5554153.0100000035</v>
      </c>
    </row>
    <row r="67" spans="1:5" s="14" customFormat="1" x14ac:dyDescent="0.2">
      <c r="A67" s="28">
        <v>40</v>
      </c>
      <c r="B67" s="29">
        <f t="shared" si="0"/>
        <v>45261</v>
      </c>
      <c r="C67" s="28" t="s">
        <v>148</v>
      </c>
      <c r="D67" s="30">
        <f t="shared" si="1"/>
        <v>264483.47666666668</v>
      </c>
      <c r="E67" s="30">
        <f t="shared" si="2"/>
        <v>5289669.5333333369</v>
      </c>
    </row>
    <row r="68" spans="1:5" s="14" customFormat="1" x14ac:dyDescent="0.2">
      <c r="A68" s="28">
        <v>41</v>
      </c>
      <c r="B68" s="29">
        <f t="shared" si="0"/>
        <v>45292</v>
      </c>
      <c r="C68" s="28" t="s">
        <v>149</v>
      </c>
      <c r="D68" s="30">
        <f t="shared" si="1"/>
        <v>264483.47666666668</v>
      </c>
      <c r="E68" s="30">
        <f t="shared" si="2"/>
        <v>5025186.0566666704</v>
      </c>
    </row>
    <row r="69" spans="1:5" s="14" customFormat="1" x14ac:dyDescent="0.2">
      <c r="A69" s="28">
        <v>42</v>
      </c>
      <c r="B69" s="29">
        <f t="shared" si="0"/>
        <v>45323</v>
      </c>
      <c r="C69" s="28" t="s">
        <v>150</v>
      </c>
      <c r="D69" s="30">
        <f t="shared" si="1"/>
        <v>264483.47666666668</v>
      </c>
      <c r="E69" s="30">
        <f t="shared" si="2"/>
        <v>4760702.5800000038</v>
      </c>
    </row>
    <row r="70" spans="1:5" s="14" customFormat="1" x14ac:dyDescent="0.2">
      <c r="A70" s="28">
        <v>43</v>
      </c>
      <c r="B70" s="29">
        <f t="shared" si="0"/>
        <v>45352</v>
      </c>
      <c r="C70" s="28" t="s">
        <v>151</v>
      </c>
      <c r="D70" s="30">
        <f t="shared" si="1"/>
        <v>264483.47666666668</v>
      </c>
      <c r="E70" s="30">
        <f t="shared" si="2"/>
        <v>4496219.1033333372</v>
      </c>
    </row>
    <row r="71" spans="1:5" s="14" customFormat="1" x14ac:dyDescent="0.2">
      <c r="A71" s="28">
        <v>44</v>
      </c>
      <c r="B71" s="29">
        <f t="shared" si="0"/>
        <v>45383</v>
      </c>
      <c r="C71" s="28" t="s">
        <v>152</v>
      </c>
      <c r="D71" s="30">
        <f t="shared" si="1"/>
        <v>264483.47666666668</v>
      </c>
      <c r="E71" s="30">
        <f t="shared" si="2"/>
        <v>4231735.6266666707</v>
      </c>
    </row>
    <row r="72" spans="1:5" s="14" customFormat="1" x14ac:dyDescent="0.2">
      <c r="A72" s="28">
        <v>45</v>
      </c>
      <c r="B72" s="29">
        <f t="shared" si="0"/>
        <v>45413</v>
      </c>
      <c r="C72" s="28" t="s">
        <v>153</v>
      </c>
      <c r="D72" s="30">
        <f t="shared" si="1"/>
        <v>264483.47666666668</v>
      </c>
      <c r="E72" s="30">
        <f t="shared" si="2"/>
        <v>3967252.1500000041</v>
      </c>
    </row>
    <row r="73" spans="1:5" s="14" customFormat="1" x14ac:dyDescent="0.2">
      <c r="A73" s="28">
        <v>46</v>
      </c>
      <c r="B73" s="29">
        <f t="shared" si="0"/>
        <v>45444</v>
      </c>
      <c r="C73" s="28" t="s">
        <v>154</v>
      </c>
      <c r="D73" s="30">
        <f t="shared" si="1"/>
        <v>264483.47666666668</v>
      </c>
      <c r="E73" s="30">
        <f t="shared" si="2"/>
        <v>3702768.6733333375</v>
      </c>
    </row>
    <row r="74" spans="1:5" s="14" customFormat="1" x14ac:dyDescent="0.2">
      <c r="A74" s="28">
        <v>47</v>
      </c>
      <c r="B74" s="29">
        <f t="shared" si="0"/>
        <v>45474</v>
      </c>
      <c r="C74" s="28" t="s">
        <v>155</v>
      </c>
      <c r="D74" s="30">
        <f t="shared" si="1"/>
        <v>264483.47666666668</v>
      </c>
      <c r="E74" s="30">
        <f t="shared" si="2"/>
        <v>3438285.196666671</v>
      </c>
    </row>
    <row r="75" spans="1:5" s="14" customFormat="1" x14ac:dyDescent="0.2">
      <c r="A75" s="28">
        <v>48</v>
      </c>
      <c r="B75" s="29">
        <f t="shared" si="0"/>
        <v>45505</v>
      </c>
      <c r="C75" s="28" t="s">
        <v>156</v>
      </c>
      <c r="D75" s="30">
        <f t="shared" si="1"/>
        <v>264483.47666666668</v>
      </c>
      <c r="E75" s="30">
        <f t="shared" si="2"/>
        <v>3173801.7200000044</v>
      </c>
    </row>
    <row r="76" spans="1:5" s="14" customFormat="1" x14ac:dyDescent="0.2">
      <c r="A76" s="28">
        <v>49</v>
      </c>
      <c r="B76" s="29">
        <f t="shared" si="0"/>
        <v>45536</v>
      </c>
      <c r="C76" s="28" t="s">
        <v>157</v>
      </c>
      <c r="D76" s="30">
        <f t="shared" si="1"/>
        <v>264483.47666666668</v>
      </c>
      <c r="E76" s="30">
        <f t="shared" si="2"/>
        <v>2909318.2433333378</v>
      </c>
    </row>
    <row r="77" spans="1:5" s="14" customFormat="1" x14ac:dyDescent="0.2">
      <c r="A77" s="28">
        <v>50</v>
      </c>
      <c r="B77" s="29">
        <f t="shared" si="0"/>
        <v>45566</v>
      </c>
      <c r="C77" s="28" t="s">
        <v>158</v>
      </c>
      <c r="D77" s="30">
        <f t="shared" si="1"/>
        <v>264483.47666666668</v>
      </c>
      <c r="E77" s="30">
        <f t="shared" si="2"/>
        <v>2644834.7666666713</v>
      </c>
    </row>
    <row r="78" spans="1:5" s="14" customFormat="1" x14ac:dyDescent="0.2">
      <c r="A78" s="28">
        <v>51</v>
      </c>
      <c r="B78" s="29">
        <f t="shared" si="0"/>
        <v>45597</v>
      </c>
      <c r="C78" s="28" t="s">
        <v>159</v>
      </c>
      <c r="D78" s="30">
        <f t="shared" si="1"/>
        <v>264483.47666666668</v>
      </c>
      <c r="E78" s="30">
        <f t="shared" si="2"/>
        <v>2380351.2900000047</v>
      </c>
    </row>
    <row r="79" spans="1:5" s="14" customFormat="1" x14ac:dyDescent="0.2">
      <c r="A79" s="28">
        <v>52</v>
      </c>
      <c r="B79" s="29">
        <f t="shared" si="0"/>
        <v>45627</v>
      </c>
      <c r="C79" s="28" t="s">
        <v>160</v>
      </c>
      <c r="D79" s="30">
        <f t="shared" si="1"/>
        <v>264483.47666666668</v>
      </c>
      <c r="E79" s="30">
        <f t="shared" si="2"/>
        <v>2115867.8133333381</v>
      </c>
    </row>
    <row r="80" spans="1:5" s="14" customFormat="1" x14ac:dyDescent="0.2">
      <c r="A80" s="28">
        <v>53</v>
      </c>
      <c r="B80" s="29">
        <f t="shared" si="0"/>
        <v>45658</v>
      </c>
      <c r="C80" s="28" t="s">
        <v>161</v>
      </c>
      <c r="D80" s="30">
        <f t="shared" si="1"/>
        <v>264483.47666666668</v>
      </c>
      <c r="E80" s="30">
        <f t="shared" si="2"/>
        <v>1851384.3366666716</v>
      </c>
    </row>
    <row r="81" spans="1:5" s="14" customFormat="1" x14ac:dyDescent="0.2">
      <c r="A81" s="28">
        <v>54</v>
      </c>
      <c r="B81" s="29">
        <f t="shared" si="0"/>
        <v>45689</v>
      </c>
      <c r="C81" s="28" t="s">
        <v>162</v>
      </c>
      <c r="D81" s="30">
        <f t="shared" si="1"/>
        <v>264483.47666666668</v>
      </c>
      <c r="E81" s="30">
        <f t="shared" si="2"/>
        <v>1586900.860000005</v>
      </c>
    </row>
    <row r="82" spans="1:5" s="14" customFormat="1" x14ac:dyDescent="0.2">
      <c r="A82" s="28">
        <v>55</v>
      </c>
      <c r="B82" s="29">
        <f t="shared" si="0"/>
        <v>45717</v>
      </c>
      <c r="C82" s="28" t="s">
        <v>163</v>
      </c>
      <c r="D82" s="30">
        <f t="shared" si="1"/>
        <v>264483.47666666668</v>
      </c>
      <c r="E82" s="30">
        <f t="shared" si="2"/>
        <v>1322417.3833333384</v>
      </c>
    </row>
    <row r="83" spans="1:5" s="14" customFormat="1" x14ac:dyDescent="0.2">
      <c r="A83" s="28">
        <v>56</v>
      </c>
      <c r="B83" s="29">
        <f t="shared" si="0"/>
        <v>45748</v>
      </c>
      <c r="C83" s="28" t="s">
        <v>164</v>
      </c>
      <c r="D83" s="30">
        <f t="shared" si="1"/>
        <v>264483.47666666668</v>
      </c>
      <c r="E83" s="30">
        <f t="shared" si="2"/>
        <v>1057933.9066666719</v>
      </c>
    </row>
    <row r="84" spans="1:5" s="14" customFormat="1" x14ac:dyDescent="0.2">
      <c r="A84" s="28">
        <v>57</v>
      </c>
      <c r="B84" s="29">
        <f t="shared" si="0"/>
        <v>45778</v>
      </c>
      <c r="C84" s="28" t="s">
        <v>165</v>
      </c>
      <c r="D84" s="30">
        <f t="shared" si="1"/>
        <v>264483.47666666668</v>
      </c>
      <c r="E84" s="30">
        <f t="shared" si="2"/>
        <v>793450.43000000517</v>
      </c>
    </row>
    <row r="85" spans="1:5" s="14" customFormat="1" x14ac:dyDescent="0.2">
      <c r="A85" s="28">
        <v>58</v>
      </c>
      <c r="B85" s="29">
        <f t="shared" si="0"/>
        <v>45809</v>
      </c>
      <c r="C85" s="28" t="s">
        <v>166</v>
      </c>
      <c r="D85" s="30">
        <f t="shared" si="1"/>
        <v>264483.47666666668</v>
      </c>
      <c r="E85" s="30">
        <f t="shared" si="2"/>
        <v>528966.95333333849</v>
      </c>
    </row>
    <row r="86" spans="1:5" s="14" customFormat="1" x14ac:dyDescent="0.2">
      <c r="A86" s="28">
        <v>58</v>
      </c>
      <c r="B86" s="29">
        <f t="shared" si="0"/>
        <v>45839</v>
      </c>
      <c r="C86" s="28" t="s">
        <v>167</v>
      </c>
      <c r="D86" s="30">
        <f t="shared" si="1"/>
        <v>264483.47666666668</v>
      </c>
      <c r="E86" s="30">
        <f t="shared" si="2"/>
        <v>264483.47666667181</v>
      </c>
    </row>
    <row r="87" spans="1:5" s="14" customFormat="1" x14ac:dyDescent="0.2">
      <c r="A87" s="28">
        <v>59</v>
      </c>
      <c r="B87" s="29">
        <f t="shared" si="0"/>
        <v>45870</v>
      </c>
      <c r="C87" s="28" t="s">
        <v>168</v>
      </c>
      <c r="D87" s="30">
        <f t="shared" si="1"/>
        <v>264483.47666666668</v>
      </c>
      <c r="E87" s="30">
        <f t="shared" si="2"/>
        <v>5.1222741603851318E-9</v>
      </c>
    </row>
    <row r="88" spans="1:5" s="14" customFormat="1" x14ac:dyDescent="0.2">
      <c r="A88" s="15"/>
      <c r="B88" s="16"/>
      <c r="C88" s="17" t="s">
        <v>27</v>
      </c>
      <c r="D88" s="18">
        <f>SUM(D27:D87)</f>
        <v>15969008.599999996</v>
      </c>
      <c r="E88" s="19"/>
    </row>
    <row r="89" spans="1:5" s="14" customFormat="1" x14ac:dyDescent="0.2">
      <c r="A89" s="20" t="s">
        <v>22</v>
      </c>
      <c r="B89" s="21"/>
      <c r="D89" s="7"/>
      <c r="E89" s="7"/>
    </row>
    <row r="90" spans="1:5" s="14" customFormat="1" x14ac:dyDescent="0.2">
      <c r="A90" s="20" t="s">
        <v>25</v>
      </c>
      <c r="B90" s="21"/>
      <c r="D90" s="7"/>
      <c r="E90" s="7"/>
    </row>
    <row r="91" spans="1:5" s="14" customFormat="1" x14ac:dyDescent="0.2">
      <c r="A91" s="20" t="s">
        <v>26</v>
      </c>
      <c r="B91" s="21"/>
      <c r="D91" s="7"/>
      <c r="E91" s="7"/>
    </row>
    <row r="92" spans="1:5" s="14" customFormat="1" x14ac:dyDescent="0.2">
      <c r="A92" s="20" t="s">
        <v>66</v>
      </c>
      <c r="B92" s="21"/>
      <c r="D92" s="7"/>
      <c r="E92" s="7"/>
    </row>
    <row r="93" spans="1:5" s="14" customFormat="1" x14ac:dyDescent="0.2">
      <c r="A93" s="20" t="s">
        <v>23</v>
      </c>
      <c r="B93" s="21"/>
      <c r="D93" s="7"/>
      <c r="E93" s="7"/>
    </row>
    <row r="94" spans="1:5" s="14" customFormat="1" x14ac:dyDescent="0.2">
      <c r="A94" s="20" t="s">
        <v>24</v>
      </c>
      <c r="B94" s="21"/>
      <c r="D94" s="7"/>
      <c r="E94" s="7"/>
    </row>
    <row r="95" spans="1:5" s="14" customFormat="1" x14ac:dyDescent="0.2">
      <c r="A95" s="22"/>
      <c r="B95" s="21"/>
      <c r="D95" s="7"/>
      <c r="E95" s="7"/>
    </row>
    <row r="96" spans="1:5" s="14" customFormat="1" x14ac:dyDescent="0.2">
      <c r="A96" s="22"/>
      <c r="B96" s="21"/>
      <c r="D96" s="7"/>
      <c r="E96" s="7"/>
    </row>
    <row r="97" spans="1:5" s="14" customFormat="1" x14ac:dyDescent="0.2">
      <c r="A97" s="22"/>
      <c r="B97" s="21"/>
      <c r="D97" s="7"/>
      <c r="E97" s="7"/>
    </row>
    <row r="98" spans="1:5" s="14" customFormat="1" x14ac:dyDescent="0.2">
      <c r="A98" s="22"/>
      <c r="B98" s="21"/>
      <c r="D98" s="7"/>
      <c r="E98" s="7"/>
    </row>
    <row r="99" spans="1:5" s="14" customFormat="1" x14ac:dyDescent="0.2">
      <c r="A99" s="22"/>
      <c r="B99" s="21"/>
      <c r="D99" s="7"/>
      <c r="E99" s="7"/>
    </row>
    <row r="100" spans="1:5" s="14" customFormat="1" x14ac:dyDescent="0.2">
      <c r="A100" s="22"/>
      <c r="B100" s="21"/>
      <c r="D100" s="7"/>
      <c r="E100" s="7"/>
    </row>
    <row r="101" spans="1:5" s="14" customFormat="1" x14ac:dyDescent="0.2">
      <c r="A101" s="23" t="s">
        <v>28</v>
      </c>
      <c r="B101" s="21"/>
      <c r="D101" s="7"/>
      <c r="E101" s="7"/>
    </row>
    <row r="102" spans="1:5" s="14" customFormat="1" x14ac:dyDescent="0.2">
      <c r="A102" s="22"/>
      <c r="B102" s="21"/>
      <c r="D102" s="7"/>
      <c r="E102" s="7"/>
    </row>
    <row r="103" spans="1:5" s="14" customFormat="1" x14ac:dyDescent="0.2">
      <c r="A103" s="24"/>
      <c r="B103" s="25"/>
      <c r="D103" s="24"/>
      <c r="E103" s="25"/>
    </row>
    <row r="104" spans="1:5" s="14" customFormat="1" x14ac:dyDescent="0.2">
      <c r="A104" s="122" t="s">
        <v>30</v>
      </c>
      <c r="B104" s="122"/>
      <c r="D104" s="122" t="s">
        <v>30</v>
      </c>
      <c r="E104" s="122"/>
    </row>
    <row r="105" spans="1:5" s="14" customFormat="1" x14ac:dyDescent="0.2">
      <c r="A105" s="109" t="s">
        <v>29</v>
      </c>
      <c r="B105" s="109"/>
      <c r="D105" s="109" t="s">
        <v>29</v>
      </c>
      <c r="E105" s="109"/>
    </row>
    <row r="106" spans="1:5" s="14" customFormat="1" x14ac:dyDescent="0.2">
      <c r="D106" s="7"/>
      <c r="E106" s="7"/>
    </row>
    <row r="107" spans="1:5" s="14" customFormat="1" x14ac:dyDescent="0.2">
      <c r="A107" s="22"/>
      <c r="B107" s="21"/>
      <c r="D107" s="7"/>
      <c r="E107" s="7"/>
    </row>
    <row r="108" spans="1:5" s="14" customFormat="1" x14ac:dyDescent="0.2">
      <c r="A108" s="22"/>
      <c r="B108" s="21"/>
      <c r="D108" s="7"/>
      <c r="E108" s="7"/>
    </row>
    <row r="109" spans="1:5" s="14" customFormat="1" x14ac:dyDescent="0.2">
      <c r="A109" s="22"/>
      <c r="B109" s="21"/>
      <c r="D109" s="7"/>
      <c r="E109" s="7"/>
    </row>
    <row r="110" spans="1:5" s="14" customFormat="1" x14ac:dyDescent="0.2">
      <c r="A110" s="22"/>
      <c r="B110" s="21"/>
      <c r="D110" s="7"/>
      <c r="E110" s="7"/>
    </row>
    <row r="111" spans="1:5" s="14" customFormat="1" x14ac:dyDescent="0.2">
      <c r="A111" s="22"/>
      <c r="B111" s="21"/>
      <c r="D111" s="7"/>
      <c r="E111" s="7"/>
    </row>
    <row r="112" spans="1:5" s="14" customFormat="1" x14ac:dyDescent="0.2">
      <c r="A112" s="22"/>
      <c r="B112" s="21"/>
      <c r="D112" s="7"/>
      <c r="E112" s="7"/>
    </row>
    <row r="113" spans="1:5" s="14" customFormat="1" x14ac:dyDescent="0.2">
      <c r="A113" s="22"/>
      <c r="B113" s="21"/>
      <c r="D113" s="7"/>
      <c r="E113" s="7"/>
    </row>
    <row r="114" spans="1:5" s="14" customFormat="1" x14ac:dyDescent="0.2">
      <c r="A114" s="22"/>
      <c r="B114" s="21"/>
      <c r="D114" s="7"/>
      <c r="E114" s="7"/>
    </row>
    <row r="115" spans="1:5" s="14" customFormat="1" x14ac:dyDescent="0.2">
      <c r="A115" s="22"/>
      <c r="B115" s="21"/>
      <c r="D115" s="7"/>
      <c r="E115" s="7"/>
    </row>
    <row r="116" spans="1:5" s="14" customFormat="1" x14ac:dyDescent="0.2">
      <c r="A116" s="22"/>
      <c r="B116" s="21"/>
      <c r="D116" s="7"/>
      <c r="E116" s="7"/>
    </row>
    <row r="117" spans="1:5" s="14" customFormat="1" x14ac:dyDescent="0.2">
      <c r="A117" s="22"/>
      <c r="B117" s="21"/>
      <c r="D117" s="7"/>
      <c r="E117" s="7"/>
    </row>
    <row r="118" spans="1:5" s="14" customFormat="1" x14ac:dyDescent="0.2">
      <c r="A118" s="22"/>
      <c r="B118" s="21"/>
      <c r="D118" s="7"/>
      <c r="E118" s="7"/>
    </row>
    <row r="119" spans="1:5" s="14" customFormat="1" x14ac:dyDescent="0.2">
      <c r="A119" s="22"/>
      <c r="B119" s="21"/>
      <c r="D119" s="7"/>
      <c r="E119" s="7"/>
    </row>
    <row r="120" spans="1:5" s="14" customFormat="1" x14ac:dyDescent="0.2">
      <c r="A120" s="22"/>
      <c r="B120" s="21"/>
      <c r="D120" s="7"/>
      <c r="E120" s="7"/>
    </row>
    <row r="121" spans="1:5" s="14" customFormat="1" x14ac:dyDescent="0.2">
      <c r="A121" s="22"/>
      <c r="B121" s="21"/>
      <c r="D121" s="7"/>
      <c r="E121" s="7"/>
    </row>
    <row r="122" spans="1:5" s="14" customFormat="1" x14ac:dyDescent="0.2">
      <c r="A122" s="22"/>
      <c r="B122" s="21"/>
      <c r="D122" s="7"/>
      <c r="E122" s="7"/>
    </row>
    <row r="123" spans="1:5" s="14" customFormat="1" x14ac:dyDescent="0.2">
      <c r="A123" s="22"/>
      <c r="B123" s="21"/>
      <c r="D123" s="7"/>
      <c r="E123" s="7"/>
    </row>
    <row r="124" spans="1:5" s="14" customFormat="1" x14ac:dyDescent="0.2">
      <c r="A124" s="22"/>
      <c r="B124" s="21"/>
      <c r="D124" s="7"/>
      <c r="E124" s="7"/>
    </row>
    <row r="125" spans="1:5" s="14" customFormat="1" x14ac:dyDescent="0.2">
      <c r="A125" s="22"/>
      <c r="B125" s="21"/>
      <c r="D125" s="7"/>
      <c r="E125" s="7"/>
    </row>
    <row r="126" spans="1:5" s="14" customFormat="1" x14ac:dyDescent="0.2">
      <c r="A126" s="22"/>
      <c r="B126" s="21"/>
      <c r="D126" s="7"/>
      <c r="E126" s="7"/>
    </row>
    <row r="127" spans="1:5" s="14" customFormat="1" x14ac:dyDescent="0.2">
      <c r="A127" s="22"/>
      <c r="B127" s="21"/>
      <c r="D127" s="7"/>
      <c r="E127" s="7"/>
    </row>
    <row r="128" spans="1:5" s="14" customFormat="1" x14ac:dyDescent="0.2">
      <c r="A128" s="22"/>
      <c r="B128" s="21"/>
      <c r="D128" s="7"/>
      <c r="E128" s="7"/>
    </row>
    <row r="129" spans="1:5" s="14" customFormat="1" x14ac:dyDescent="0.2">
      <c r="A129" s="22"/>
      <c r="B129" s="21"/>
      <c r="D129" s="7"/>
      <c r="E129" s="7"/>
    </row>
    <row r="130" spans="1:5" s="14" customFormat="1" x14ac:dyDescent="0.2">
      <c r="A130" s="22"/>
      <c r="B130" s="21"/>
      <c r="D130" s="7"/>
      <c r="E130" s="7"/>
    </row>
    <row r="131" spans="1:5" s="14" customFormat="1" x14ac:dyDescent="0.2">
      <c r="A131" s="22"/>
      <c r="B131" s="21"/>
      <c r="D131" s="7"/>
      <c r="E131" s="7"/>
    </row>
    <row r="132" spans="1:5" s="14" customFormat="1" x14ac:dyDescent="0.2">
      <c r="A132" s="22"/>
      <c r="B132" s="21"/>
      <c r="D132" s="7"/>
      <c r="E132" s="7"/>
    </row>
    <row r="133" spans="1:5" s="14" customFormat="1" x14ac:dyDescent="0.2">
      <c r="A133" s="22"/>
      <c r="B133" s="21"/>
      <c r="D133" s="7"/>
      <c r="E133" s="7"/>
    </row>
    <row r="134" spans="1:5" s="14" customFormat="1" x14ac:dyDescent="0.2">
      <c r="A134" s="22"/>
      <c r="B134" s="21"/>
      <c r="D134" s="7"/>
      <c r="E134" s="7"/>
    </row>
    <row r="135" spans="1:5" s="14" customFormat="1" x14ac:dyDescent="0.2">
      <c r="A135" s="22"/>
      <c r="B135" s="21"/>
      <c r="D135" s="7"/>
      <c r="E135" s="7"/>
    </row>
    <row r="136" spans="1:5" s="14" customFormat="1" x14ac:dyDescent="0.2">
      <c r="A136" s="22"/>
      <c r="B136" s="21"/>
      <c r="D136" s="7"/>
      <c r="E136" s="7"/>
    </row>
    <row r="137" spans="1:5" s="14" customFormat="1" x14ac:dyDescent="0.2">
      <c r="A137" s="22"/>
      <c r="B137" s="21"/>
      <c r="D137" s="7"/>
      <c r="E137" s="7"/>
    </row>
    <row r="138" spans="1:5" s="14" customFormat="1" x14ac:dyDescent="0.2">
      <c r="A138" s="22"/>
      <c r="B138" s="21"/>
      <c r="D138" s="7"/>
      <c r="E138" s="7"/>
    </row>
    <row r="139" spans="1:5" s="14" customFormat="1" x14ac:dyDescent="0.2">
      <c r="A139" s="22"/>
      <c r="B139" s="21"/>
      <c r="D139" s="7"/>
      <c r="E139" s="7"/>
    </row>
    <row r="140" spans="1:5" s="14" customFormat="1" x14ac:dyDescent="0.2">
      <c r="A140" s="22"/>
      <c r="B140" s="21"/>
      <c r="D140" s="7"/>
      <c r="E140" s="7"/>
    </row>
    <row r="141" spans="1:5" s="14" customFormat="1" x14ac:dyDescent="0.2">
      <c r="A141" s="22"/>
      <c r="B141" s="21"/>
      <c r="D141" s="7"/>
      <c r="E141" s="7"/>
    </row>
    <row r="142" spans="1:5" s="14" customFormat="1" x14ac:dyDescent="0.2">
      <c r="A142" s="22"/>
      <c r="B142" s="21"/>
      <c r="D142" s="7"/>
      <c r="E142" s="7"/>
    </row>
    <row r="143" spans="1:5" s="14" customFormat="1" x14ac:dyDescent="0.2">
      <c r="A143" s="22"/>
      <c r="B143" s="21"/>
      <c r="D143" s="7"/>
      <c r="E143" s="7"/>
    </row>
    <row r="144" spans="1:5" s="14" customFormat="1" x14ac:dyDescent="0.2">
      <c r="A144" s="22"/>
      <c r="B144" s="21"/>
      <c r="D144" s="7"/>
      <c r="E144" s="7"/>
    </row>
    <row r="145" spans="1:5" s="14" customFormat="1" x14ac:dyDescent="0.2">
      <c r="A145" s="22"/>
      <c r="B145" s="21"/>
      <c r="D145" s="7"/>
      <c r="E145" s="7"/>
    </row>
    <row r="146" spans="1:5" s="14" customFormat="1" x14ac:dyDescent="0.2">
      <c r="A146" s="22"/>
      <c r="B146" s="21"/>
      <c r="D146" s="7"/>
      <c r="E146" s="7"/>
    </row>
    <row r="147" spans="1:5" s="14" customFormat="1" x14ac:dyDescent="0.2">
      <c r="A147" s="22"/>
      <c r="B147" s="21"/>
      <c r="D147" s="7"/>
      <c r="E147" s="7"/>
    </row>
    <row r="148" spans="1:5" s="14" customFormat="1" x14ac:dyDescent="0.2">
      <c r="A148" s="22"/>
      <c r="B148" s="21"/>
      <c r="D148" s="7"/>
      <c r="E148" s="7"/>
    </row>
    <row r="149" spans="1:5" s="14" customFormat="1" x14ac:dyDescent="0.2">
      <c r="A149" s="22"/>
      <c r="B149" s="21"/>
      <c r="D149" s="7"/>
      <c r="E149" s="7"/>
    </row>
    <row r="150" spans="1:5" s="14" customFormat="1" x14ac:dyDescent="0.2">
      <c r="A150" s="22"/>
      <c r="B150" s="21"/>
      <c r="D150" s="7"/>
      <c r="E150" s="7"/>
    </row>
    <row r="151" spans="1:5" s="14" customFormat="1" x14ac:dyDescent="0.2">
      <c r="A151" s="22"/>
      <c r="B151" s="21"/>
      <c r="D151" s="7"/>
      <c r="E151" s="7"/>
    </row>
    <row r="152" spans="1:5" s="14" customFormat="1" x14ac:dyDescent="0.2">
      <c r="A152" s="22"/>
      <c r="B152" s="21"/>
      <c r="D152" s="7"/>
      <c r="E152" s="7"/>
    </row>
    <row r="153" spans="1:5" s="14" customFormat="1" x14ac:dyDescent="0.2">
      <c r="A153" s="22"/>
      <c r="B153" s="21"/>
      <c r="D153" s="7"/>
      <c r="E153" s="7"/>
    </row>
    <row r="154" spans="1:5" s="14" customFormat="1" x14ac:dyDescent="0.2">
      <c r="A154" s="22"/>
      <c r="B154" s="21"/>
      <c r="D154" s="7"/>
      <c r="E154" s="7"/>
    </row>
    <row r="155" spans="1:5" s="14" customFormat="1" x14ac:dyDescent="0.2">
      <c r="A155" s="22"/>
      <c r="B155" s="21"/>
      <c r="D155" s="7"/>
      <c r="E155" s="7"/>
    </row>
    <row r="156" spans="1:5" s="14" customFormat="1" x14ac:dyDescent="0.2">
      <c r="A156" s="22"/>
      <c r="B156" s="21"/>
      <c r="D156" s="7"/>
      <c r="E156" s="7"/>
    </row>
    <row r="157" spans="1:5" s="14" customFormat="1" x14ac:dyDescent="0.2">
      <c r="A157" s="22"/>
      <c r="B157" s="21"/>
      <c r="D157" s="7"/>
      <c r="E157" s="7"/>
    </row>
    <row r="158" spans="1:5" s="14" customFormat="1" x14ac:dyDescent="0.2">
      <c r="A158" s="22"/>
      <c r="B158" s="21"/>
      <c r="D158" s="7"/>
      <c r="E158" s="7"/>
    </row>
    <row r="159" spans="1:5" s="14" customFormat="1" x14ac:dyDescent="0.2">
      <c r="A159" s="22"/>
      <c r="B159" s="21"/>
      <c r="D159" s="7"/>
      <c r="E159" s="7"/>
    </row>
    <row r="160" spans="1:5" s="14" customFormat="1" x14ac:dyDescent="0.2">
      <c r="A160" s="22"/>
      <c r="B160" s="21"/>
      <c r="D160" s="7"/>
      <c r="E160" s="7"/>
    </row>
    <row r="161" spans="1:5" s="14" customFormat="1" x14ac:dyDescent="0.2">
      <c r="A161" s="22"/>
      <c r="B161" s="21"/>
      <c r="D161" s="7"/>
      <c r="E161" s="7"/>
    </row>
    <row r="162" spans="1:5" s="14" customFormat="1" x14ac:dyDescent="0.2">
      <c r="A162" s="22"/>
      <c r="B162" s="21"/>
      <c r="D162" s="7"/>
      <c r="E162" s="7"/>
    </row>
    <row r="163" spans="1:5" s="14" customFormat="1" x14ac:dyDescent="0.2">
      <c r="A163" s="22"/>
      <c r="B163" s="21"/>
      <c r="D163" s="7"/>
      <c r="E163" s="7"/>
    </row>
    <row r="164" spans="1:5" s="14" customFormat="1" x14ac:dyDescent="0.2">
      <c r="A164" s="22"/>
      <c r="B164" s="21"/>
      <c r="D164" s="7"/>
      <c r="E164" s="7"/>
    </row>
    <row r="165" spans="1:5" s="14" customFormat="1" x14ac:dyDescent="0.2">
      <c r="A165" s="22"/>
      <c r="B165" s="21"/>
      <c r="D165" s="7"/>
      <c r="E165" s="7"/>
    </row>
    <row r="166" spans="1:5" s="14" customFormat="1" x14ac:dyDescent="0.2">
      <c r="A166" s="22"/>
      <c r="B166" s="21"/>
      <c r="D166" s="7"/>
      <c r="E166" s="7"/>
    </row>
    <row r="167" spans="1:5" s="14" customFormat="1" x14ac:dyDescent="0.2">
      <c r="A167" s="22"/>
      <c r="B167" s="21"/>
      <c r="D167" s="7"/>
      <c r="E167" s="7"/>
    </row>
    <row r="168" spans="1:5" s="14" customFormat="1" x14ac:dyDescent="0.2">
      <c r="A168" s="22"/>
      <c r="B168" s="21"/>
      <c r="D168" s="7"/>
      <c r="E168" s="7"/>
    </row>
    <row r="169" spans="1:5" s="14" customFormat="1" x14ac:dyDescent="0.2">
      <c r="A169" s="22"/>
      <c r="B169" s="21"/>
      <c r="D169" s="7"/>
      <c r="E169" s="7"/>
    </row>
    <row r="170" spans="1:5" s="14" customFormat="1" x14ac:dyDescent="0.2">
      <c r="A170" s="22"/>
      <c r="B170" s="21"/>
      <c r="D170" s="7"/>
      <c r="E170" s="7"/>
    </row>
    <row r="171" spans="1:5" s="14" customFormat="1" x14ac:dyDescent="0.2">
      <c r="A171" s="22"/>
      <c r="B171" s="21"/>
      <c r="D171" s="7"/>
      <c r="E171" s="7"/>
    </row>
    <row r="172" spans="1:5" s="14" customFormat="1" x14ac:dyDescent="0.2">
      <c r="A172" s="22"/>
      <c r="B172" s="21"/>
      <c r="D172" s="7"/>
      <c r="E172" s="7"/>
    </row>
    <row r="173" spans="1:5" s="14" customFormat="1" x14ac:dyDescent="0.2">
      <c r="A173" s="22"/>
      <c r="B173" s="21"/>
      <c r="D173" s="7"/>
      <c r="E173" s="7"/>
    </row>
    <row r="174" spans="1:5" s="14" customFormat="1" x14ac:dyDescent="0.2">
      <c r="A174" s="22"/>
      <c r="B174" s="21"/>
      <c r="D174" s="7"/>
      <c r="E174" s="7"/>
    </row>
    <row r="175" spans="1:5" s="14" customFormat="1" x14ac:dyDescent="0.2">
      <c r="A175" s="22"/>
      <c r="B175" s="21"/>
      <c r="D175" s="7"/>
      <c r="E175" s="7"/>
    </row>
    <row r="176" spans="1:5" s="14" customFormat="1" x14ac:dyDescent="0.2">
      <c r="A176" s="22"/>
      <c r="B176" s="21"/>
      <c r="D176" s="7"/>
      <c r="E176" s="7"/>
    </row>
    <row r="177" spans="1:5" s="14" customFormat="1" x14ac:dyDescent="0.2">
      <c r="A177" s="22"/>
      <c r="B177" s="21"/>
      <c r="D177" s="7"/>
      <c r="E177" s="7"/>
    </row>
    <row r="178" spans="1:5" s="14" customFormat="1" x14ac:dyDescent="0.2">
      <c r="A178" s="22"/>
      <c r="B178" s="21"/>
      <c r="D178" s="7"/>
      <c r="E178" s="7"/>
    </row>
    <row r="179" spans="1:5" s="14" customFormat="1" x14ac:dyDescent="0.2">
      <c r="A179" s="22"/>
      <c r="B179" s="21"/>
      <c r="D179" s="7"/>
      <c r="E179" s="7"/>
    </row>
    <row r="180" spans="1:5" s="14" customFormat="1" x14ac:dyDescent="0.2">
      <c r="A180" s="22"/>
      <c r="B180" s="21"/>
      <c r="D180" s="7"/>
      <c r="E180" s="7"/>
    </row>
    <row r="181" spans="1:5" s="14" customFormat="1" x14ac:dyDescent="0.2">
      <c r="A181" s="22"/>
      <c r="B181" s="21"/>
      <c r="D181" s="7"/>
      <c r="E181" s="7"/>
    </row>
    <row r="182" spans="1:5" s="14" customFormat="1" x14ac:dyDescent="0.2">
      <c r="A182" s="22"/>
      <c r="B182" s="21"/>
      <c r="D182" s="7"/>
      <c r="E182" s="7"/>
    </row>
    <row r="183" spans="1:5" s="14" customFormat="1" x14ac:dyDescent="0.2">
      <c r="A183" s="22"/>
      <c r="B183" s="21"/>
      <c r="D183" s="7"/>
      <c r="E183" s="7"/>
    </row>
    <row r="184" spans="1:5" s="14" customFormat="1" x14ac:dyDescent="0.2">
      <c r="A184" s="22"/>
      <c r="B184" s="21"/>
      <c r="D184" s="7"/>
      <c r="E184" s="7"/>
    </row>
    <row r="185" spans="1:5" s="14" customFormat="1" x14ac:dyDescent="0.2">
      <c r="A185" s="22"/>
      <c r="B185" s="21"/>
      <c r="D185" s="7"/>
      <c r="E185" s="7"/>
    </row>
    <row r="186" spans="1:5" s="14" customFormat="1" x14ac:dyDescent="0.2">
      <c r="A186" s="22"/>
      <c r="B186" s="21"/>
      <c r="D186" s="7"/>
      <c r="E186" s="7"/>
    </row>
    <row r="187" spans="1:5" s="14" customFormat="1" x14ac:dyDescent="0.2">
      <c r="A187" s="22"/>
      <c r="B187" s="21"/>
      <c r="D187" s="7"/>
      <c r="E187" s="7"/>
    </row>
    <row r="188" spans="1:5" s="14" customFormat="1" x14ac:dyDescent="0.2">
      <c r="A188" s="22"/>
      <c r="B188" s="21"/>
      <c r="D188" s="7"/>
      <c r="E188" s="7"/>
    </row>
    <row r="189" spans="1:5" s="14" customFormat="1" x14ac:dyDescent="0.2">
      <c r="A189" s="22"/>
      <c r="B189" s="21"/>
      <c r="D189" s="7"/>
      <c r="E189" s="7"/>
    </row>
    <row r="190" spans="1:5" s="14" customFormat="1" x14ac:dyDescent="0.2">
      <c r="A190" s="22"/>
      <c r="B190" s="21"/>
      <c r="D190" s="7"/>
      <c r="E190" s="7"/>
    </row>
    <row r="191" spans="1:5" s="14" customFormat="1" x14ac:dyDescent="0.2">
      <c r="A191" s="22"/>
      <c r="B191" s="21"/>
      <c r="D191" s="7"/>
      <c r="E191" s="7"/>
    </row>
    <row r="192" spans="1:5" s="14" customFormat="1" x14ac:dyDescent="0.2">
      <c r="A192" s="22"/>
      <c r="B192" s="21"/>
      <c r="D192" s="7"/>
      <c r="E192" s="7"/>
    </row>
    <row r="193" spans="1:5" s="14" customFormat="1" x14ac:dyDescent="0.2">
      <c r="A193" s="22"/>
      <c r="B193" s="21"/>
      <c r="D193" s="7"/>
      <c r="E193" s="7"/>
    </row>
    <row r="194" spans="1:5" s="14" customFormat="1" x14ac:dyDescent="0.2">
      <c r="A194" s="22"/>
      <c r="B194" s="21"/>
      <c r="D194" s="7"/>
      <c r="E194" s="7"/>
    </row>
    <row r="195" spans="1:5" s="14" customFormat="1" x14ac:dyDescent="0.2">
      <c r="A195" s="22"/>
      <c r="B195" s="21"/>
      <c r="D195" s="7"/>
      <c r="E195" s="7"/>
    </row>
    <row r="196" spans="1:5" s="14" customFormat="1" x14ac:dyDescent="0.2">
      <c r="A196" s="22"/>
      <c r="B196" s="21"/>
      <c r="D196" s="7"/>
      <c r="E196" s="7"/>
    </row>
    <row r="197" spans="1:5" s="14" customFormat="1" x14ac:dyDescent="0.2">
      <c r="A197" s="22"/>
      <c r="B197" s="21"/>
      <c r="D197" s="7"/>
      <c r="E197" s="7"/>
    </row>
    <row r="198" spans="1:5" s="14" customFormat="1" x14ac:dyDescent="0.2">
      <c r="A198" s="22"/>
      <c r="B198" s="21"/>
      <c r="D198" s="7"/>
      <c r="E198" s="7"/>
    </row>
    <row r="199" spans="1:5" s="14" customFormat="1" x14ac:dyDescent="0.2">
      <c r="A199" s="22"/>
      <c r="B199" s="21"/>
      <c r="D199" s="7"/>
      <c r="E199" s="7"/>
    </row>
    <row r="200" spans="1:5" s="14" customFormat="1" x14ac:dyDescent="0.2">
      <c r="A200" s="22"/>
      <c r="B200" s="21"/>
      <c r="D200" s="7"/>
      <c r="E200" s="7"/>
    </row>
    <row r="201" spans="1:5" s="14" customFormat="1" x14ac:dyDescent="0.2">
      <c r="A201" s="22"/>
      <c r="B201" s="21"/>
      <c r="D201" s="7"/>
      <c r="E201" s="7"/>
    </row>
    <row r="202" spans="1:5" s="14" customFormat="1" x14ac:dyDescent="0.2">
      <c r="A202" s="22"/>
      <c r="B202" s="21"/>
      <c r="D202" s="7"/>
      <c r="E202" s="7"/>
    </row>
    <row r="203" spans="1:5" s="14" customFormat="1" x14ac:dyDescent="0.2">
      <c r="A203" s="22"/>
      <c r="B203" s="21"/>
      <c r="D203" s="7"/>
      <c r="E203" s="7"/>
    </row>
    <row r="204" spans="1:5" s="14" customFormat="1" x14ac:dyDescent="0.2">
      <c r="A204" s="22"/>
      <c r="B204" s="21"/>
      <c r="D204" s="7"/>
      <c r="E204" s="7"/>
    </row>
    <row r="205" spans="1:5" s="14" customFormat="1" x14ac:dyDescent="0.2">
      <c r="A205" s="22"/>
      <c r="B205" s="21"/>
      <c r="D205" s="7"/>
      <c r="E205" s="7"/>
    </row>
    <row r="206" spans="1:5" s="14" customFormat="1" x14ac:dyDescent="0.2">
      <c r="A206" s="22"/>
      <c r="B206" s="21"/>
      <c r="D206" s="7"/>
      <c r="E206" s="7"/>
    </row>
    <row r="207" spans="1:5" s="14" customFormat="1" x14ac:dyDescent="0.2">
      <c r="A207" s="22"/>
      <c r="B207" s="21"/>
      <c r="D207" s="7"/>
      <c r="E207" s="7"/>
    </row>
    <row r="208" spans="1:5" s="14" customFormat="1" x14ac:dyDescent="0.2">
      <c r="A208" s="22"/>
      <c r="B208" s="21"/>
      <c r="D208" s="7"/>
      <c r="E208" s="7"/>
    </row>
    <row r="209" spans="1:5" s="14" customFormat="1" x14ac:dyDescent="0.2">
      <c r="A209" s="22"/>
      <c r="B209" s="21"/>
      <c r="D209" s="7"/>
      <c r="E209" s="7"/>
    </row>
    <row r="210" spans="1:5" s="14" customFormat="1" x14ac:dyDescent="0.2">
      <c r="A210" s="22"/>
      <c r="B210" s="21"/>
      <c r="D210" s="7"/>
      <c r="E210" s="7"/>
    </row>
    <row r="211" spans="1:5" s="14" customFormat="1" x14ac:dyDescent="0.2">
      <c r="A211" s="22"/>
      <c r="B211" s="21"/>
      <c r="D211" s="7"/>
      <c r="E211" s="7"/>
    </row>
    <row r="212" spans="1:5" s="14" customFormat="1" x14ac:dyDescent="0.2">
      <c r="A212" s="22"/>
      <c r="B212" s="21"/>
      <c r="D212" s="7"/>
      <c r="E212" s="7"/>
    </row>
    <row r="213" spans="1:5" s="14" customFormat="1" x14ac:dyDescent="0.2">
      <c r="A213" s="22"/>
      <c r="B213" s="21"/>
      <c r="D213" s="7"/>
      <c r="E213" s="7"/>
    </row>
    <row r="214" spans="1:5" s="14" customFormat="1" x14ac:dyDescent="0.2">
      <c r="A214" s="22"/>
      <c r="B214" s="21"/>
      <c r="D214" s="7"/>
      <c r="E214" s="7"/>
    </row>
    <row r="215" spans="1:5" s="14" customFormat="1" x14ac:dyDescent="0.2">
      <c r="A215" s="22"/>
      <c r="B215" s="21"/>
      <c r="D215" s="7"/>
      <c r="E215" s="7"/>
    </row>
    <row r="216" spans="1:5" s="14" customFormat="1" x14ac:dyDescent="0.2">
      <c r="A216" s="22"/>
      <c r="B216" s="21"/>
      <c r="D216" s="7"/>
      <c r="E216" s="7"/>
    </row>
    <row r="217" spans="1:5" s="14" customFormat="1" x14ac:dyDescent="0.2">
      <c r="A217" s="22"/>
      <c r="B217" s="21"/>
      <c r="D217" s="7"/>
      <c r="E217" s="7"/>
    </row>
    <row r="218" spans="1:5" s="14" customFormat="1" x14ac:dyDescent="0.2">
      <c r="A218" s="22"/>
      <c r="B218" s="21"/>
      <c r="D218" s="7"/>
      <c r="E218" s="7"/>
    </row>
    <row r="219" spans="1:5" s="14" customFormat="1" x14ac:dyDescent="0.2">
      <c r="A219" s="22"/>
      <c r="B219" s="21"/>
      <c r="D219" s="7"/>
      <c r="E219" s="7"/>
    </row>
    <row r="220" spans="1:5" s="14" customFormat="1" x14ac:dyDescent="0.2">
      <c r="A220" s="22"/>
      <c r="B220" s="21"/>
      <c r="D220" s="7"/>
      <c r="E220" s="7"/>
    </row>
    <row r="221" spans="1:5" s="14" customFormat="1" x14ac:dyDescent="0.2">
      <c r="A221" s="22"/>
      <c r="B221" s="21"/>
      <c r="D221" s="7"/>
      <c r="E221" s="7"/>
    </row>
    <row r="222" spans="1:5" s="14" customFormat="1" x14ac:dyDescent="0.2">
      <c r="A222" s="22"/>
      <c r="B222" s="21"/>
      <c r="D222" s="7"/>
      <c r="E222" s="7"/>
    </row>
    <row r="223" spans="1:5" s="14" customFormat="1" x14ac:dyDescent="0.2">
      <c r="A223" s="22"/>
      <c r="B223" s="21"/>
      <c r="D223" s="7"/>
      <c r="E223" s="7"/>
    </row>
    <row r="224" spans="1:5" s="14" customFormat="1" x14ac:dyDescent="0.2">
      <c r="A224" s="22"/>
      <c r="B224" s="21"/>
      <c r="D224" s="7"/>
      <c r="E224" s="7"/>
    </row>
    <row r="225" spans="1:5" s="14" customFormat="1" x14ac:dyDescent="0.2">
      <c r="A225" s="22"/>
      <c r="B225" s="21"/>
      <c r="D225" s="7"/>
      <c r="E225" s="7"/>
    </row>
    <row r="226" spans="1:5" s="14" customFormat="1" x14ac:dyDescent="0.2">
      <c r="A226" s="22"/>
      <c r="B226" s="21"/>
      <c r="D226" s="7"/>
      <c r="E226" s="7"/>
    </row>
    <row r="227" spans="1:5" s="14" customFormat="1" x14ac:dyDescent="0.2">
      <c r="A227" s="22"/>
      <c r="B227" s="21"/>
      <c r="D227" s="7"/>
      <c r="E227" s="7"/>
    </row>
    <row r="228" spans="1:5" s="14" customFormat="1" x14ac:dyDescent="0.2">
      <c r="A228" s="22"/>
      <c r="B228" s="21"/>
      <c r="D228" s="7"/>
      <c r="E228" s="7"/>
    </row>
    <row r="229" spans="1:5" s="14" customFormat="1" x14ac:dyDescent="0.2">
      <c r="A229" s="22"/>
      <c r="B229" s="21"/>
      <c r="D229" s="7"/>
      <c r="E229" s="7"/>
    </row>
    <row r="230" spans="1:5" s="14" customFormat="1" x14ac:dyDescent="0.2">
      <c r="A230" s="22"/>
      <c r="B230" s="21"/>
      <c r="D230" s="7"/>
      <c r="E230" s="7"/>
    </row>
    <row r="231" spans="1:5" s="14" customFormat="1" x14ac:dyDescent="0.2">
      <c r="A231" s="22"/>
      <c r="B231" s="21"/>
      <c r="D231" s="7"/>
      <c r="E231" s="7"/>
    </row>
    <row r="232" spans="1:5" s="14" customFormat="1" x14ac:dyDescent="0.2">
      <c r="A232" s="22"/>
      <c r="B232" s="21"/>
      <c r="D232" s="7"/>
      <c r="E232" s="7"/>
    </row>
    <row r="233" spans="1:5" s="14" customFormat="1" x14ac:dyDescent="0.2">
      <c r="A233" s="22"/>
      <c r="B233" s="21"/>
      <c r="D233" s="7"/>
      <c r="E233" s="7"/>
    </row>
    <row r="234" spans="1:5" s="14" customFormat="1" x14ac:dyDescent="0.2">
      <c r="A234" s="22"/>
      <c r="B234" s="21"/>
      <c r="D234" s="7"/>
      <c r="E234" s="7"/>
    </row>
    <row r="235" spans="1:5" s="14" customFormat="1" x14ac:dyDescent="0.2">
      <c r="A235" s="22"/>
      <c r="B235" s="21"/>
      <c r="D235" s="7"/>
      <c r="E235" s="7"/>
    </row>
    <row r="236" spans="1:5" s="14" customFormat="1" x14ac:dyDescent="0.2">
      <c r="A236" s="22"/>
      <c r="B236" s="21"/>
      <c r="D236" s="7"/>
      <c r="E236" s="7"/>
    </row>
    <row r="237" spans="1:5" s="14" customFormat="1" x14ac:dyDescent="0.2">
      <c r="A237" s="22"/>
      <c r="B237" s="21"/>
      <c r="D237" s="7"/>
      <c r="E237" s="7"/>
    </row>
    <row r="238" spans="1:5" s="14" customFormat="1" x14ac:dyDescent="0.2">
      <c r="A238" s="22"/>
      <c r="B238" s="21"/>
      <c r="D238" s="7"/>
      <c r="E238" s="7"/>
    </row>
    <row r="239" spans="1:5" s="14" customFormat="1" x14ac:dyDescent="0.2">
      <c r="A239" s="22"/>
      <c r="B239" s="21"/>
      <c r="D239" s="7"/>
      <c r="E239" s="7"/>
    </row>
    <row r="240" spans="1:5" s="14" customFormat="1" x14ac:dyDescent="0.2">
      <c r="A240" s="22"/>
      <c r="B240" s="21"/>
      <c r="D240" s="7"/>
      <c r="E240" s="7"/>
    </row>
    <row r="241" spans="1:5" s="14" customFormat="1" x14ac:dyDescent="0.2">
      <c r="A241" s="22"/>
      <c r="B241" s="21"/>
      <c r="D241" s="7"/>
      <c r="E241" s="7"/>
    </row>
    <row r="242" spans="1:5" s="14" customFormat="1" x14ac:dyDescent="0.2">
      <c r="A242" s="22"/>
      <c r="B242" s="21"/>
      <c r="D242" s="7"/>
      <c r="E242" s="7"/>
    </row>
    <row r="243" spans="1:5" s="14" customFormat="1" x14ac:dyDescent="0.2">
      <c r="A243" s="22"/>
      <c r="B243" s="21"/>
      <c r="D243" s="7"/>
      <c r="E243" s="7"/>
    </row>
    <row r="244" spans="1:5" s="14" customFormat="1" x14ac:dyDescent="0.2">
      <c r="A244" s="22"/>
      <c r="B244" s="21"/>
      <c r="D244" s="7"/>
      <c r="E244" s="7"/>
    </row>
    <row r="245" spans="1:5" s="14" customFormat="1" x14ac:dyDescent="0.2">
      <c r="A245" s="22"/>
      <c r="B245" s="21"/>
      <c r="D245" s="7"/>
      <c r="E245" s="7"/>
    </row>
    <row r="246" spans="1:5" s="14" customFormat="1" x14ac:dyDescent="0.2">
      <c r="A246" s="22"/>
      <c r="B246" s="21"/>
      <c r="D246" s="7"/>
      <c r="E246" s="7"/>
    </row>
    <row r="247" spans="1:5" s="14" customFormat="1" x14ac:dyDescent="0.2">
      <c r="A247" s="22"/>
      <c r="B247" s="21"/>
      <c r="D247" s="7"/>
      <c r="E247" s="7"/>
    </row>
    <row r="248" spans="1:5" s="14" customFormat="1" x14ac:dyDescent="0.2">
      <c r="A248" s="22"/>
      <c r="B248" s="21"/>
      <c r="D248" s="7"/>
      <c r="E248" s="7"/>
    </row>
    <row r="249" spans="1:5" s="14" customFormat="1" x14ac:dyDescent="0.2">
      <c r="A249" s="22"/>
      <c r="B249" s="21"/>
      <c r="D249" s="7"/>
      <c r="E249" s="7"/>
    </row>
    <row r="250" spans="1:5" s="14" customFormat="1" x14ac:dyDescent="0.2">
      <c r="A250" s="22"/>
      <c r="B250" s="21"/>
      <c r="D250" s="7"/>
      <c r="E250" s="7"/>
    </row>
    <row r="251" spans="1:5" s="14" customFormat="1" x14ac:dyDescent="0.2">
      <c r="A251" s="22"/>
      <c r="B251" s="21"/>
      <c r="D251" s="7"/>
      <c r="E251" s="7"/>
    </row>
    <row r="252" spans="1:5" s="14" customFormat="1" x14ac:dyDescent="0.2">
      <c r="A252" s="22"/>
      <c r="B252" s="21"/>
      <c r="D252" s="7"/>
      <c r="E252" s="7"/>
    </row>
    <row r="253" spans="1:5" s="14" customFormat="1" x14ac:dyDescent="0.2">
      <c r="A253" s="22"/>
      <c r="B253" s="21"/>
      <c r="D253" s="7"/>
      <c r="E253" s="7"/>
    </row>
    <row r="254" spans="1:5" x14ac:dyDescent="0.2">
      <c r="A254" s="26"/>
      <c r="B254" s="27"/>
    </row>
    <row r="255" spans="1:5" x14ac:dyDescent="0.2">
      <c r="B255" s="27"/>
    </row>
  </sheetData>
  <sheetProtection formatRows="0" selectLockedCells="1"/>
  <mergeCells count="9">
    <mergeCell ref="A105:B105"/>
    <mergeCell ref="D105:E105"/>
    <mergeCell ref="B5:E5"/>
    <mergeCell ref="B6:E6"/>
    <mergeCell ref="B7:E7"/>
    <mergeCell ref="B8:E8"/>
    <mergeCell ref="B9:E9"/>
    <mergeCell ref="A104:B104"/>
    <mergeCell ref="D104:E104"/>
  </mergeCells>
  <hyperlinks>
    <hyperlink ref="B1" location="'Input Tab'!A1" display="HIGHLANDS PRIME, INC." xr:uid="{00000000-0004-0000-0700-000000000000}"/>
    <hyperlink ref="G3:H3" location="'Input Tab'!A1" display="back to input page" xr:uid="{00000000-0004-0000-0700-000001000000}"/>
  </hyperlinks>
  <printOptions horizontalCentered="1"/>
  <pageMargins left="0.45" right="0.45" top="0.75" bottom="0.5" header="0.3" footer="0.3"/>
  <pageSetup paperSize="258" scale="75" orientation="portrait" horizontalDpi="300" verticalDpi="300"/>
  <headerFooter>
    <oddFooter>&amp;L&amp;8A project of HIGHLANDS PRIME, INC. 
The Horizon, Brgy. Tranca, Talisay, Batangas
Project completed as of September 2006
HLURB License To Sell No. 26523&amp;RPage &amp;P of &amp;N</oddFooter>
  </headerFooter>
  <rowBreaks count="1" manualBreakCount="1">
    <brk id="53" max="4"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060"/>
    <pageSetUpPr fitToPage="1"/>
  </sheetPr>
  <dimension ref="A1:H253"/>
  <sheetViews>
    <sheetView topLeftCell="A13" workbookViewId="0">
      <selection activeCell="C25" sqref="C25"/>
    </sheetView>
  </sheetViews>
  <sheetFormatPr baseColWidth="10" defaultColWidth="11.5" defaultRowHeight="15" x14ac:dyDescent="0.2"/>
  <cols>
    <col min="1" max="1" width="18.6640625" style="1" customWidth="1"/>
    <col min="2" max="2" width="13.33203125" style="1" customWidth="1"/>
    <col min="3" max="5" width="15.6640625" style="1" customWidth="1"/>
    <col min="6" max="16384" width="11.5" style="1"/>
  </cols>
  <sheetData>
    <row r="1" spans="1:8" x14ac:dyDescent="0.2">
      <c r="B1" s="37" t="s">
        <v>7</v>
      </c>
      <c r="E1" s="2" t="s">
        <v>31</v>
      </c>
    </row>
    <row r="2" spans="1:8" x14ac:dyDescent="0.2">
      <c r="B2" s="3" t="s">
        <v>9</v>
      </c>
    </row>
    <row r="3" spans="1:8" x14ac:dyDescent="0.2">
      <c r="B3" s="3" t="s">
        <v>8</v>
      </c>
      <c r="G3" s="69" t="s">
        <v>101</v>
      </c>
      <c r="H3" s="69"/>
    </row>
    <row r="5" spans="1:8" x14ac:dyDescent="0.2">
      <c r="A5" s="4" t="s">
        <v>10</v>
      </c>
      <c r="B5" s="110" t="str">
        <f>'Input Tab'!C3</f>
        <v xml:space="preserve"> </v>
      </c>
      <c r="C5" s="111"/>
      <c r="D5" s="111"/>
      <c r="E5" s="112"/>
    </row>
    <row r="6" spans="1:8" x14ac:dyDescent="0.2">
      <c r="A6" s="5" t="s">
        <v>5</v>
      </c>
      <c r="B6" s="113" t="str">
        <f>VLOOKUP('Input Tab'!C5,PL!B2:E2, 1, FALSE)</f>
        <v>Greenbrier GB</v>
      </c>
      <c r="C6" s="114"/>
      <c r="D6" s="114"/>
      <c r="E6" s="115"/>
    </row>
    <row r="7" spans="1:8" x14ac:dyDescent="0.2">
      <c r="A7" s="5" t="s">
        <v>13</v>
      </c>
      <c r="B7" s="113">
        <f>VLOOKUP(B6,PL!B2:D2, 2, FALSE)</f>
        <v>152.43</v>
      </c>
      <c r="C7" s="114"/>
      <c r="D7" s="114"/>
      <c r="E7" s="115"/>
    </row>
    <row r="8" spans="1:8" x14ac:dyDescent="0.2">
      <c r="A8" s="5" t="s">
        <v>11</v>
      </c>
      <c r="B8" s="116">
        <f>VLOOKUP(B6,PL!B2:D2, 3, FALSE)</f>
        <v>17714600</v>
      </c>
      <c r="C8" s="117"/>
      <c r="D8" s="117"/>
      <c r="E8" s="118"/>
    </row>
    <row r="9" spans="1:8" x14ac:dyDescent="0.2">
      <c r="A9" s="6" t="s">
        <v>12</v>
      </c>
      <c r="B9" s="119" t="s">
        <v>76</v>
      </c>
      <c r="C9" s="120"/>
      <c r="D9" s="120"/>
      <c r="E9" s="121"/>
    </row>
    <row r="11" spans="1:8" x14ac:dyDescent="0.2">
      <c r="A11" s="3" t="s">
        <v>14</v>
      </c>
    </row>
    <row r="12" spans="1:8" x14ac:dyDescent="0.2">
      <c r="A12" s="1" t="s">
        <v>4</v>
      </c>
      <c r="C12" s="7">
        <f>B8</f>
        <v>17714600</v>
      </c>
    </row>
    <row r="13" spans="1:8" x14ac:dyDescent="0.2">
      <c r="A13" s="1" t="s">
        <v>106</v>
      </c>
      <c r="C13" s="42">
        <v>650000</v>
      </c>
    </row>
    <row r="14" spans="1:8" x14ac:dyDescent="0.2">
      <c r="C14" s="7">
        <f>C12-C13</f>
        <v>17064600</v>
      </c>
    </row>
    <row r="15" spans="1:8" x14ac:dyDescent="0.2">
      <c r="A15" s="1" t="s">
        <v>94</v>
      </c>
      <c r="C15" s="42">
        <f>+PL!F2</f>
        <v>1050000</v>
      </c>
    </row>
    <row r="16" spans="1:8" x14ac:dyDescent="0.2">
      <c r="C16" s="7">
        <f>C14-C15</f>
        <v>16014600</v>
      </c>
    </row>
    <row r="17" spans="1:8" x14ac:dyDescent="0.2">
      <c r="A17" s="1" t="s">
        <v>62</v>
      </c>
      <c r="B17" s="41">
        <v>0.1</v>
      </c>
      <c r="C17" s="42">
        <f>IF(B17&gt;VLOOKUP(B6,PL!B:E,4,0),"beyond maximum discount",(C16*B17))</f>
        <v>1601460</v>
      </c>
    </row>
    <row r="18" spans="1:8" x14ac:dyDescent="0.2">
      <c r="B18" s="41"/>
      <c r="C18" s="44">
        <f>C16-C17</f>
        <v>14413140</v>
      </c>
    </row>
    <row r="19" spans="1:8" x14ac:dyDescent="0.2">
      <c r="A19" s="1" t="s">
        <v>104</v>
      </c>
      <c r="B19" s="41">
        <v>0.01</v>
      </c>
      <c r="C19" s="42">
        <f>IF(B19&lt;=1%,C18*B19,"BEYOND MAX DISC.")</f>
        <v>144131.4</v>
      </c>
    </row>
    <row r="20" spans="1:8" x14ac:dyDescent="0.2">
      <c r="B20" s="41"/>
      <c r="C20" s="44">
        <f>C18-C19</f>
        <v>14269008.6</v>
      </c>
    </row>
    <row r="21" spans="1:8" x14ac:dyDescent="0.2">
      <c r="A21" s="1" t="s">
        <v>95</v>
      </c>
      <c r="B21" s="41"/>
      <c r="C21" s="42">
        <f>+C15</f>
        <v>1050000</v>
      </c>
    </row>
    <row r="22" spans="1:8" ht="16" thickBot="1" x14ac:dyDescent="0.25">
      <c r="A22" s="3" t="s">
        <v>15</v>
      </c>
      <c r="C22" s="8">
        <f>C20+C21</f>
        <v>15319008.6</v>
      </c>
      <c r="G22" s="1" t="s">
        <v>103</v>
      </c>
    </row>
    <row r="23" spans="1:8" ht="16" thickTop="1" x14ac:dyDescent="0.2">
      <c r="C23" s="7"/>
    </row>
    <row r="24" spans="1:8" s="10" customFormat="1" ht="14" x14ac:dyDescent="0.2">
      <c r="A24" s="9" t="s">
        <v>16</v>
      </c>
      <c r="B24" s="9" t="s">
        <v>17</v>
      </c>
      <c r="C24" s="9" t="s">
        <v>18</v>
      </c>
      <c r="D24" s="9" t="s">
        <v>19</v>
      </c>
      <c r="E24" s="9" t="s">
        <v>20</v>
      </c>
    </row>
    <row r="25" spans="1:8" s="14" customFormat="1" x14ac:dyDescent="0.2">
      <c r="A25" s="11">
        <v>0</v>
      </c>
      <c r="B25" s="29">
        <f>+'Input Tab'!C4</f>
        <v>44044</v>
      </c>
      <c r="C25" s="11" t="s">
        <v>21</v>
      </c>
      <c r="D25" s="13">
        <v>100000</v>
      </c>
      <c r="E25" s="13">
        <f>C22-D25</f>
        <v>15219008.6</v>
      </c>
      <c r="H25" s="48"/>
    </row>
    <row r="26" spans="1:8" s="14" customFormat="1" x14ac:dyDescent="0.2">
      <c r="A26" s="28">
        <v>1</v>
      </c>
      <c r="B26" s="29">
        <f>EDATE(B25,1)</f>
        <v>44075</v>
      </c>
      <c r="C26" s="28" t="s">
        <v>109</v>
      </c>
      <c r="D26" s="30">
        <f>(C22-D25)/60</f>
        <v>253650.14333333334</v>
      </c>
      <c r="E26" s="30">
        <f>E25-D26</f>
        <v>14965358.456666667</v>
      </c>
    </row>
    <row r="27" spans="1:8" s="14" customFormat="1" x14ac:dyDescent="0.2">
      <c r="A27" s="28">
        <v>2</v>
      </c>
      <c r="B27" s="29">
        <f t="shared" ref="B27:B85" si="0">EDATE(B26,1)</f>
        <v>44105</v>
      </c>
      <c r="C27" s="28" t="s">
        <v>110</v>
      </c>
      <c r="D27" s="30">
        <f>(C22-D25)/60</f>
        <v>253650.14333333334</v>
      </c>
      <c r="E27" s="30">
        <f>E26-D27</f>
        <v>14711708.313333334</v>
      </c>
    </row>
    <row r="28" spans="1:8" s="14" customFormat="1" x14ac:dyDescent="0.2">
      <c r="A28" s="28">
        <v>3</v>
      </c>
      <c r="B28" s="29">
        <f t="shared" si="0"/>
        <v>44136</v>
      </c>
      <c r="C28" s="28" t="s">
        <v>111</v>
      </c>
      <c r="D28" s="30">
        <f>D27</f>
        <v>253650.14333333334</v>
      </c>
      <c r="E28" s="30">
        <f>E27-D28</f>
        <v>14458058.170000002</v>
      </c>
    </row>
    <row r="29" spans="1:8" s="14" customFormat="1" x14ac:dyDescent="0.2">
      <c r="A29" s="28">
        <v>4</v>
      </c>
      <c r="B29" s="29">
        <f t="shared" si="0"/>
        <v>44166</v>
      </c>
      <c r="C29" s="28" t="s">
        <v>112</v>
      </c>
      <c r="D29" s="30">
        <f t="shared" ref="D29:D85" si="1">D28</f>
        <v>253650.14333333334</v>
      </c>
      <c r="E29" s="30">
        <f t="shared" ref="E29:E85" si="2">E28-D29</f>
        <v>14204408.026666669</v>
      </c>
    </row>
    <row r="30" spans="1:8" s="14" customFormat="1" x14ac:dyDescent="0.2">
      <c r="A30" s="28">
        <v>5</v>
      </c>
      <c r="B30" s="29">
        <f t="shared" si="0"/>
        <v>44197</v>
      </c>
      <c r="C30" s="28" t="s">
        <v>113</v>
      </c>
      <c r="D30" s="30">
        <f t="shared" si="1"/>
        <v>253650.14333333334</v>
      </c>
      <c r="E30" s="30">
        <f t="shared" si="2"/>
        <v>13950757.883333337</v>
      </c>
    </row>
    <row r="31" spans="1:8" s="14" customFormat="1" x14ac:dyDescent="0.2">
      <c r="A31" s="28">
        <v>6</v>
      </c>
      <c r="B31" s="29">
        <f t="shared" si="0"/>
        <v>44228</v>
      </c>
      <c r="C31" s="28" t="s">
        <v>114</v>
      </c>
      <c r="D31" s="30">
        <f t="shared" si="1"/>
        <v>253650.14333333334</v>
      </c>
      <c r="E31" s="30">
        <f t="shared" si="2"/>
        <v>13697107.740000004</v>
      </c>
    </row>
    <row r="32" spans="1:8" s="14" customFormat="1" x14ac:dyDescent="0.2">
      <c r="A32" s="28">
        <v>7</v>
      </c>
      <c r="B32" s="29">
        <f t="shared" si="0"/>
        <v>44256</v>
      </c>
      <c r="C32" s="28" t="s">
        <v>115</v>
      </c>
      <c r="D32" s="30">
        <f t="shared" si="1"/>
        <v>253650.14333333334</v>
      </c>
      <c r="E32" s="30">
        <f t="shared" si="2"/>
        <v>13443457.596666671</v>
      </c>
    </row>
    <row r="33" spans="1:5" s="14" customFormat="1" x14ac:dyDescent="0.2">
      <c r="A33" s="28">
        <v>8</v>
      </c>
      <c r="B33" s="29">
        <f t="shared" si="0"/>
        <v>44287</v>
      </c>
      <c r="C33" s="28" t="s">
        <v>116</v>
      </c>
      <c r="D33" s="30">
        <f t="shared" si="1"/>
        <v>253650.14333333334</v>
      </c>
      <c r="E33" s="30">
        <f t="shared" si="2"/>
        <v>13189807.453333339</v>
      </c>
    </row>
    <row r="34" spans="1:5" s="14" customFormat="1" x14ac:dyDescent="0.2">
      <c r="A34" s="28">
        <v>9</v>
      </c>
      <c r="B34" s="29">
        <f t="shared" si="0"/>
        <v>44317</v>
      </c>
      <c r="C34" s="28" t="s">
        <v>117</v>
      </c>
      <c r="D34" s="30">
        <f t="shared" si="1"/>
        <v>253650.14333333334</v>
      </c>
      <c r="E34" s="30">
        <f t="shared" si="2"/>
        <v>12936157.310000006</v>
      </c>
    </row>
    <row r="35" spans="1:5" s="14" customFormat="1" x14ac:dyDescent="0.2">
      <c r="A35" s="28">
        <v>10</v>
      </c>
      <c r="B35" s="29">
        <f t="shared" si="0"/>
        <v>44348</v>
      </c>
      <c r="C35" s="28" t="s">
        <v>118</v>
      </c>
      <c r="D35" s="30">
        <f t="shared" si="1"/>
        <v>253650.14333333334</v>
      </c>
      <c r="E35" s="30">
        <f t="shared" si="2"/>
        <v>12682507.166666673</v>
      </c>
    </row>
    <row r="36" spans="1:5" s="14" customFormat="1" x14ac:dyDescent="0.2">
      <c r="A36" s="28">
        <v>11</v>
      </c>
      <c r="B36" s="29">
        <f t="shared" si="0"/>
        <v>44378</v>
      </c>
      <c r="C36" s="28" t="s">
        <v>119</v>
      </c>
      <c r="D36" s="30">
        <f t="shared" si="1"/>
        <v>253650.14333333334</v>
      </c>
      <c r="E36" s="30">
        <f t="shared" si="2"/>
        <v>12428857.023333341</v>
      </c>
    </row>
    <row r="37" spans="1:5" s="14" customFormat="1" x14ac:dyDescent="0.2">
      <c r="A37" s="28">
        <v>12</v>
      </c>
      <c r="B37" s="29">
        <f t="shared" si="0"/>
        <v>44409</v>
      </c>
      <c r="C37" s="28" t="s">
        <v>120</v>
      </c>
      <c r="D37" s="30">
        <f t="shared" si="1"/>
        <v>253650.14333333334</v>
      </c>
      <c r="E37" s="30">
        <f t="shared" si="2"/>
        <v>12175206.880000008</v>
      </c>
    </row>
    <row r="38" spans="1:5" s="14" customFormat="1" x14ac:dyDescent="0.2">
      <c r="A38" s="28">
        <v>13</v>
      </c>
      <c r="B38" s="29">
        <f t="shared" si="0"/>
        <v>44440</v>
      </c>
      <c r="C38" s="28" t="s">
        <v>121</v>
      </c>
      <c r="D38" s="30">
        <f t="shared" si="1"/>
        <v>253650.14333333334</v>
      </c>
      <c r="E38" s="30">
        <f t="shared" si="2"/>
        <v>11921556.736666676</v>
      </c>
    </row>
    <row r="39" spans="1:5" s="14" customFormat="1" x14ac:dyDescent="0.2">
      <c r="A39" s="28">
        <v>14</v>
      </c>
      <c r="B39" s="29">
        <f t="shared" si="0"/>
        <v>44470</v>
      </c>
      <c r="C39" s="28" t="s">
        <v>122</v>
      </c>
      <c r="D39" s="30">
        <f t="shared" si="1"/>
        <v>253650.14333333334</v>
      </c>
      <c r="E39" s="30">
        <f t="shared" si="2"/>
        <v>11667906.593333343</v>
      </c>
    </row>
    <row r="40" spans="1:5" s="14" customFormat="1" x14ac:dyDescent="0.2">
      <c r="A40" s="28">
        <v>15</v>
      </c>
      <c r="B40" s="29">
        <f t="shared" si="0"/>
        <v>44501</v>
      </c>
      <c r="C40" s="28" t="s">
        <v>123</v>
      </c>
      <c r="D40" s="30">
        <f t="shared" si="1"/>
        <v>253650.14333333334</v>
      </c>
      <c r="E40" s="30">
        <f t="shared" si="2"/>
        <v>11414256.45000001</v>
      </c>
    </row>
    <row r="41" spans="1:5" s="14" customFormat="1" x14ac:dyDescent="0.2">
      <c r="A41" s="28">
        <v>16</v>
      </c>
      <c r="B41" s="29">
        <f t="shared" si="0"/>
        <v>44531</v>
      </c>
      <c r="C41" s="28" t="s">
        <v>124</v>
      </c>
      <c r="D41" s="30">
        <f t="shared" si="1"/>
        <v>253650.14333333334</v>
      </c>
      <c r="E41" s="30">
        <f t="shared" si="2"/>
        <v>11160606.306666678</v>
      </c>
    </row>
    <row r="42" spans="1:5" s="14" customFormat="1" x14ac:dyDescent="0.2">
      <c r="A42" s="28">
        <v>17</v>
      </c>
      <c r="B42" s="29">
        <f t="shared" si="0"/>
        <v>44562</v>
      </c>
      <c r="C42" s="28" t="s">
        <v>125</v>
      </c>
      <c r="D42" s="30">
        <f t="shared" si="1"/>
        <v>253650.14333333334</v>
      </c>
      <c r="E42" s="30">
        <f t="shared" si="2"/>
        <v>10906956.163333345</v>
      </c>
    </row>
    <row r="43" spans="1:5" s="14" customFormat="1" x14ac:dyDescent="0.2">
      <c r="A43" s="28">
        <v>18</v>
      </c>
      <c r="B43" s="29">
        <f t="shared" si="0"/>
        <v>44593</v>
      </c>
      <c r="C43" s="28" t="s">
        <v>126</v>
      </c>
      <c r="D43" s="30">
        <f t="shared" si="1"/>
        <v>253650.14333333334</v>
      </c>
      <c r="E43" s="30">
        <f t="shared" si="2"/>
        <v>10653306.020000013</v>
      </c>
    </row>
    <row r="44" spans="1:5" s="14" customFormat="1" x14ac:dyDescent="0.2">
      <c r="A44" s="28">
        <v>19</v>
      </c>
      <c r="B44" s="29">
        <f t="shared" si="0"/>
        <v>44621</v>
      </c>
      <c r="C44" s="28" t="s">
        <v>127</v>
      </c>
      <c r="D44" s="30">
        <f t="shared" si="1"/>
        <v>253650.14333333334</v>
      </c>
      <c r="E44" s="30">
        <f t="shared" si="2"/>
        <v>10399655.87666668</v>
      </c>
    </row>
    <row r="45" spans="1:5" s="14" customFormat="1" x14ac:dyDescent="0.2">
      <c r="A45" s="28">
        <v>20</v>
      </c>
      <c r="B45" s="29">
        <f t="shared" si="0"/>
        <v>44652</v>
      </c>
      <c r="C45" s="28" t="s">
        <v>128</v>
      </c>
      <c r="D45" s="30">
        <f t="shared" si="1"/>
        <v>253650.14333333334</v>
      </c>
      <c r="E45" s="30">
        <f t="shared" si="2"/>
        <v>10146005.733333347</v>
      </c>
    </row>
    <row r="46" spans="1:5" s="14" customFormat="1" x14ac:dyDescent="0.2">
      <c r="A46" s="28">
        <v>21</v>
      </c>
      <c r="B46" s="29">
        <f t="shared" si="0"/>
        <v>44682</v>
      </c>
      <c r="C46" s="28" t="s">
        <v>129</v>
      </c>
      <c r="D46" s="30">
        <f t="shared" si="1"/>
        <v>253650.14333333334</v>
      </c>
      <c r="E46" s="30">
        <f t="shared" si="2"/>
        <v>9892355.5900000148</v>
      </c>
    </row>
    <row r="47" spans="1:5" s="14" customFormat="1" x14ac:dyDescent="0.2">
      <c r="A47" s="28">
        <v>22</v>
      </c>
      <c r="B47" s="29">
        <f t="shared" si="0"/>
        <v>44713</v>
      </c>
      <c r="C47" s="28" t="s">
        <v>130</v>
      </c>
      <c r="D47" s="30">
        <f t="shared" si="1"/>
        <v>253650.14333333334</v>
      </c>
      <c r="E47" s="30">
        <f t="shared" si="2"/>
        <v>9638705.4466666821</v>
      </c>
    </row>
    <row r="48" spans="1:5" s="14" customFormat="1" x14ac:dyDescent="0.2">
      <c r="A48" s="28">
        <v>23</v>
      </c>
      <c r="B48" s="29">
        <f t="shared" si="0"/>
        <v>44743</v>
      </c>
      <c r="C48" s="28" t="s">
        <v>131</v>
      </c>
      <c r="D48" s="30">
        <f t="shared" si="1"/>
        <v>253650.14333333334</v>
      </c>
      <c r="E48" s="30">
        <f t="shared" si="2"/>
        <v>9385055.3033333495</v>
      </c>
    </row>
    <row r="49" spans="1:5" s="14" customFormat="1" x14ac:dyDescent="0.2">
      <c r="A49" s="28">
        <v>24</v>
      </c>
      <c r="B49" s="29">
        <f t="shared" si="0"/>
        <v>44774</v>
      </c>
      <c r="C49" s="28" t="s">
        <v>132</v>
      </c>
      <c r="D49" s="30">
        <f t="shared" si="1"/>
        <v>253650.14333333334</v>
      </c>
      <c r="E49" s="30">
        <f t="shared" si="2"/>
        <v>9131405.1600000169</v>
      </c>
    </row>
    <row r="50" spans="1:5" s="14" customFormat="1" x14ac:dyDescent="0.2">
      <c r="A50" s="34">
        <v>25</v>
      </c>
      <c r="B50" s="29">
        <f t="shared" si="0"/>
        <v>44805</v>
      </c>
      <c r="C50" s="28" t="s">
        <v>133</v>
      </c>
      <c r="D50" s="36">
        <f t="shared" si="1"/>
        <v>253650.14333333334</v>
      </c>
      <c r="E50" s="36">
        <f t="shared" si="2"/>
        <v>8877755.0166666843</v>
      </c>
    </row>
    <row r="51" spans="1:5" s="14" customFormat="1" x14ac:dyDescent="0.2">
      <c r="A51" s="28">
        <v>26</v>
      </c>
      <c r="B51" s="29">
        <f t="shared" si="0"/>
        <v>44835</v>
      </c>
      <c r="C51" s="28" t="s">
        <v>134</v>
      </c>
      <c r="D51" s="30">
        <f t="shared" si="1"/>
        <v>253650.14333333334</v>
      </c>
      <c r="E51" s="30">
        <f t="shared" si="2"/>
        <v>8624104.8733333517</v>
      </c>
    </row>
    <row r="52" spans="1:5" s="14" customFormat="1" x14ac:dyDescent="0.2">
      <c r="A52" s="28">
        <v>27</v>
      </c>
      <c r="B52" s="29">
        <f t="shared" si="0"/>
        <v>44866</v>
      </c>
      <c r="C52" s="28" t="s">
        <v>135</v>
      </c>
      <c r="D52" s="30">
        <f t="shared" si="1"/>
        <v>253650.14333333334</v>
      </c>
      <c r="E52" s="30">
        <f t="shared" si="2"/>
        <v>8370454.7300000181</v>
      </c>
    </row>
    <row r="53" spans="1:5" s="14" customFormat="1" x14ac:dyDescent="0.2">
      <c r="A53" s="28">
        <v>28</v>
      </c>
      <c r="B53" s="29">
        <f t="shared" si="0"/>
        <v>44896</v>
      </c>
      <c r="C53" s="28" t="s">
        <v>136</v>
      </c>
      <c r="D53" s="30">
        <f t="shared" si="1"/>
        <v>253650.14333333334</v>
      </c>
      <c r="E53" s="30">
        <f t="shared" si="2"/>
        <v>8116804.5866666846</v>
      </c>
    </row>
    <row r="54" spans="1:5" s="14" customFormat="1" x14ac:dyDescent="0.2">
      <c r="A54" s="31">
        <v>29</v>
      </c>
      <c r="B54" s="29">
        <f t="shared" si="0"/>
        <v>44927</v>
      </c>
      <c r="C54" s="28" t="s">
        <v>137</v>
      </c>
      <c r="D54" s="33">
        <f t="shared" si="1"/>
        <v>253650.14333333334</v>
      </c>
      <c r="E54" s="33">
        <f t="shared" si="2"/>
        <v>7863154.4433333511</v>
      </c>
    </row>
    <row r="55" spans="1:5" s="14" customFormat="1" x14ac:dyDescent="0.2">
      <c r="A55" s="28">
        <v>30</v>
      </c>
      <c r="B55" s="29">
        <f t="shared" si="0"/>
        <v>44958</v>
      </c>
      <c r="C55" s="28" t="s">
        <v>138</v>
      </c>
      <c r="D55" s="30">
        <f t="shared" si="1"/>
        <v>253650.14333333334</v>
      </c>
      <c r="E55" s="30">
        <f t="shared" si="2"/>
        <v>7609504.3000000175</v>
      </c>
    </row>
    <row r="56" spans="1:5" s="14" customFormat="1" x14ac:dyDescent="0.2">
      <c r="A56" s="31">
        <v>31</v>
      </c>
      <c r="B56" s="29">
        <f t="shared" si="0"/>
        <v>44986</v>
      </c>
      <c r="C56" s="28" t="s">
        <v>139</v>
      </c>
      <c r="D56" s="33">
        <f t="shared" si="1"/>
        <v>253650.14333333334</v>
      </c>
      <c r="E56" s="33">
        <f t="shared" si="2"/>
        <v>7355854.156666684</v>
      </c>
    </row>
    <row r="57" spans="1:5" s="14" customFormat="1" x14ac:dyDescent="0.2">
      <c r="A57" s="28">
        <v>32</v>
      </c>
      <c r="B57" s="29">
        <f t="shared" si="0"/>
        <v>45017</v>
      </c>
      <c r="C57" s="28" t="s">
        <v>140</v>
      </c>
      <c r="D57" s="30">
        <f t="shared" si="1"/>
        <v>253650.14333333334</v>
      </c>
      <c r="E57" s="30">
        <f t="shared" si="2"/>
        <v>7102204.0133333504</v>
      </c>
    </row>
    <row r="58" spans="1:5" s="14" customFormat="1" x14ac:dyDescent="0.2">
      <c r="A58" s="28">
        <v>33</v>
      </c>
      <c r="B58" s="29">
        <f t="shared" si="0"/>
        <v>45047</v>
      </c>
      <c r="C58" s="28" t="s">
        <v>141</v>
      </c>
      <c r="D58" s="30">
        <f t="shared" si="1"/>
        <v>253650.14333333334</v>
      </c>
      <c r="E58" s="30">
        <f t="shared" si="2"/>
        <v>6848553.8700000169</v>
      </c>
    </row>
    <row r="59" spans="1:5" s="14" customFormat="1" x14ac:dyDescent="0.2">
      <c r="A59" s="28">
        <v>34</v>
      </c>
      <c r="B59" s="29">
        <f t="shared" si="0"/>
        <v>45078</v>
      </c>
      <c r="C59" s="28" t="s">
        <v>142</v>
      </c>
      <c r="D59" s="30">
        <f t="shared" si="1"/>
        <v>253650.14333333334</v>
      </c>
      <c r="E59" s="30">
        <f t="shared" si="2"/>
        <v>6594903.7266666833</v>
      </c>
    </row>
    <row r="60" spans="1:5" s="14" customFormat="1" x14ac:dyDescent="0.2">
      <c r="A60" s="28">
        <v>35</v>
      </c>
      <c r="B60" s="29">
        <f t="shared" si="0"/>
        <v>45108</v>
      </c>
      <c r="C60" s="28" t="s">
        <v>143</v>
      </c>
      <c r="D60" s="30">
        <f t="shared" si="1"/>
        <v>253650.14333333334</v>
      </c>
      <c r="E60" s="30">
        <f t="shared" si="2"/>
        <v>6341253.5833333498</v>
      </c>
    </row>
    <row r="61" spans="1:5" s="14" customFormat="1" x14ac:dyDescent="0.2">
      <c r="A61" s="28">
        <v>36</v>
      </c>
      <c r="B61" s="29">
        <f t="shared" si="0"/>
        <v>45139</v>
      </c>
      <c r="C61" s="28" t="s">
        <v>144</v>
      </c>
      <c r="D61" s="30">
        <f t="shared" si="1"/>
        <v>253650.14333333334</v>
      </c>
      <c r="E61" s="30">
        <f t="shared" si="2"/>
        <v>6087603.4400000162</v>
      </c>
    </row>
    <row r="62" spans="1:5" s="14" customFormat="1" x14ac:dyDescent="0.2">
      <c r="A62" s="28">
        <v>37</v>
      </c>
      <c r="B62" s="29">
        <f t="shared" si="0"/>
        <v>45170</v>
      </c>
      <c r="C62" s="28" t="s">
        <v>145</v>
      </c>
      <c r="D62" s="30">
        <f t="shared" si="1"/>
        <v>253650.14333333334</v>
      </c>
      <c r="E62" s="30">
        <f t="shared" si="2"/>
        <v>5833953.2966666827</v>
      </c>
    </row>
    <row r="63" spans="1:5" s="14" customFormat="1" x14ac:dyDescent="0.2">
      <c r="A63" s="28">
        <v>38</v>
      </c>
      <c r="B63" s="29">
        <f t="shared" si="0"/>
        <v>45200</v>
      </c>
      <c r="C63" s="28" t="s">
        <v>146</v>
      </c>
      <c r="D63" s="30">
        <f t="shared" si="1"/>
        <v>253650.14333333334</v>
      </c>
      <c r="E63" s="30">
        <f t="shared" si="2"/>
        <v>5580303.1533333492</v>
      </c>
    </row>
    <row r="64" spans="1:5" s="14" customFormat="1" x14ac:dyDescent="0.2">
      <c r="A64" s="28">
        <v>39</v>
      </c>
      <c r="B64" s="29">
        <f t="shared" si="0"/>
        <v>45231</v>
      </c>
      <c r="C64" s="28" t="s">
        <v>147</v>
      </c>
      <c r="D64" s="30">
        <f t="shared" si="1"/>
        <v>253650.14333333334</v>
      </c>
      <c r="E64" s="30">
        <f t="shared" si="2"/>
        <v>5326653.0100000156</v>
      </c>
    </row>
    <row r="65" spans="1:5" s="14" customFormat="1" x14ac:dyDescent="0.2">
      <c r="A65" s="28">
        <v>40</v>
      </c>
      <c r="B65" s="29">
        <f t="shared" si="0"/>
        <v>45261</v>
      </c>
      <c r="C65" s="28" t="s">
        <v>148</v>
      </c>
      <c r="D65" s="30">
        <f t="shared" si="1"/>
        <v>253650.14333333334</v>
      </c>
      <c r="E65" s="30">
        <f t="shared" si="2"/>
        <v>5073002.8666666821</v>
      </c>
    </row>
    <row r="66" spans="1:5" s="14" customFormat="1" x14ac:dyDescent="0.2">
      <c r="A66" s="28">
        <v>41</v>
      </c>
      <c r="B66" s="29">
        <f t="shared" si="0"/>
        <v>45292</v>
      </c>
      <c r="C66" s="28" t="s">
        <v>149</v>
      </c>
      <c r="D66" s="30">
        <f t="shared" si="1"/>
        <v>253650.14333333334</v>
      </c>
      <c r="E66" s="30">
        <f t="shared" si="2"/>
        <v>4819352.7233333485</v>
      </c>
    </row>
    <row r="67" spans="1:5" s="14" customFormat="1" x14ac:dyDescent="0.2">
      <c r="A67" s="28">
        <v>42</v>
      </c>
      <c r="B67" s="29">
        <f t="shared" si="0"/>
        <v>45323</v>
      </c>
      <c r="C67" s="28" t="s">
        <v>150</v>
      </c>
      <c r="D67" s="30">
        <f t="shared" si="1"/>
        <v>253650.14333333334</v>
      </c>
      <c r="E67" s="30">
        <f t="shared" si="2"/>
        <v>4565702.580000015</v>
      </c>
    </row>
    <row r="68" spans="1:5" s="14" customFormat="1" x14ac:dyDescent="0.2">
      <c r="A68" s="28">
        <v>43</v>
      </c>
      <c r="B68" s="29">
        <f t="shared" si="0"/>
        <v>45352</v>
      </c>
      <c r="C68" s="28" t="s">
        <v>151</v>
      </c>
      <c r="D68" s="30">
        <f t="shared" si="1"/>
        <v>253650.14333333334</v>
      </c>
      <c r="E68" s="30">
        <f t="shared" si="2"/>
        <v>4312052.4366666814</v>
      </c>
    </row>
    <row r="69" spans="1:5" s="14" customFormat="1" x14ac:dyDescent="0.2">
      <c r="A69" s="28">
        <v>44</v>
      </c>
      <c r="B69" s="29">
        <f t="shared" si="0"/>
        <v>45383</v>
      </c>
      <c r="C69" s="28" t="s">
        <v>152</v>
      </c>
      <c r="D69" s="30">
        <f t="shared" si="1"/>
        <v>253650.14333333334</v>
      </c>
      <c r="E69" s="30">
        <f t="shared" si="2"/>
        <v>4058402.2933333479</v>
      </c>
    </row>
    <row r="70" spans="1:5" s="14" customFormat="1" x14ac:dyDescent="0.2">
      <c r="A70" s="28">
        <v>45</v>
      </c>
      <c r="B70" s="29">
        <f t="shared" si="0"/>
        <v>45413</v>
      </c>
      <c r="C70" s="28" t="s">
        <v>153</v>
      </c>
      <c r="D70" s="30">
        <f t="shared" si="1"/>
        <v>253650.14333333334</v>
      </c>
      <c r="E70" s="30">
        <f t="shared" si="2"/>
        <v>3804752.1500000143</v>
      </c>
    </row>
    <row r="71" spans="1:5" s="14" customFormat="1" x14ac:dyDescent="0.2">
      <c r="A71" s="28">
        <v>46</v>
      </c>
      <c r="B71" s="29">
        <f t="shared" si="0"/>
        <v>45444</v>
      </c>
      <c r="C71" s="28" t="s">
        <v>154</v>
      </c>
      <c r="D71" s="30">
        <f t="shared" si="1"/>
        <v>253650.14333333334</v>
      </c>
      <c r="E71" s="30">
        <f t="shared" si="2"/>
        <v>3551102.0066666808</v>
      </c>
    </row>
    <row r="72" spans="1:5" s="14" customFormat="1" x14ac:dyDescent="0.2">
      <c r="A72" s="28">
        <v>47</v>
      </c>
      <c r="B72" s="29">
        <f t="shared" si="0"/>
        <v>45474</v>
      </c>
      <c r="C72" s="28" t="s">
        <v>155</v>
      </c>
      <c r="D72" s="30">
        <f t="shared" si="1"/>
        <v>253650.14333333334</v>
      </c>
      <c r="E72" s="30">
        <f t="shared" si="2"/>
        <v>3297451.8633333473</v>
      </c>
    </row>
    <row r="73" spans="1:5" s="14" customFormat="1" x14ac:dyDescent="0.2">
      <c r="A73" s="28">
        <v>48</v>
      </c>
      <c r="B73" s="29">
        <f t="shared" si="0"/>
        <v>45505</v>
      </c>
      <c r="C73" s="28" t="s">
        <v>156</v>
      </c>
      <c r="D73" s="30">
        <f t="shared" si="1"/>
        <v>253650.14333333334</v>
      </c>
      <c r="E73" s="30">
        <f t="shared" si="2"/>
        <v>3043801.7200000137</v>
      </c>
    </row>
    <row r="74" spans="1:5" s="14" customFormat="1" x14ac:dyDescent="0.2">
      <c r="A74" s="28">
        <v>49</v>
      </c>
      <c r="B74" s="29">
        <f t="shared" si="0"/>
        <v>45536</v>
      </c>
      <c r="C74" s="28" t="s">
        <v>157</v>
      </c>
      <c r="D74" s="30">
        <f t="shared" si="1"/>
        <v>253650.14333333334</v>
      </c>
      <c r="E74" s="30">
        <f t="shared" si="2"/>
        <v>2790151.5766666802</v>
      </c>
    </row>
    <row r="75" spans="1:5" s="14" customFormat="1" x14ac:dyDescent="0.2">
      <c r="A75" s="28">
        <v>50</v>
      </c>
      <c r="B75" s="29">
        <f t="shared" si="0"/>
        <v>45566</v>
      </c>
      <c r="C75" s="28" t="s">
        <v>158</v>
      </c>
      <c r="D75" s="30">
        <f t="shared" si="1"/>
        <v>253650.14333333334</v>
      </c>
      <c r="E75" s="30">
        <f t="shared" si="2"/>
        <v>2536501.4333333466</v>
      </c>
    </row>
    <row r="76" spans="1:5" s="14" customFormat="1" x14ac:dyDescent="0.2">
      <c r="A76" s="28">
        <v>51</v>
      </c>
      <c r="B76" s="29">
        <f t="shared" si="0"/>
        <v>45597</v>
      </c>
      <c r="C76" s="28" t="s">
        <v>159</v>
      </c>
      <c r="D76" s="30">
        <f t="shared" si="1"/>
        <v>253650.14333333334</v>
      </c>
      <c r="E76" s="30">
        <f t="shared" si="2"/>
        <v>2282851.2900000131</v>
      </c>
    </row>
    <row r="77" spans="1:5" s="14" customFormat="1" x14ac:dyDescent="0.2">
      <c r="A77" s="28">
        <v>52</v>
      </c>
      <c r="B77" s="29">
        <f t="shared" si="0"/>
        <v>45627</v>
      </c>
      <c r="C77" s="28" t="s">
        <v>160</v>
      </c>
      <c r="D77" s="30">
        <f t="shared" si="1"/>
        <v>253650.14333333334</v>
      </c>
      <c r="E77" s="30">
        <f t="shared" si="2"/>
        <v>2029201.1466666798</v>
      </c>
    </row>
    <row r="78" spans="1:5" s="14" customFormat="1" x14ac:dyDescent="0.2">
      <c r="A78" s="28">
        <v>53</v>
      </c>
      <c r="B78" s="29">
        <f t="shared" si="0"/>
        <v>45658</v>
      </c>
      <c r="C78" s="28" t="s">
        <v>161</v>
      </c>
      <c r="D78" s="30">
        <f t="shared" si="1"/>
        <v>253650.14333333334</v>
      </c>
      <c r="E78" s="30">
        <f t="shared" si="2"/>
        <v>1775551.0033333465</v>
      </c>
    </row>
    <row r="79" spans="1:5" s="14" customFormat="1" x14ac:dyDescent="0.2">
      <c r="A79" s="28">
        <v>54</v>
      </c>
      <c r="B79" s="29">
        <f t="shared" si="0"/>
        <v>45689</v>
      </c>
      <c r="C79" s="28" t="s">
        <v>162</v>
      </c>
      <c r="D79" s="30">
        <f t="shared" si="1"/>
        <v>253650.14333333334</v>
      </c>
      <c r="E79" s="30">
        <f t="shared" si="2"/>
        <v>1521900.8600000131</v>
      </c>
    </row>
    <row r="80" spans="1:5" s="14" customFormat="1" x14ac:dyDescent="0.2">
      <c r="A80" s="28">
        <v>55</v>
      </c>
      <c r="B80" s="29">
        <f t="shared" si="0"/>
        <v>45717</v>
      </c>
      <c r="C80" s="28" t="s">
        <v>163</v>
      </c>
      <c r="D80" s="30">
        <f t="shared" si="1"/>
        <v>253650.14333333334</v>
      </c>
      <c r="E80" s="30">
        <f t="shared" si="2"/>
        <v>1268250.7166666798</v>
      </c>
    </row>
    <row r="81" spans="1:5" s="14" customFormat="1" x14ac:dyDescent="0.2">
      <c r="A81" s="28">
        <v>56</v>
      </c>
      <c r="B81" s="29">
        <f t="shared" si="0"/>
        <v>45748</v>
      </c>
      <c r="C81" s="28" t="s">
        <v>164</v>
      </c>
      <c r="D81" s="30">
        <f t="shared" si="1"/>
        <v>253650.14333333334</v>
      </c>
      <c r="E81" s="30">
        <f t="shared" si="2"/>
        <v>1014600.5733333465</v>
      </c>
    </row>
    <row r="82" spans="1:5" s="14" customFormat="1" x14ac:dyDescent="0.2">
      <c r="A82" s="28">
        <v>57</v>
      </c>
      <c r="B82" s="29">
        <f t="shared" si="0"/>
        <v>45778</v>
      </c>
      <c r="C82" s="28" t="s">
        <v>165</v>
      </c>
      <c r="D82" s="30">
        <f t="shared" si="1"/>
        <v>253650.14333333334</v>
      </c>
      <c r="E82" s="30">
        <f t="shared" si="2"/>
        <v>760950.43000001321</v>
      </c>
    </row>
    <row r="83" spans="1:5" s="14" customFormat="1" x14ac:dyDescent="0.2">
      <c r="A83" s="28">
        <v>58</v>
      </c>
      <c r="B83" s="29">
        <f t="shared" si="0"/>
        <v>45809</v>
      </c>
      <c r="C83" s="28" t="s">
        <v>166</v>
      </c>
      <c r="D83" s="30">
        <f t="shared" si="1"/>
        <v>253650.14333333334</v>
      </c>
      <c r="E83" s="30">
        <f t="shared" si="2"/>
        <v>507300.28666667989</v>
      </c>
    </row>
    <row r="84" spans="1:5" s="14" customFormat="1" x14ac:dyDescent="0.2">
      <c r="A84" s="28">
        <v>58</v>
      </c>
      <c r="B84" s="29">
        <f t="shared" si="0"/>
        <v>45839</v>
      </c>
      <c r="C84" s="28" t="s">
        <v>167</v>
      </c>
      <c r="D84" s="30">
        <f t="shared" si="1"/>
        <v>253650.14333333334</v>
      </c>
      <c r="E84" s="30">
        <f t="shared" si="2"/>
        <v>253650.14333334655</v>
      </c>
    </row>
    <row r="85" spans="1:5" s="14" customFormat="1" x14ac:dyDescent="0.2">
      <c r="A85" s="28">
        <v>59</v>
      </c>
      <c r="B85" s="29">
        <f t="shared" si="0"/>
        <v>45870</v>
      </c>
      <c r="C85" s="28" t="s">
        <v>168</v>
      </c>
      <c r="D85" s="30">
        <f t="shared" si="1"/>
        <v>253650.14333333334</v>
      </c>
      <c r="E85" s="30">
        <f t="shared" si="2"/>
        <v>1.3213139027357101E-8</v>
      </c>
    </row>
    <row r="86" spans="1:5" s="14" customFormat="1" x14ac:dyDescent="0.2">
      <c r="A86" s="15"/>
      <c r="B86" s="16"/>
      <c r="C86" s="17" t="s">
        <v>27</v>
      </c>
      <c r="D86" s="18">
        <f>SUM(D25:D85)</f>
        <v>15319008.599999985</v>
      </c>
      <c r="E86" s="19"/>
    </row>
    <row r="87" spans="1:5" s="14" customFormat="1" x14ac:dyDescent="0.2">
      <c r="A87" s="20" t="s">
        <v>22</v>
      </c>
      <c r="B87" s="21"/>
      <c r="D87" s="7"/>
      <c r="E87" s="7"/>
    </row>
    <row r="88" spans="1:5" s="14" customFormat="1" x14ac:dyDescent="0.2">
      <c r="A88" s="20" t="s">
        <v>25</v>
      </c>
      <c r="B88" s="21"/>
      <c r="D88" s="7"/>
      <c r="E88" s="7"/>
    </row>
    <row r="89" spans="1:5" s="14" customFormat="1" x14ac:dyDescent="0.2">
      <c r="A89" s="20" t="s">
        <v>26</v>
      </c>
      <c r="B89" s="21"/>
      <c r="D89" s="7"/>
      <c r="E89" s="7"/>
    </row>
    <row r="90" spans="1:5" s="14" customFormat="1" x14ac:dyDescent="0.2">
      <c r="A90" s="20" t="s">
        <v>66</v>
      </c>
      <c r="B90" s="21"/>
      <c r="D90" s="7"/>
      <c r="E90" s="7"/>
    </row>
    <row r="91" spans="1:5" s="14" customFormat="1" x14ac:dyDescent="0.2">
      <c r="A91" s="20" t="s">
        <v>23</v>
      </c>
      <c r="B91" s="21"/>
      <c r="D91" s="7"/>
      <c r="E91" s="7"/>
    </row>
    <row r="92" spans="1:5" s="14" customFormat="1" x14ac:dyDescent="0.2">
      <c r="A92" s="20" t="s">
        <v>24</v>
      </c>
      <c r="B92" s="21"/>
      <c r="D92" s="7"/>
      <c r="E92" s="7"/>
    </row>
    <row r="93" spans="1:5" s="14" customFormat="1" x14ac:dyDescent="0.2">
      <c r="A93" s="22"/>
      <c r="B93" s="21"/>
      <c r="D93" s="7"/>
      <c r="E93" s="7"/>
    </row>
    <row r="94" spans="1:5" s="14" customFormat="1" x14ac:dyDescent="0.2">
      <c r="A94" s="22"/>
      <c r="B94" s="21"/>
      <c r="D94" s="7"/>
      <c r="E94" s="7"/>
    </row>
    <row r="95" spans="1:5" s="14" customFormat="1" x14ac:dyDescent="0.2">
      <c r="A95" s="22"/>
      <c r="B95" s="21"/>
      <c r="D95" s="7"/>
      <c r="E95" s="7"/>
    </row>
    <row r="96" spans="1:5" s="14" customFormat="1" x14ac:dyDescent="0.2">
      <c r="A96" s="22"/>
      <c r="B96" s="21"/>
      <c r="D96" s="7"/>
      <c r="E96" s="7"/>
    </row>
    <row r="97" spans="1:5" s="14" customFormat="1" x14ac:dyDescent="0.2">
      <c r="A97" s="22"/>
      <c r="B97" s="21"/>
      <c r="D97" s="7"/>
      <c r="E97" s="7"/>
    </row>
    <row r="98" spans="1:5" s="14" customFormat="1" x14ac:dyDescent="0.2">
      <c r="A98" s="22"/>
      <c r="B98" s="21"/>
      <c r="D98" s="7"/>
      <c r="E98" s="7"/>
    </row>
    <row r="99" spans="1:5" s="14" customFormat="1" x14ac:dyDescent="0.2">
      <c r="A99" s="23" t="s">
        <v>28</v>
      </c>
      <c r="B99" s="21"/>
      <c r="D99" s="7"/>
      <c r="E99" s="7"/>
    </row>
    <row r="100" spans="1:5" s="14" customFormat="1" x14ac:dyDescent="0.2">
      <c r="A100" s="22"/>
      <c r="B100" s="21"/>
      <c r="D100" s="7"/>
      <c r="E100" s="7"/>
    </row>
    <row r="101" spans="1:5" s="14" customFormat="1" x14ac:dyDescent="0.2">
      <c r="A101" s="24"/>
      <c r="B101" s="25"/>
      <c r="D101" s="24"/>
      <c r="E101" s="25"/>
    </row>
    <row r="102" spans="1:5" s="14" customFormat="1" x14ac:dyDescent="0.2">
      <c r="A102" s="122" t="s">
        <v>30</v>
      </c>
      <c r="B102" s="122"/>
      <c r="D102" s="122" t="s">
        <v>30</v>
      </c>
      <c r="E102" s="122"/>
    </row>
    <row r="103" spans="1:5" s="14" customFormat="1" x14ac:dyDescent="0.2">
      <c r="A103" s="109" t="s">
        <v>29</v>
      </c>
      <c r="B103" s="109"/>
      <c r="D103" s="109" t="s">
        <v>29</v>
      </c>
      <c r="E103" s="109"/>
    </row>
    <row r="104" spans="1:5" s="14" customFormat="1" x14ac:dyDescent="0.2">
      <c r="D104" s="7"/>
      <c r="E104" s="7"/>
    </row>
    <row r="105" spans="1:5" s="14" customFormat="1" x14ac:dyDescent="0.2">
      <c r="A105" s="22"/>
      <c r="B105" s="21"/>
      <c r="D105" s="7"/>
      <c r="E105" s="7"/>
    </row>
    <row r="106" spans="1:5" s="14" customFormat="1" x14ac:dyDescent="0.2">
      <c r="A106" s="22"/>
      <c r="B106" s="21"/>
      <c r="D106" s="7"/>
      <c r="E106" s="7"/>
    </row>
    <row r="107" spans="1:5" s="14" customFormat="1" x14ac:dyDescent="0.2">
      <c r="A107" s="22"/>
      <c r="B107" s="21"/>
      <c r="D107" s="7"/>
      <c r="E107" s="7"/>
    </row>
    <row r="108" spans="1:5" s="14" customFormat="1" x14ac:dyDescent="0.2">
      <c r="A108" s="22"/>
      <c r="B108" s="21"/>
      <c r="D108" s="7"/>
      <c r="E108" s="7"/>
    </row>
    <row r="109" spans="1:5" s="14" customFormat="1" x14ac:dyDescent="0.2">
      <c r="A109" s="22"/>
      <c r="B109" s="21"/>
      <c r="D109" s="7"/>
      <c r="E109" s="7"/>
    </row>
    <row r="110" spans="1:5" s="14" customFormat="1" x14ac:dyDescent="0.2">
      <c r="A110" s="22"/>
      <c r="B110" s="21"/>
      <c r="D110" s="7"/>
      <c r="E110" s="7"/>
    </row>
    <row r="111" spans="1:5" s="14" customFormat="1" x14ac:dyDescent="0.2">
      <c r="A111" s="22"/>
      <c r="B111" s="21"/>
      <c r="D111" s="7"/>
      <c r="E111" s="7"/>
    </row>
    <row r="112" spans="1:5" s="14" customFormat="1" x14ac:dyDescent="0.2">
      <c r="A112" s="22"/>
      <c r="B112" s="21"/>
      <c r="D112" s="7"/>
      <c r="E112" s="7"/>
    </row>
    <row r="113" spans="1:5" s="14" customFormat="1" x14ac:dyDescent="0.2">
      <c r="A113" s="22"/>
      <c r="B113" s="21"/>
      <c r="D113" s="7"/>
      <c r="E113" s="7"/>
    </row>
    <row r="114" spans="1:5" s="14" customFormat="1" x14ac:dyDescent="0.2">
      <c r="A114" s="22"/>
      <c r="B114" s="21"/>
      <c r="D114" s="7"/>
      <c r="E114" s="7"/>
    </row>
    <row r="115" spans="1:5" s="14" customFormat="1" x14ac:dyDescent="0.2">
      <c r="A115" s="22"/>
      <c r="B115" s="21"/>
      <c r="D115" s="7"/>
      <c r="E115" s="7"/>
    </row>
    <row r="116" spans="1:5" s="14" customFormat="1" x14ac:dyDescent="0.2">
      <c r="A116" s="22"/>
      <c r="B116" s="21"/>
      <c r="D116" s="7"/>
      <c r="E116" s="7"/>
    </row>
    <row r="117" spans="1:5" s="14" customFormat="1" x14ac:dyDescent="0.2">
      <c r="A117" s="22"/>
      <c r="B117" s="21"/>
      <c r="D117" s="7"/>
      <c r="E117" s="7"/>
    </row>
    <row r="118" spans="1:5" s="14" customFormat="1" x14ac:dyDescent="0.2">
      <c r="A118" s="22"/>
      <c r="B118" s="21"/>
      <c r="D118" s="7"/>
      <c r="E118" s="7"/>
    </row>
    <row r="119" spans="1:5" s="14" customFormat="1" x14ac:dyDescent="0.2">
      <c r="A119" s="22"/>
      <c r="B119" s="21"/>
      <c r="D119" s="7"/>
      <c r="E119" s="7"/>
    </row>
    <row r="120" spans="1:5" s="14" customFormat="1" x14ac:dyDescent="0.2">
      <c r="A120" s="22"/>
      <c r="B120" s="21"/>
      <c r="D120" s="7"/>
      <c r="E120" s="7"/>
    </row>
    <row r="121" spans="1:5" s="14" customFormat="1" x14ac:dyDescent="0.2">
      <c r="A121" s="22"/>
      <c r="B121" s="21"/>
      <c r="D121" s="7"/>
      <c r="E121" s="7"/>
    </row>
    <row r="122" spans="1:5" s="14" customFormat="1" x14ac:dyDescent="0.2">
      <c r="A122" s="22"/>
      <c r="B122" s="21"/>
      <c r="D122" s="7"/>
      <c r="E122" s="7"/>
    </row>
    <row r="123" spans="1:5" s="14" customFormat="1" x14ac:dyDescent="0.2">
      <c r="A123" s="22"/>
      <c r="B123" s="21"/>
      <c r="D123" s="7"/>
      <c r="E123" s="7"/>
    </row>
    <row r="124" spans="1:5" s="14" customFormat="1" x14ac:dyDescent="0.2">
      <c r="A124" s="22"/>
      <c r="B124" s="21"/>
      <c r="D124" s="7"/>
      <c r="E124" s="7"/>
    </row>
    <row r="125" spans="1:5" s="14" customFormat="1" x14ac:dyDescent="0.2">
      <c r="A125" s="22"/>
      <c r="B125" s="21"/>
      <c r="D125" s="7"/>
      <c r="E125" s="7"/>
    </row>
    <row r="126" spans="1:5" s="14" customFormat="1" x14ac:dyDescent="0.2">
      <c r="A126" s="22"/>
      <c r="B126" s="21"/>
      <c r="D126" s="7"/>
      <c r="E126" s="7"/>
    </row>
    <row r="127" spans="1:5" s="14" customFormat="1" x14ac:dyDescent="0.2">
      <c r="A127" s="22"/>
      <c r="B127" s="21"/>
      <c r="D127" s="7"/>
      <c r="E127" s="7"/>
    </row>
    <row r="128" spans="1:5" s="14" customFormat="1" x14ac:dyDescent="0.2">
      <c r="A128" s="22"/>
      <c r="B128" s="21"/>
      <c r="D128" s="7"/>
      <c r="E128" s="7"/>
    </row>
    <row r="129" spans="1:5" s="14" customFormat="1" x14ac:dyDescent="0.2">
      <c r="A129" s="22"/>
      <c r="B129" s="21"/>
      <c r="D129" s="7"/>
      <c r="E129" s="7"/>
    </row>
    <row r="130" spans="1:5" s="14" customFormat="1" x14ac:dyDescent="0.2">
      <c r="A130" s="22"/>
      <c r="B130" s="21"/>
      <c r="D130" s="7"/>
      <c r="E130" s="7"/>
    </row>
    <row r="131" spans="1:5" s="14" customFormat="1" x14ac:dyDescent="0.2">
      <c r="A131" s="22"/>
      <c r="B131" s="21"/>
      <c r="D131" s="7"/>
      <c r="E131" s="7"/>
    </row>
    <row r="132" spans="1:5" s="14" customFormat="1" x14ac:dyDescent="0.2">
      <c r="A132" s="22"/>
      <c r="B132" s="21"/>
      <c r="D132" s="7"/>
      <c r="E132" s="7"/>
    </row>
    <row r="133" spans="1:5" s="14" customFormat="1" x14ac:dyDescent="0.2">
      <c r="A133" s="22"/>
      <c r="B133" s="21"/>
      <c r="D133" s="7"/>
      <c r="E133" s="7"/>
    </row>
    <row r="134" spans="1:5" s="14" customFormat="1" x14ac:dyDescent="0.2">
      <c r="A134" s="22"/>
      <c r="B134" s="21"/>
      <c r="D134" s="7"/>
      <c r="E134" s="7"/>
    </row>
    <row r="135" spans="1:5" s="14" customFormat="1" x14ac:dyDescent="0.2">
      <c r="A135" s="22"/>
      <c r="B135" s="21"/>
      <c r="D135" s="7"/>
      <c r="E135" s="7"/>
    </row>
    <row r="136" spans="1:5" s="14" customFormat="1" x14ac:dyDescent="0.2">
      <c r="A136" s="22"/>
      <c r="B136" s="21"/>
      <c r="D136" s="7"/>
      <c r="E136" s="7"/>
    </row>
    <row r="137" spans="1:5" s="14" customFormat="1" x14ac:dyDescent="0.2">
      <c r="A137" s="22"/>
      <c r="B137" s="21"/>
      <c r="D137" s="7"/>
      <c r="E137" s="7"/>
    </row>
    <row r="138" spans="1:5" s="14" customFormat="1" x14ac:dyDescent="0.2">
      <c r="A138" s="22"/>
      <c r="B138" s="21"/>
      <c r="D138" s="7"/>
      <c r="E138" s="7"/>
    </row>
    <row r="139" spans="1:5" s="14" customFormat="1" x14ac:dyDescent="0.2">
      <c r="A139" s="22"/>
      <c r="B139" s="21"/>
      <c r="D139" s="7"/>
      <c r="E139" s="7"/>
    </row>
    <row r="140" spans="1:5" s="14" customFormat="1" x14ac:dyDescent="0.2">
      <c r="A140" s="22"/>
      <c r="B140" s="21"/>
      <c r="D140" s="7"/>
      <c r="E140" s="7"/>
    </row>
    <row r="141" spans="1:5" s="14" customFormat="1" x14ac:dyDescent="0.2">
      <c r="A141" s="22"/>
      <c r="B141" s="21"/>
      <c r="D141" s="7"/>
      <c r="E141" s="7"/>
    </row>
    <row r="142" spans="1:5" s="14" customFormat="1" x14ac:dyDescent="0.2">
      <c r="A142" s="22"/>
      <c r="B142" s="21"/>
      <c r="D142" s="7"/>
      <c r="E142" s="7"/>
    </row>
    <row r="143" spans="1:5" s="14" customFormat="1" x14ac:dyDescent="0.2">
      <c r="A143" s="22"/>
      <c r="B143" s="21"/>
      <c r="D143" s="7"/>
      <c r="E143" s="7"/>
    </row>
    <row r="144" spans="1:5" s="14" customFormat="1" x14ac:dyDescent="0.2">
      <c r="A144" s="22"/>
      <c r="B144" s="21"/>
      <c r="D144" s="7"/>
      <c r="E144" s="7"/>
    </row>
    <row r="145" spans="1:5" s="14" customFormat="1" x14ac:dyDescent="0.2">
      <c r="A145" s="22"/>
      <c r="B145" s="21"/>
      <c r="D145" s="7"/>
      <c r="E145" s="7"/>
    </row>
    <row r="146" spans="1:5" s="14" customFormat="1" x14ac:dyDescent="0.2">
      <c r="A146" s="22"/>
      <c r="B146" s="21"/>
      <c r="D146" s="7"/>
      <c r="E146" s="7"/>
    </row>
    <row r="147" spans="1:5" s="14" customFormat="1" x14ac:dyDescent="0.2">
      <c r="A147" s="22"/>
      <c r="B147" s="21"/>
      <c r="D147" s="7"/>
      <c r="E147" s="7"/>
    </row>
    <row r="148" spans="1:5" s="14" customFormat="1" x14ac:dyDescent="0.2">
      <c r="A148" s="22"/>
      <c r="B148" s="21"/>
      <c r="D148" s="7"/>
      <c r="E148" s="7"/>
    </row>
    <row r="149" spans="1:5" s="14" customFormat="1" x14ac:dyDescent="0.2">
      <c r="A149" s="22"/>
      <c r="B149" s="21"/>
      <c r="D149" s="7"/>
      <c r="E149" s="7"/>
    </row>
    <row r="150" spans="1:5" s="14" customFormat="1" x14ac:dyDescent="0.2">
      <c r="A150" s="22"/>
      <c r="B150" s="21"/>
      <c r="D150" s="7"/>
      <c r="E150" s="7"/>
    </row>
    <row r="151" spans="1:5" s="14" customFormat="1" x14ac:dyDescent="0.2">
      <c r="A151" s="22"/>
      <c r="B151" s="21"/>
      <c r="D151" s="7"/>
      <c r="E151" s="7"/>
    </row>
    <row r="152" spans="1:5" s="14" customFormat="1" x14ac:dyDescent="0.2">
      <c r="A152" s="22"/>
      <c r="B152" s="21"/>
      <c r="D152" s="7"/>
      <c r="E152" s="7"/>
    </row>
    <row r="153" spans="1:5" s="14" customFormat="1" x14ac:dyDescent="0.2">
      <c r="A153" s="22"/>
      <c r="B153" s="21"/>
      <c r="D153" s="7"/>
      <c r="E153" s="7"/>
    </row>
    <row r="154" spans="1:5" s="14" customFormat="1" x14ac:dyDescent="0.2">
      <c r="A154" s="22"/>
      <c r="B154" s="21"/>
      <c r="D154" s="7"/>
      <c r="E154" s="7"/>
    </row>
    <row r="155" spans="1:5" s="14" customFormat="1" x14ac:dyDescent="0.2">
      <c r="A155" s="22"/>
      <c r="B155" s="21"/>
      <c r="D155" s="7"/>
      <c r="E155" s="7"/>
    </row>
    <row r="156" spans="1:5" s="14" customFormat="1" x14ac:dyDescent="0.2">
      <c r="A156" s="22"/>
      <c r="B156" s="21"/>
      <c r="D156" s="7"/>
      <c r="E156" s="7"/>
    </row>
    <row r="157" spans="1:5" s="14" customFormat="1" x14ac:dyDescent="0.2">
      <c r="A157" s="22"/>
      <c r="B157" s="21"/>
      <c r="D157" s="7"/>
      <c r="E157" s="7"/>
    </row>
    <row r="158" spans="1:5" s="14" customFormat="1" x14ac:dyDescent="0.2">
      <c r="A158" s="22"/>
      <c r="B158" s="21"/>
      <c r="D158" s="7"/>
      <c r="E158" s="7"/>
    </row>
    <row r="159" spans="1:5" s="14" customFormat="1" x14ac:dyDescent="0.2">
      <c r="A159" s="22"/>
      <c r="B159" s="21"/>
      <c r="D159" s="7"/>
      <c r="E159" s="7"/>
    </row>
    <row r="160" spans="1:5" s="14" customFormat="1" x14ac:dyDescent="0.2">
      <c r="A160" s="22"/>
      <c r="B160" s="21"/>
      <c r="D160" s="7"/>
      <c r="E160" s="7"/>
    </row>
    <row r="161" spans="1:5" s="14" customFormat="1" x14ac:dyDescent="0.2">
      <c r="A161" s="22"/>
      <c r="B161" s="21"/>
      <c r="D161" s="7"/>
      <c r="E161" s="7"/>
    </row>
    <row r="162" spans="1:5" s="14" customFormat="1" x14ac:dyDescent="0.2">
      <c r="A162" s="22"/>
      <c r="B162" s="21"/>
      <c r="D162" s="7"/>
      <c r="E162" s="7"/>
    </row>
    <row r="163" spans="1:5" s="14" customFormat="1" x14ac:dyDescent="0.2">
      <c r="A163" s="22"/>
      <c r="B163" s="21"/>
      <c r="D163" s="7"/>
      <c r="E163" s="7"/>
    </row>
    <row r="164" spans="1:5" s="14" customFormat="1" x14ac:dyDescent="0.2">
      <c r="A164" s="22"/>
      <c r="B164" s="21"/>
      <c r="D164" s="7"/>
      <c r="E164" s="7"/>
    </row>
    <row r="165" spans="1:5" s="14" customFormat="1" x14ac:dyDescent="0.2">
      <c r="A165" s="22"/>
      <c r="B165" s="21"/>
      <c r="D165" s="7"/>
      <c r="E165" s="7"/>
    </row>
    <row r="166" spans="1:5" s="14" customFormat="1" x14ac:dyDescent="0.2">
      <c r="A166" s="22"/>
      <c r="B166" s="21"/>
      <c r="D166" s="7"/>
      <c r="E166" s="7"/>
    </row>
    <row r="167" spans="1:5" s="14" customFormat="1" x14ac:dyDescent="0.2">
      <c r="A167" s="22"/>
      <c r="B167" s="21"/>
      <c r="D167" s="7"/>
      <c r="E167" s="7"/>
    </row>
    <row r="168" spans="1:5" s="14" customFormat="1" x14ac:dyDescent="0.2">
      <c r="A168" s="22"/>
      <c r="B168" s="21"/>
      <c r="D168" s="7"/>
      <c r="E168" s="7"/>
    </row>
    <row r="169" spans="1:5" s="14" customFormat="1" x14ac:dyDescent="0.2">
      <c r="A169" s="22"/>
      <c r="B169" s="21"/>
      <c r="D169" s="7"/>
      <c r="E169" s="7"/>
    </row>
    <row r="170" spans="1:5" s="14" customFormat="1" x14ac:dyDescent="0.2">
      <c r="A170" s="22"/>
      <c r="B170" s="21"/>
      <c r="D170" s="7"/>
      <c r="E170" s="7"/>
    </row>
    <row r="171" spans="1:5" s="14" customFormat="1" x14ac:dyDescent="0.2">
      <c r="A171" s="22"/>
      <c r="B171" s="21"/>
      <c r="D171" s="7"/>
      <c r="E171" s="7"/>
    </row>
    <row r="172" spans="1:5" s="14" customFormat="1" x14ac:dyDescent="0.2">
      <c r="A172" s="22"/>
      <c r="B172" s="21"/>
      <c r="D172" s="7"/>
      <c r="E172" s="7"/>
    </row>
    <row r="173" spans="1:5" s="14" customFormat="1" x14ac:dyDescent="0.2">
      <c r="A173" s="22"/>
      <c r="B173" s="21"/>
      <c r="D173" s="7"/>
      <c r="E173" s="7"/>
    </row>
    <row r="174" spans="1:5" s="14" customFormat="1" x14ac:dyDescent="0.2">
      <c r="A174" s="22"/>
      <c r="B174" s="21"/>
      <c r="D174" s="7"/>
      <c r="E174" s="7"/>
    </row>
    <row r="175" spans="1:5" s="14" customFormat="1" x14ac:dyDescent="0.2">
      <c r="A175" s="22"/>
      <c r="B175" s="21"/>
      <c r="D175" s="7"/>
      <c r="E175" s="7"/>
    </row>
    <row r="176" spans="1:5" s="14" customFormat="1" x14ac:dyDescent="0.2">
      <c r="A176" s="22"/>
      <c r="B176" s="21"/>
      <c r="D176" s="7"/>
      <c r="E176" s="7"/>
    </row>
    <row r="177" spans="1:5" s="14" customFormat="1" x14ac:dyDescent="0.2">
      <c r="A177" s="22"/>
      <c r="B177" s="21"/>
      <c r="D177" s="7"/>
      <c r="E177" s="7"/>
    </row>
    <row r="178" spans="1:5" s="14" customFormat="1" x14ac:dyDescent="0.2">
      <c r="A178" s="22"/>
      <c r="B178" s="21"/>
      <c r="D178" s="7"/>
      <c r="E178" s="7"/>
    </row>
    <row r="179" spans="1:5" s="14" customFormat="1" x14ac:dyDescent="0.2">
      <c r="A179" s="22"/>
      <c r="B179" s="21"/>
      <c r="D179" s="7"/>
      <c r="E179" s="7"/>
    </row>
    <row r="180" spans="1:5" s="14" customFormat="1" x14ac:dyDescent="0.2">
      <c r="A180" s="22"/>
      <c r="B180" s="21"/>
      <c r="D180" s="7"/>
      <c r="E180" s="7"/>
    </row>
    <row r="181" spans="1:5" s="14" customFormat="1" x14ac:dyDescent="0.2">
      <c r="A181" s="22"/>
      <c r="B181" s="21"/>
      <c r="D181" s="7"/>
      <c r="E181" s="7"/>
    </row>
    <row r="182" spans="1:5" s="14" customFormat="1" x14ac:dyDescent="0.2">
      <c r="A182" s="22"/>
      <c r="B182" s="21"/>
      <c r="D182" s="7"/>
      <c r="E182" s="7"/>
    </row>
    <row r="183" spans="1:5" s="14" customFormat="1" x14ac:dyDescent="0.2">
      <c r="A183" s="22"/>
      <c r="B183" s="21"/>
      <c r="D183" s="7"/>
      <c r="E183" s="7"/>
    </row>
    <row r="184" spans="1:5" s="14" customFormat="1" x14ac:dyDescent="0.2">
      <c r="A184" s="22"/>
      <c r="B184" s="21"/>
      <c r="D184" s="7"/>
      <c r="E184" s="7"/>
    </row>
    <row r="185" spans="1:5" s="14" customFormat="1" x14ac:dyDescent="0.2">
      <c r="A185" s="22"/>
      <c r="B185" s="21"/>
      <c r="D185" s="7"/>
      <c r="E185" s="7"/>
    </row>
    <row r="186" spans="1:5" s="14" customFormat="1" x14ac:dyDescent="0.2">
      <c r="A186" s="22"/>
      <c r="B186" s="21"/>
      <c r="D186" s="7"/>
      <c r="E186" s="7"/>
    </row>
    <row r="187" spans="1:5" s="14" customFormat="1" x14ac:dyDescent="0.2">
      <c r="A187" s="22"/>
      <c r="B187" s="21"/>
      <c r="D187" s="7"/>
      <c r="E187" s="7"/>
    </row>
    <row r="188" spans="1:5" s="14" customFormat="1" x14ac:dyDescent="0.2">
      <c r="A188" s="22"/>
      <c r="B188" s="21"/>
      <c r="D188" s="7"/>
      <c r="E188" s="7"/>
    </row>
    <row r="189" spans="1:5" s="14" customFormat="1" x14ac:dyDescent="0.2">
      <c r="A189" s="22"/>
      <c r="B189" s="21"/>
      <c r="D189" s="7"/>
      <c r="E189" s="7"/>
    </row>
    <row r="190" spans="1:5" s="14" customFormat="1" x14ac:dyDescent="0.2">
      <c r="A190" s="22"/>
      <c r="B190" s="21"/>
      <c r="D190" s="7"/>
      <c r="E190" s="7"/>
    </row>
    <row r="191" spans="1:5" s="14" customFormat="1" x14ac:dyDescent="0.2">
      <c r="A191" s="22"/>
      <c r="B191" s="21"/>
      <c r="D191" s="7"/>
      <c r="E191" s="7"/>
    </row>
    <row r="192" spans="1:5" s="14" customFormat="1" x14ac:dyDescent="0.2">
      <c r="A192" s="22"/>
      <c r="B192" s="21"/>
      <c r="D192" s="7"/>
      <c r="E192" s="7"/>
    </row>
    <row r="193" spans="1:5" s="14" customFormat="1" x14ac:dyDescent="0.2">
      <c r="A193" s="22"/>
      <c r="B193" s="21"/>
      <c r="D193" s="7"/>
      <c r="E193" s="7"/>
    </row>
    <row r="194" spans="1:5" s="14" customFormat="1" x14ac:dyDescent="0.2">
      <c r="A194" s="22"/>
      <c r="B194" s="21"/>
      <c r="D194" s="7"/>
      <c r="E194" s="7"/>
    </row>
    <row r="195" spans="1:5" s="14" customFormat="1" x14ac:dyDescent="0.2">
      <c r="A195" s="22"/>
      <c r="B195" s="21"/>
      <c r="D195" s="7"/>
      <c r="E195" s="7"/>
    </row>
    <row r="196" spans="1:5" s="14" customFormat="1" x14ac:dyDescent="0.2">
      <c r="A196" s="22"/>
      <c r="B196" s="21"/>
      <c r="D196" s="7"/>
      <c r="E196" s="7"/>
    </row>
    <row r="197" spans="1:5" s="14" customFormat="1" x14ac:dyDescent="0.2">
      <c r="A197" s="22"/>
      <c r="B197" s="21"/>
      <c r="D197" s="7"/>
      <c r="E197" s="7"/>
    </row>
    <row r="198" spans="1:5" s="14" customFormat="1" x14ac:dyDescent="0.2">
      <c r="A198" s="22"/>
      <c r="B198" s="21"/>
      <c r="D198" s="7"/>
      <c r="E198" s="7"/>
    </row>
    <row r="199" spans="1:5" s="14" customFormat="1" x14ac:dyDescent="0.2">
      <c r="A199" s="22"/>
      <c r="B199" s="21"/>
      <c r="D199" s="7"/>
      <c r="E199" s="7"/>
    </row>
    <row r="200" spans="1:5" s="14" customFormat="1" x14ac:dyDescent="0.2">
      <c r="A200" s="22"/>
      <c r="B200" s="21"/>
      <c r="D200" s="7"/>
      <c r="E200" s="7"/>
    </row>
    <row r="201" spans="1:5" s="14" customFormat="1" x14ac:dyDescent="0.2">
      <c r="A201" s="22"/>
      <c r="B201" s="21"/>
      <c r="D201" s="7"/>
      <c r="E201" s="7"/>
    </row>
    <row r="202" spans="1:5" s="14" customFormat="1" x14ac:dyDescent="0.2">
      <c r="A202" s="22"/>
      <c r="B202" s="21"/>
      <c r="D202" s="7"/>
      <c r="E202" s="7"/>
    </row>
    <row r="203" spans="1:5" s="14" customFormat="1" x14ac:dyDescent="0.2">
      <c r="A203" s="22"/>
      <c r="B203" s="21"/>
      <c r="D203" s="7"/>
      <c r="E203" s="7"/>
    </row>
    <row r="204" spans="1:5" s="14" customFormat="1" x14ac:dyDescent="0.2">
      <c r="A204" s="22"/>
      <c r="B204" s="21"/>
      <c r="D204" s="7"/>
      <c r="E204" s="7"/>
    </row>
    <row r="205" spans="1:5" s="14" customFormat="1" x14ac:dyDescent="0.2">
      <c r="A205" s="22"/>
      <c r="B205" s="21"/>
      <c r="D205" s="7"/>
      <c r="E205" s="7"/>
    </row>
    <row r="206" spans="1:5" s="14" customFormat="1" x14ac:dyDescent="0.2">
      <c r="A206" s="22"/>
      <c r="B206" s="21"/>
      <c r="D206" s="7"/>
      <c r="E206" s="7"/>
    </row>
    <row r="207" spans="1:5" s="14" customFormat="1" x14ac:dyDescent="0.2">
      <c r="A207" s="22"/>
      <c r="B207" s="21"/>
      <c r="D207" s="7"/>
      <c r="E207" s="7"/>
    </row>
    <row r="208" spans="1:5" s="14" customFormat="1" x14ac:dyDescent="0.2">
      <c r="A208" s="22"/>
      <c r="B208" s="21"/>
      <c r="D208" s="7"/>
      <c r="E208" s="7"/>
    </row>
    <row r="209" spans="1:5" s="14" customFormat="1" x14ac:dyDescent="0.2">
      <c r="A209" s="22"/>
      <c r="B209" s="21"/>
      <c r="D209" s="7"/>
      <c r="E209" s="7"/>
    </row>
    <row r="210" spans="1:5" s="14" customFormat="1" x14ac:dyDescent="0.2">
      <c r="A210" s="22"/>
      <c r="B210" s="21"/>
      <c r="D210" s="7"/>
      <c r="E210" s="7"/>
    </row>
    <row r="211" spans="1:5" s="14" customFormat="1" x14ac:dyDescent="0.2">
      <c r="A211" s="22"/>
      <c r="B211" s="21"/>
      <c r="D211" s="7"/>
      <c r="E211" s="7"/>
    </row>
    <row r="212" spans="1:5" s="14" customFormat="1" x14ac:dyDescent="0.2">
      <c r="A212" s="22"/>
      <c r="B212" s="21"/>
      <c r="D212" s="7"/>
      <c r="E212" s="7"/>
    </row>
    <row r="213" spans="1:5" s="14" customFormat="1" x14ac:dyDescent="0.2">
      <c r="A213" s="22"/>
      <c r="B213" s="21"/>
      <c r="D213" s="7"/>
      <c r="E213" s="7"/>
    </row>
    <row r="214" spans="1:5" s="14" customFormat="1" x14ac:dyDescent="0.2">
      <c r="A214" s="22"/>
      <c r="B214" s="21"/>
      <c r="D214" s="7"/>
      <c r="E214" s="7"/>
    </row>
    <row r="215" spans="1:5" s="14" customFormat="1" x14ac:dyDescent="0.2">
      <c r="A215" s="22"/>
      <c r="B215" s="21"/>
      <c r="D215" s="7"/>
      <c r="E215" s="7"/>
    </row>
    <row r="216" spans="1:5" s="14" customFormat="1" x14ac:dyDescent="0.2">
      <c r="A216" s="22"/>
      <c r="B216" s="21"/>
      <c r="D216" s="7"/>
      <c r="E216" s="7"/>
    </row>
    <row r="217" spans="1:5" s="14" customFormat="1" x14ac:dyDescent="0.2">
      <c r="A217" s="22"/>
      <c r="B217" s="21"/>
      <c r="D217" s="7"/>
      <c r="E217" s="7"/>
    </row>
    <row r="218" spans="1:5" s="14" customFormat="1" x14ac:dyDescent="0.2">
      <c r="A218" s="22"/>
      <c r="B218" s="21"/>
      <c r="D218" s="7"/>
      <c r="E218" s="7"/>
    </row>
    <row r="219" spans="1:5" s="14" customFormat="1" x14ac:dyDescent="0.2">
      <c r="A219" s="22"/>
      <c r="B219" s="21"/>
      <c r="D219" s="7"/>
      <c r="E219" s="7"/>
    </row>
    <row r="220" spans="1:5" s="14" customFormat="1" x14ac:dyDescent="0.2">
      <c r="A220" s="22"/>
      <c r="B220" s="21"/>
      <c r="D220" s="7"/>
      <c r="E220" s="7"/>
    </row>
    <row r="221" spans="1:5" s="14" customFormat="1" x14ac:dyDescent="0.2">
      <c r="A221" s="22"/>
      <c r="B221" s="21"/>
      <c r="D221" s="7"/>
      <c r="E221" s="7"/>
    </row>
    <row r="222" spans="1:5" s="14" customFormat="1" x14ac:dyDescent="0.2">
      <c r="A222" s="22"/>
      <c r="B222" s="21"/>
      <c r="D222" s="7"/>
      <c r="E222" s="7"/>
    </row>
    <row r="223" spans="1:5" s="14" customFormat="1" x14ac:dyDescent="0.2">
      <c r="A223" s="22"/>
      <c r="B223" s="21"/>
      <c r="D223" s="7"/>
      <c r="E223" s="7"/>
    </row>
    <row r="224" spans="1:5" s="14" customFormat="1" x14ac:dyDescent="0.2">
      <c r="A224" s="22"/>
      <c r="B224" s="21"/>
      <c r="D224" s="7"/>
      <c r="E224" s="7"/>
    </row>
    <row r="225" spans="1:5" s="14" customFormat="1" x14ac:dyDescent="0.2">
      <c r="A225" s="22"/>
      <c r="B225" s="21"/>
      <c r="D225" s="7"/>
      <c r="E225" s="7"/>
    </row>
    <row r="226" spans="1:5" s="14" customFormat="1" x14ac:dyDescent="0.2">
      <c r="A226" s="22"/>
      <c r="B226" s="21"/>
      <c r="D226" s="7"/>
      <c r="E226" s="7"/>
    </row>
    <row r="227" spans="1:5" s="14" customFormat="1" x14ac:dyDescent="0.2">
      <c r="A227" s="22"/>
      <c r="B227" s="21"/>
      <c r="D227" s="7"/>
      <c r="E227" s="7"/>
    </row>
    <row r="228" spans="1:5" s="14" customFormat="1" x14ac:dyDescent="0.2">
      <c r="A228" s="22"/>
      <c r="B228" s="21"/>
      <c r="D228" s="7"/>
      <c r="E228" s="7"/>
    </row>
    <row r="229" spans="1:5" s="14" customFormat="1" x14ac:dyDescent="0.2">
      <c r="A229" s="22"/>
      <c r="B229" s="21"/>
      <c r="D229" s="7"/>
      <c r="E229" s="7"/>
    </row>
    <row r="230" spans="1:5" s="14" customFormat="1" x14ac:dyDescent="0.2">
      <c r="A230" s="22"/>
      <c r="B230" s="21"/>
      <c r="D230" s="7"/>
      <c r="E230" s="7"/>
    </row>
    <row r="231" spans="1:5" s="14" customFormat="1" x14ac:dyDescent="0.2">
      <c r="A231" s="22"/>
      <c r="B231" s="21"/>
      <c r="D231" s="7"/>
      <c r="E231" s="7"/>
    </row>
    <row r="232" spans="1:5" s="14" customFormat="1" x14ac:dyDescent="0.2">
      <c r="A232" s="22"/>
      <c r="B232" s="21"/>
      <c r="D232" s="7"/>
      <c r="E232" s="7"/>
    </row>
    <row r="233" spans="1:5" s="14" customFormat="1" x14ac:dyDescent="0.2">
      <c r="A233" s="22"/>
      <c r="B233" s="21"/>
      <c r="D233" s="7"/>
      <c r="E233" s="7"/>
    </row>
    <row r="234" spans="1:5" s="14" customFormat="1" x14ac:dyDescent="0.2">
      <c r="A234" s="22"/>
      <c r="B234" s="21"/>
      <c r="D234" s="7"/>
      <c r="E234" s="7"/>
    </row>
    <row r="235" spans="1:5" s="14" customFormat="1" x14ac:dyDescent="0.2">
      <c r="A235" s="22"/>
      <c r="B235" s="21"/>
      <c r="D235" s="7"/>
      <c r="E235" s="7"/>
    </row>
    <row r="236" spans="1:5" s="14" customFormat="1" x14ac:dyDescent="0.2">
      <c r="A236" s="22"/>
      <c r="B236" s="21"/>
      <c r="D236" s="7"/>
      <c r="E236" s="7"/>
    </row>
    <row r="237" spans="1:5" s="14" customFormat="1" x14ac:dyDescent="0.2">
      <c r="A237" s="22"/>
      <c r="B237" s="21"/>
      <c r="D237" s="7"/>
      <c r="E237" s="7"/>
    </row>
    <row r="238" spans="1:5" s="14" customFormat="1" x14ac:dyDescent="0.2">
      <c r="A238" s="22"/>
      <c r="B238" s="21"/>
      <c r="D238" s="7"/>
      <c r="E238" s="7"/>
    </row>
    <row r="239" spans="1:5" s="14" customFormat="1" x14ac:dyDescent="0.2">
      <c r="A239" s="22"/>
      <c r="B239" s="21"/>
      <c r="D239" s="7"/>
      <c r="E239" s="7"/>
    </row>
    <row r="240" spans="1:5" s="14" customFormat="1" x14ac:dyDescent="0.2">
      <c r="A240" s="22"/>
      <c r="B240" s="21"/>
      <c r="D240" s="7"/>
      <c r="E240" s="7"/>
    </row>
    <row r="241" spans="1:5" s="14" customFormat="1" x14ac:dyDescent="0.2">
      <c r="A241" s="22"/>
      <c r="B241" s="21"/>
      <c r="D241" s="7"/>
      <c r="E241" s="7"/>
    </row>
    <row r="242" spans="1:5" s="14" customFormat="1" x14ac:dyDescent="0.2">
      <c r="A242" s="22"/>
      <c r="B242" s="21"/>
      <c r="D242" s="7"/>
      <c r="E242" s="7"/>
    </row>
    <row r="243" spans="1:5" s="14" customFormat="1" x14ac:dyDescent="0.2">
      <c r="A243" s="22"/>
      <c r="B243" s="21"/>
      <c r="D243" s="7"/>
      <c r="E243" s="7"/>
    </row>
    <row r="244" spans="1:5" s="14" customFormat="1" x14ac:dyDescent="0.2">
      <c r="A244" s="22"/>
      <c r="B244" s="21"/>
      <c r="D244" s="7"/>
      <c r="E244" s="7"/>
    </row>
    <row r="245" spans="1:5" s="14" customFormat="1" x14ac:dyDescent="0.2">
      <c r="A245" s="22"/>
      <c r="B245" s="21"/>
      <c r="D245" s="7"/>
      <c r="E245" s="7"/>
    </row>
    <row r="246" spans="1:5" s="14" customFormat="1" x14ac:dyDescent="0.2">
      <c r="A246" s="22"/>
      <c r="B246" s="21"/>
      <c r="D246" s="7"/>
      <c r="E246" s="7"/>
    </row>
    <row r="247" spans="1:5" s="14" customFormat="1" x14ac:dyDescent="0.2">
      <c r="A247" s="22"/>
      <c r="B247" s="21"/>
      <c r="D247" s="7"/>
      <c r="E247" s="7"/>
    </row>
    <row r="248" spans="1:5" s="14" customFormat="1" x14ac:dyDescent="0.2">
      <c r="A248" s="22"/>
      <c r="B248" s="21"/>
      <c r="D248" s="7"/>
      <c r="E248" s="7"/>
    </row>
    <row r="249" spans="1:5" s="14" customFormat="1" x14ac:dyDescent="0.2">
      <c r="A249" s="22"/>
      <c r="B249" s="21"/>
      <c r="D249" s="7"/>
      <c r="E249" s="7"/>
    </row>
    <row r="250" spans="1:5" s="14" customFormat="1" x14ac:dyDescent="0.2">
      <c r="A250" s="22"/>
      <c r="B250" s="21"/>
      <c r="D250" s="7"/>
      <c r="E250" s="7"/>
    </row>
    <row r="251" spans="1:5" s="14" customFormat="1" x14ac:dyDescent="0.2">
      <c r="A251" s="22"/>
      <c r="B251" s="21"/>
      <c r="D251" s="7"/>
      <c r="E251" s="7"/>
    </row>
    <row r="252" spans="1:5" x14ac:dyDescent="0.2">
      <c r="A252" s="26"/>
      <c r="B252" s="27"/>
    </row>
    <row r="253" spans="1:5" x14ac:dyDescent="0.2">
      <c r="B253" s="27"/>
    </row>
  </sheetData>
  <sheetProtection formatRows="0" selectLockedCells="1"/>
  <mergeCells count="9">
    <mergeCell ref="A103:B103"/>
    <mergeCell ref="D103:E103"/>
    <mergeCell ref="B5:E5"/>
    <mergeCell ref="B6:E6"/>
    <mergeCell ref="B7:E7"/>
    <mergeCell ref="B8:E8"/>
    <mergeCell ref="B9:E9"/>
    <mergeCell ref="A102:B102"/>
    <mergeCell ref="D102:E102"/>
  </mergeCells>
  <hyperlinks>
    <hyperlink ref="B1" location="'Input Tab'!A1" display="HIGHLANDS PRIME, INC." xr:uid="{00000000-0004-0000-0800-000000000000}"/>
    <hyperlink ref="G3:H3" location="'Input Tab'!A1" display="back to input page" xr:uid="{00000000-0004-0000-0800-000001000000}"/>
  </hyperlinks>
  <printOptions horizontalCentered="1"/>
  <pageMargins left="0.45" right="0.45" top="0.75" bottom="0.5" header="0.3" footer="0.3"/>
  <pageSetup paperSize="258" scale="75" orientation="portrait" horizontalDpi="300" verticalDpi="300"/>
  <headerFooter>
    <oddFooter>&amp;L&amp;8A project of HIGHLANDS PRIME, INC. 
The Horizon, Brgy. Tranca, Talisay, Batangas
Project completed as of September 2006
HLURB License To Sell No. 26523&amp;RPage &amp;P of &amp;N</oddFooter>
  </headerFooter>
  <rowBreaks count="1" manualBreakCount="1">
    <brk id="51" max="4"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Input Tab</vt:lpstr>
      <vt:lpstr>PL</vt:lpstr>
      <vt:lpstr>CASH_NonMem</vt:lpstr>
      <vt:lpstr>SPOT TERM_NonMem </vt:lpstr>
      <vt:lpstr>CASH_Mem</vt:lpstr>
      <vt:lpstr>SPOT TERM_NonMem (STANDARD)</vt:lpstr>
      <vt:lpstr>SPOT TERM_Member (STANDARD)</vt:lpstr>
      <vt:lpstr>NO DP TERM 1_NonMem (STANDARD)</vt:lpstr>
      <vt:lpstr>NO DP TERM 1_Member (STANDARD)</vt:lpstr>
      <vt:lpstr>ECC_SPOT TERM_NonMem</vt:lpstr>
      <vt:lpstr>ECC_SPOT_Mem</vt:lpstr>
      <vt:lpstr>SPOT TERM_Mem</vt:lpstr>
      <vt:lpstr>CASH_Mem!Print_Area</vt:lpstr>
      <vt:lpstr>CASH_NonMem!Print_Area</vt:lpstr>
      <vt:lpstr>'ECC_SPOT TERM_NonMem'!Print_Area</vt:lpstr>
      <vt:lpstr>ECC_SPOT_Mem!Print_Area</vt:lpstr>
      <vt:lpstr>'NO DP TERM 1_Member (STANDARD)'!Print_Area</vt:lpstr>
      <vt:lpstr>'NO DP TERM 1_NonMem (STANDARD)'!Print_Area</vt:lpstr>
      <vt:lpstr>'SPOT TERM_Mem'!Print_Area</vt:lpstr>
      <vt:lpstr>'SPOT TERM_Member (STANDARD)'!Print_Area</vt:lpstr>
      <vt:lpstr>'SPOT TERM_NonMem '!Print_Area</vt:lpstr>
      <vt:lpstr>'SPOT TERM_NonMem (STANDARD)'!Print_Area</vt:lpstr>
      <vt:lpstr>CASH_Mem!Print_Titles</vt:lpstr>
      <vt:lpstr>CASH_NonMem!Print_Titles</vt:lpstr>
      <vt:lpstr>'ECC_SPOT TERM_NonMem'!Print_Titles</vt:lpstr>
      <vt:lpstr>ECC_SPOT_Mem!Print_Titles</vt:lpstr>
      <vt:lpstr>'NO DP TERM 1_Member (STANDARD)'!Print_Titles</vt:lpstr>
      <vt:lpstr>'NO DP TERM 1_NonMem (STANDARD)'!Print_Titles</vt:lpstr>
      <vt:lpstr>'SPOT TERM_Mem'!Print_Titles</vt:lpstr>
      <vt:lpstr>'SPOT TERM_Member (STANDARD)'!Print_Titles</vt:lpstr>
      <vt:lpstr>'SPOT TERM_NonMem '!Print_Titles</vt:lpstr>
      <vt:lpstr>'SPOT TERM_NonMem (STANDARD)'!Print_Titles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Jessalee Q. Llausas</dc:creator>
  <cp:lastModifiedBy>ariel david acuzar</cp:lastModifiedBy>
  <cp:lastPrinted>2020-06-20T01:24:31Z</cp:lastPrinted>
  <dcterms:created xsi:type="dcterms:W3CDTF">2014-06-27T01:28:32Z</dcterms:created>
  <dcterms:modified xsi:type="dcterms:W3CDTF">2020-08-09T05:18:10Z</dcterms:modified>
</cp:coreProperties>
</file>